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/>
  <mc:AlternateContent xmlns:mc="http://schemas.openxmlformats.org/markup-compatibility/2006">
    <mc:Choice Requires="x15">
      <x15ac:absPath xmlns:x15ac="http://schemas.microsoft.com/office/spreadsheetml/2010/11/ac" url="C:\Users\UJA\Desktop\Nueva carpeta\Zenodo\Polymers\JAAP\"/>
    </mc:Choice>
  </mc:AlternateContent>
  <xr:revisionPtr revIDLastSave="0" documentId="13_ncr:1_{C8AEFC4B-8F01-4F4A-B299-D900CDF35FF8}" xr6:coauthVersionLast="36" xr6:coauthVersionMax="36" xr10:uidLastSave="{00000000-0000-0000-0000-000000000000}"/>
  <bookViews>
    <workbookView xWindow="0" yWindow="0" windowWidth="28800" windowHeight="12225" activeTab="8" xr2:uid="{00000000-000D-0000-FFFF-FFFF00000000}"/>
  </bookViews>
  <sheets>
    <sheet name="Char yield" sheetId="1" r:id="rId1"/>
    <sheet name="Bulk Density " sheetId="2" r:id="rId2"/>
    <sheet name="Ash " sheetId="3" r:id="rId3"/>
    <sheet name="Volatile matter" sheetId="4" r:id="rId4"/>
    <sheet name="Fixed carbon" sheetId="5" r:id="rId5"/>
    <sheet name="CHNS" sheetId="6" r:id="rId6"/>
    <sheet name="Lignin" sheetId="7" r:id="rId7"/>
    <sheet name="Extractives" sheetId="8" r:id="rId8"/>
    <sheet name="HHV" sheetId="9" r:id="rId9"/>
    <sheet name="ICP-OES" sheetId="10" r:id="rId10"/>
    <sheet name="Slagging index" sheetId="11" r:id="rId11"/>
    <sheet name="Moisture Sorption experiment" sheetId="12" r:id="rId12"/>
  </sheets>
  <calcPr calcId="191029"/>
</workbook>
</file>

<file path=xl/calcChain.xml><?xml version="1.0" encoding="utf-8"?>
<calcChain xmlns="http://schemas.openxmlformats.org/spreadsheetml/2006/main">
  <c r="AM38" i="12" l="1"/>
  <c r="AN38" i="12" s="1"/>
  <c r="AK38" i="12"/>
  <c r="AJ38" i="12"/>
  <c r="AH38" i="12"/>
  <c r="AG38" i="12"/>
  <c r="AD38" i="12"/>
  <c r="AE38" i="12" s="1"/>
  <c r="AA38" i="12"/>
  <c r="AB38" i="12" s="1"/>
  <c r="X38" i="12"/>
  <c r="Y38" i="12" s="1"/>
  <c r="U38" i="12"/>
  <c r="V38" i="12" s="1"/>
  <c r="S38" i="12"/>
  <c r="R38" i="12"/>
  <c r="P38" i="12"/>
  <c r="O38" i="12"/>
  <c r="L38" i="12"/>
  <c r="M38" i="12" s="1"/>
  <c r="I38" i="12"/>
  <c r="J38" i="12" s="1"/>
  <c r="F38" i="12"/>
  <c r="G38" i="12" s="1"/>
  <c r="D38" i="12"/>
  <c r="AM37" i="12"/>
  <c r="AN37" i="12" s="1"/>
  <c r="AJ37" i="12"/>
  <c r="AK37" i="12" s="1"/>
  <c r="AH37" i="12"/>
  <c r="AG37" i="12"/>
  <c r="AE37" i="12"/>
  <c r="AD37" i="12"/>
  <c r="AB37" i="12"/>
  <c r="AA37" i="12"/>
  <c r="Y37" i="12"/>
  <c r="X37" i="12"/>
  <c r="U37" i="12"/>
  <c r="V37" i="12" s="1"/>
  <c r="R37" i="12"/>
  <c r="S37" i="12" s="1"/>
  <c r="P37" i="12"/>
  <c r="O37" i="12"/>
  <c r="M37" i="12"/>
  <c r="L37" i="12"/>
  <c r="J37" i="12"/>
  <c r="I37" i="12"/>
  <c r="G37" i="12"/>
  <c r="F37" i="12"/>
  <c r="D37" i="12"/>
  <c r="AM36" i="12"/>
  <c r="AJ36" i="12"/>
  <c r="AG36" i="12"/>
  <c r="AD36" i="12"/>
  <c r="AE36" i="12" s="1"/>
  <c r="AA36" i="12"/>
  <c r="AB36" i="12" s="1"/>
  <c r="X36" i="12"/>
  <c r="Y36" i="12" s="1"/>
  <c r="U36" i="12"/>
  <c r="R36" i="12"/>
  <c r="O36" i="12"/>
  <c r="L36" i="12"/>
  <c r="I36" i="12"/>
  <c r="F36" i="12"/>
  <c r="D36" i="12"/>
  <c r="S36" i="12" s="1"/>
  <c r="AM35" i="12"/>
  <c r="AN35" i="12" s="1"/>
  <c r="AK35" i="12"/>
  <c r="AJ35" i="12"/>
  <c r="AH35" i="12"/>
  <c r="AG35" i="12"/>
  <c r="AE35" i="12"/>
  <c r="AD35" i="12"/>
  <c r="AB35" i="12"/>
  <c r="AA35" i="12"/>
  <c r="X35" i="12"/>
  <c r="Y35" i="12" s="1"/>
  <c r="U35" i="12"/>
  <c r="V35" i="12" s="1"/>
  <c r="S35" i="12"/>
  <c r="R35" i="12"/>
  <c r="P35" i="12"/>
  <c r="O35" i="12"/>
  <c r="M35" i="12"/>
  <c r="L35" i="12"/>
  <c r="J35" i="12"/>
  <c r="I35" i="12"/>
  <c r="F35" i="12"/>
  <c r="G35" i="12" s="1"/>
  <c r="D35" i="12"/>
  <c r="AM34" i="12"/>
  <c r="AJ34" i="12"/>
  <c r="AG34" i="12"/>
  <c r="AH34" i="12" s="1"/>
  <c r="AD34" i="12"/>
  <c r="AA34" i="12"/>
  <c r="AB34" i="12" s="1"/>
  <c r="X34" i="12"/>
  <c r="U34" i="12"/>
  <c r="R34" i="12"/>
  <c r="O34" i="12"/>
  <c r="L34" i="12"/>
  <c r="I34" i="12"/>
  <c r="F34" i="12"/>
  <c r="D34" i="12"/>
  <c r="J34" i="12" s="1"/>
  <c r="AM33" i="12"/>
  <c r="AJ33" i="12"/>
  <c r="AG33" i="12"/>
  <c r="AE33" i="12"/>
  <c r="AD33" i="12"/>
  <c r="AA33" i="12"/>
  <c r="AB33" i="12" s="1"/>
  <c r="X33" i="12"/>
  <c r="Y33" i="12" s="1"/>
  <c r="U33" i="12"/>
  <c r="R33" i="12"/>
  <c r="O33" i="12"/>
  <c r="M33" i="12"/>
  <c r="L33" i="12"/>
  <c r="I33" i="12"/>
  <c r="J33" i="12" s="1"/>
  <c r="F33" i="12"/>
  <c r="G33" i="12" s="1"/>
  <c r="D33" i="12"/>
  <c r="AN33" i="12" s="1"/>
  <c r="AM32" i="12"/>
  <c r="AN32" i="12" s="1"/>
  <c r="AJ32" i="12"/>
  <c r="AK32" i="12" s="1"/>
  <c r="AG32" i="12"/>
  <c r="AH32" i="12" s="1"/>
  <c r="AD32" i="12"/>
  <c r="AE32" i="12" s="1"/>
  <c r="AB32" i="12"/>
  <c r="AA32" i="12"/>
  <c r="Y32" i="12"/>
  <c r="X32" i="12"/>
  <c r="U32" i="12"/>
  <c r="V32" i="12" s="1"/>
  <c r="R32" i="12"/>
  <c r="S32" i="12" s="1"/>
  <c r="O32" i="12"/>
  <c r="P32" i="12" s="1"/>
  <c r="L32" i="12"/>
  <c r="M32" i="12" s="1"/>
  <c r="J32" i="12"/>
  <c r="I32" i="12"/>
  <c r="G32" i="12"/>
  <c r="F32" i="12"/>
  <c r="D32" i="12"/>
  <c r="AM31" i="12"/>
  <c r="AK31" i="12"/>
  <c r="AJ31" i="12"/>
  <c r="AH31" i="12"/>
  <c r="AG31" i="12"/>
  <c r="AD31" i="12"/>
  <c r="AE31" i="12" s="1"/>
  <c r="AA31" i="12"/>
  <c r="AB31" i="12" s="1"/>
  <c r="Y31" i="12"/>
  <c r="X31" i="12"/>
  <c r="U31" i="12"/>
  <c r="S31" i="12"/>
  <c r="R31" i="12"/>
  <c r="P31" i="12"/>
  <c r="O31" i="12"/>
  <c r="L31" i="12"/>
  <c r="M31" i="12" s="1"/>
  <c r="I31" i="12"/>
  <c r="J31" i="12" s="1"/>
  <c r="G31" i="12"/>
  <c r="F31" i="12"/>
  <c r="D31" i="12"/>
  <c r="AN31" i="12" s="1"/>
  <c r="AM30" i="12"/>
  <c r="AN30" i="12" s="1"/>
  <c r="AJ30" i="12"/>
  <c r="AK30" i="12" s="1"/>
  <c r="AG30" i="12"/>
  <c r="AH30" i="12" s="1"/>
  <c r="AE30" i="12"/>
  <c r="AD30" i="12"/>
  <c r="AB30" i="12"/>
  <c r="AA30" i="12"/>
  <c r="X30" i="12"/>
  <c r="Y30" i="12" s="1"/>
  <c r="U30" i="12"/>
  <c r="V30" i="12" s="1"/>
  <c r="R30" i="12"/>
  <c r="S30" i="12" s="1"/>
  <c r="O30" i="12"/>
  <c r="P30" i="12" s="1"/>
  <c r="M30" i="12"/>
  <c r="L30" i="12"/>
  <c r="J30" i="12"/>
  <c r="I30" i="12"/>
  <c r="F30" i="12"/>
  <c r="G30" i="12" s="1"/>
  <c r="D30" i="12"/>
  <c r="AM29" i="12"/>
  <c r="AK29" i="12"/>
  <c r="AJ29" i="12"/>
  <c r="AG29" i="12"/>
  <c r="AH29" i="12" s="1"/>
  <c r="AD29" i="12"/>
  <c r="AE29" i="12" s="1"/>
  <c r="AB29" i="12"/>
  <c r="AA29" i="12"/>
  <c r="X29" i="12"/>
  <c r="U29" i="12"/>
  <c r="S29" i="12"/>
  <c r="R29" i="12"/>
  <c r="O29" i="12"/>
  <c r="P29" i="12" s="1"/>
  <c r="L29" i="12"/>
  <c r="M29" i="12" s="1"/>
  <c r="J29" i="12"/>
  <c r="I29" i="12"/>
  <c r="F29" i="12"/>
  <c r="D29" i="12"/>
  <c r="Y29" i="12" s="1"/>
  <c r="AM28" i="12"/>
  <c r="AN28" i="12" s="1"/>
  <c r="AJ28" i="12"/>
  <c r="AH28" i="12"/>
  <c r="AG28" i="12"/>
  <c r="AE28" i="12"/>
  <c r="AD28" i="12"/>
  <c r="AA28" i="12"/>
  <c r="AB28" i="12" s="1"/>
  <c r="X28" i="12"/>
  <c r="Y28" i="12" s="1"/>
  <c r="U28" i="12"/>
  <c r="V28" i="12" s="1"/>
  <c r="R28" i="12"/>
  <c r="P28" i="12"/>
  <c r="O28" i="12"/>
  <c r="M28" i="12"/>
  <c r="L28" i="12"/>
  <c r="I28" i="12"/>
  <c r="J28" i="12" s="1"/>
  <c r="F28" i="12"/>
  <c r="G28" i="12" s="1"/>
  <c r="D28" i="12"/>
  <c r="AK28" i="12" s="1"/>
  <c r="AM27" i="12"/>
  <c r="AJ27" i="12"/>
  <c r="AK27" i="12" s="1"/>
  <c r="AG27" i="12"/>
  <c r="AH27" i="12" s="1"/>
  <c r="AD27" i="12"/>
  <c r="AA27" i="12"/>
  <c r="X27" i="12"/>
  <c r="U27" i="12"/>
  <c r="R27" i="12"/>
  <c r="S27" i="12" s="1"/>
  <c r="O27" i="12"/>
  <c r="P27" i="12" s="1"/>
  <c r="L27" i="12"/>
  <c r="I27" i="12"/>
  <c r="F27" i="12"/>
  <c r="D27" i="12"/>
  <c r="AE27" i="12" s="1"/>
  <c r="AM26" i="12"/>
  <c r="AN26" i="12" s="1"/>
  <c r="AK26" i="12"/>
  <c r="AJ26" i="12"/>
  <c r="AH26" i="12"/>
  <c r="AG26" i="12"/>
  <c r="AD26" i="12"/>
  <c r="AE26" i="12" s="1"/>
  <c r="AA26" i="12"/>
  <c r="AB26" i="12" s="1"/>
  <c r="X26" i="12"/>
  <c r="Y26" i="12" s="1"/>
  <c r="U26" i="12"/>
  <c r="V26" i="12" s="1"/>
  <c r="S26" i="12"/>
  <c r="R26" i="12"/>
  <c r="P26" i="12"/>
  <c r="O26" i="12"/>
  <c r="L26" i="12"/>
  <c r="M26" i="12" s="1"/>
  <c r="I26" i="12"/>
  <c r="J26" i="12" s="1"/>
  <c r="F26" i="12"/>
  <c r="G26" i="12" s="1"/>
  <c r="D26" i="12"/>
  <c r="AM25" i="12"/>
  <c r="AN25" i="12" s="1"/>
  <c r="AJ25" i="12"/>
  <c r="AK25" i="12" s="1"/>
  <c r="AH25" i="12"/>
  <c r="AG25" i="12"/>
  <c r="AE25" i="12"/>
  <c r="AD25" i="12"/>
  <c r="AB25" i="12"/>
  <c r="AA25" i="12"/>
  <c r="Y25" i="12"/>
  <c r="X25" i="12"/>
  <c r="U25" i="12"/>
  <c r="V25" i="12" s="1"/>
  <c r="R25" i="12"/>
  <c r="S25" i="12" s="1"/>
  <c r="P25" i="12"/>
  <c r="O25" i="12"/>
  <c r="M25" i="12"/>
  <c r="L25" i="12"/>
  <c r="J25" i="12"/>
  <c r="I25" i="12"/>
  <c r="G25" i="12"/>
  <c r="F25" i="12"/>
  <c r="D25" i="12"/>
  <c r="AM24" i="12"/>
  <c r="AK24" i="12"/>
  <c r="AJ24" i="12"/>
  <c r="AG24" i="12"/>
  <c r="AD24" i="12"/>
  <c r="AE24" i="12" s="1"/>
  <c r="AA24" i="12"/>
  <c r="X24" i="12"/>
  <c r="U24" i="12"/>
  <c r="R24" i="12"/>
  <c r="O24" i="12"/>
  <c r="L24" i="12"/>
  <c r="M24" i="12" s="1"/>
  <c r="I24" i="12"/>
  <c r="J24" i="12" s="1"/>
  <c r="F24" i="12"/>
  <c r="G24" i="12" s="1"/>
  <c r="D24" i="12"/>
  <c r="V24" i="12" s="1"/>
  <c r="AM23" i="12"/>
  <c r="AN23" i="12" s="1"/>
  <c r="AK23" i="12"/>
  <c r="AJ23" i="12"/>
  <c r="AH23" i="12"/>
  <c r="AG23" i="12"/>
  <c r="AE23" i="12"/>
  <c r="AD23" i="12"/>
  <c r="AB23" i="12"/>
  <c r="AA23" i="12"/>
  <c r="X23" i="12"/>
  <c r="Y23" i="12" s="1"/>
  <c r="U23" i="12"/>
  <c r="V23" i="12" s="1"/>
  <c r="S23" i="12"/>
  <c r="R23" i="12"/>
  <c r="P23" i="12"/>
  <c r="O23" i="12"/>
  <c r="M23" i="12"/>
  <c r="L23" i="12"/>
  <c r="J23" i="12"/>
  <c r="I23" i="12"/>
  <c r="F23" i="12"/>
  <c r="G23" i="12" s="1"/>
  <c r="D23" i="12"/>
  <c r="AN22" i="12"/>
  <c r="AM22" i="12"/>
  <c r="AJ22" i="12"/>
  <c r="AK22" i="12" s="1"/>
  <c r="AG22" i="12"/>
  <c r="AH22" i="12" s="1"/>
  <c r="AD22" i="12"/>
  <c r="AA22" i="12"/>
  <c r="Y22" i="12"/>
  <c r="X22" i="12"/>
  <c r="V22" i="12"/>
  <c r="U22" i="12"/>
  <c r="R22" i="12"/>
  <c r="S22" i="12" s="1"/>
  <c r="O22" i="12"/>
  <c r="P22" i="12" s="1"/>
  <c r="L22" i="12"/>
  <c r="M22" i="12" s="1"/>
  <c r="I22" i="12"/>
  <c r="J22" i="12" s="1"/>
  <c r="G22" i="12"/>
  <c r="F22" i="12"/>
  <c r="D22" i="12"/>
  <c r="AM21" i="12"/>
  <c r="AJ21" i="12"/>
  <c r="AG21" i="12"/>
  <c r="AE21" i="12"/>
  <c r="AD21" i="12"/>
  <c r="AA21" i="12"/>
  <c r="AB21" i="12" s="1"/>
  <c r="X21" i="12"/>
  <c r="Y21" i="12" s="1"/>
  <c r="U21" i="12"/>
  <c r="R21" i="12"/>
  <c r="O21" i="12"/>
  <c r="M21" i="12"/>
  <c r="L21" i="12"/>
  <c r="I21" i="12"/>
  <c r="J21" i="12" s="1"/>
  <c r="F21" i="12"/>
  <c r="G21" i="12" s="1"/>
  <c r="D21" i="12"/>
  <c r="AN21" i="12" s="1"/>
  <c r="AM20" i="12"/>
  <c r="AN20" i="12" s="1"/>
  <c r="AJ20" i="12"/>
  <c r="AK20" i="12" s="1"/>
  <c r="AG20" i="12"/>
  <c r="AH20" i="12" s="1"/>
  <c r="AD20" i="12"/>
  <c r="AE20" i="12" s="1"/>
  <c r="AB20" i="12"/>
  <c r="AA20" i="12"/>
  <c r="Y20" i="12"/>
  <c r="X20" i="12"/>
  <c r="U20" i="12"/>
  <c r="V20" i="12" s="1"/>
  <c r="R20" i="12"/>
  <c r="S20" i="12" s="1"/>
  <c r="O20" i="12"/>
  <c r="P20" i="12" s="1"/>
  <c r="L20" i="12"/>
  <c r="M20" i="12" s="1"/>
  <c r="J20" i="12"/>
  <c r="I20" i="12"/>
  <c r="G20" i="12"/>
  <c r="F20" i="12"/>
  <c r="D20" i="12"/>
  <c r="AM19" i="12"/>
  <c r="AJ19" i="12"/>
  <c r="AH19" i="12"/>
  <c r="AG19" i="12"/>
  <c r="AD19" i="12"/>
  <c r="AE19" i="12" s="1"/>
  <c r="AA19" i="12"/>
  <c r="AB19" i="12" s="1"/>
  <c r="Y19" i="12"/>
  <c r="X19" i="12"/>
  <c r="U19" i="12"/>
  <c r="S19" i="12"/>
  <c r="R19" i="12"/>
  <c r="P19" i="12"/>
  <c r="O19" i="12"/>
  <c r="L19" i="12"/>
  <c r="M19" i="12" s="1"/>
  <c r="I19" i="12"/>
  <c r="J19" i="12" s="1"/>
  <c r="G19" i="12"/>
  <c r="F19" i="12"/>
  <c r="D19" i="12"/>
  <c r="AN19" i="12" s="1"/>
  <c r="AM18" i="12"/>
  <c r="AN18" i="12" s="1"/>
  <c r="AJ18" i="12"/>
  <c r="AK18" i="12" s="1"/>
  <c r="AG18" i="12"/>
  <c r="AH18" i="12" s="1"/>
  <c r="AE18" i="12"/>
  <c r="AD18" i="12"/>
  <c r="AB18" i="12"/>
  <c r="AA18" i="12"/>
  <c r="X18" i="12"/>
  <c r="Y18" i="12" s="1"/>
  <c r="U18" i="12"/>
  <c r="V18" i="12" s="1"/>
  <c r="R18" i="12"/>
  <c r="S18" i="12" s="1"/>
  <c r="O18" i="12"/>
  <c r="P18" i="12" s="1"/>
  <c r="M18" i="12"/>
  <c r="L18" i="12"/>
  <c r="J18" i="12"/>
  <c r="I18" i="12"/>
  <c r="F18" i="12"/>
  <c r="G18" i="12" s="1"/>
  <c r="D18" i="12"/>
  <c r="AM17" i="12"/>
  <c r="AK17" i="12"/>
  <c r="AJ17" i="12"/>
  <c r="AG17" i="12"/>
  <c r="AH17" i="12" s="1"/>
  <c r="AD17" i="12"/>
  <c r="AE17" i="12" s="1"/>
  <c r="AB17" i="12"/>
  <c r="AA17" i="12"/>
  <c r="X17" i="12"/>
  <c r="U17" i="12"/>
  <c r="S17" i="12"/>
  <c r="R17" i="12"/>
  <c r="O17" i="12"/>
  <c r="P17" i="12" s="1"/>
  <c r="L17" i="12"/>
  <c r="M17" i="12" s="1"/>
  <c r="J17" i="12"/>
  <c r="I17" i="12"/>
  <c r="F17" i="12"/>
  <c r="D17" i="12"/>
  <c r="Y17" i="12" s="1"/>
  <c r="AM16" i="12"/>
  <c r="AN16" i="12" s="1"/>
  <c r="AJ16" i="12"/>
  <c r="AK16" i="12" s="1"/>
  <c r="AH16" i="12"/>
  <c r="AG16" i="12"/>
  <c r="AE16" i="12"/>
  <c r="AD16" i="12"/>
  <c r="AA16" i="12"/>
  <c r="AB16" i="12" s="1"/>
  <c r="X16" i="12"/>
  <c r="Y16" i="12" s="1"/>
  <c r="U16" i="12"/>
  <c r="V16" i="12" s="1"/>
  <c r="R16" i="12"/>
  <c r="S16" i="12" s="1"/>
  <c r="P16" i="12"/>
  <c r="O16" i="12"/>
  <c r="M16" i="12"/>
  <c r="L16" i="12"/>
  <c r="I16" i="12"/>
  <c r="J16" i="12" s="1"/>
  <c r="F16" i="12"/>
  <c r="G16" i="12" s="1"/>
  <c r="D16" i="12"/>
  <c r="AM15" i="12"/>
  <c r="AJ15" i="12"/>
  <c r="AG15" i="12"/>
  <c r="AD15" i="12"/>
  <c r="AA15" i="12"/>
  <c r="X15" i="12"/>
  <c r="U15" i="12"/>
  <c r="R15" i="12"/>
  <c r="O15" i="12"/>
  <c r="L15" i="12"/>
  <c r="I15" i="12"/>
  <c r="F15" i="12"/>
  <c r="D15" i="12"/>
  <c r="AM14" i="12"/>
  <c r="AN14" i="12" s="1"/>
  <c r="AK14" i="12"/>
  <c r="AJ14" i="12"/>
  <c r="AH14" i="12"/>
  <c r="AG14" i="12"/>
  <c r="AD14" i="12"/>
  <c r="AE14" i="12" s="1"/>
  <c r="AA14" i="12"/>
  <c r="AB14" i="12" s="1"/>
  <c r="X14" i="12"/>
  <c r="Y14" i="12" s="1"/>
  <c r="U14" i="12"/>
  <c r="V14" i="12" s="1"/>
  <c r="S14" i="12"/>
  <c r="R14" i="12"/>
  <c r="P14" i="12"/>
  <c r="O14" i="12"/>
  <c r="L14" i="12"/>
  <c r="M14" i="12" s="1"/>
  <c r="I14" i="12"/>
  <c r="J14" i="12" s="1"/>
  <c r="F14" i="12"/>
  <c r="G14" i="12" s="1"/>
  <c r="D14" i="12"/>
  <c r="AM13" i="12"/>
  <c r="AN13" i="12" s="1"/>
  <c r="AJ13" i="12"/>
  <c r="AK13" i="12" s="1"/>
  <c r="AH13" i="12"/>
  <c r="AG13" i="12"/>
  <c r="AE13" i="12"/>
  <c r="AD13" i="12"/>
  <c r="AB13" i="12"/>
  <c r="AA13" i="12"/>
  <c r="Y13" i="12"/>
  <c r="X13" i="12"/>
  <c r="U13" i="12"/>
  <c r="V13" i="12" s="1"/>
  <c r="R13" i="12"/>
  <c r="S13" i="12" s="1"/>
  <c r="P13" i="12"/>
  <c r="O13" i="12"/>
  <c r="M13" i="12"/>
  <c r="L13" i="12"/>
  <c r="J13" i="12"/>
  <c r="I13" i="12"/>
  <c r="G13" i="12"/>
  <c r="F13" i="12"/>
  <c r="D13" i="12"/>
  <c r="AN12" i="12"/>
  <c r="AM12" i="12"/>
  <c r="AJ12" i="12"/>
  <c r="AG12" i="12"/>
  <c r="AD12" i="12"/>
  <c r="AE12" i="12" s="1"/>
  <c r="AA12" i="12"/>
  <c r="AB12" i="12" s="1"/>
  <c r="X12" i="12"/>
  <c r="Y12" i="12" s="1"/>
  <c r="V12" i="12"/>
  <c r="U12" i="12"/>
  <c r="S12" i="12"/>
  <c r="R12" i="12"/>
  <c r="O12" i="12"/>
  <c r="P12" i="12" s="1"/>
  <c r="L12" i="12"/>
  <c r="M12" i="12" s="1"/>
  <c r="I12" i="12"/>
  <c r="J12" i="12" s="1"/>
  <c r="F12" i="12"/>
  <c r="G12" i="12" s="1"/>
  <c r="D12" i="12"/>
  <c r="AK12" i="12" s="1"/>
  <c r="AM11" i="12"/>
  <c r="AN11" i="12" s="1"/>
  <c r="AK11" i="12"/>
  <c r="AJ11" i="12"/>
  <c r="AH11" i="12"/>
  <c r="AG11" i="12"/>
  <c r="AE11" i="12"/>
  <c r="AD11" i="12"/>
  <c r="AB11" i="12"/>
  <c r="AA11" i="12"/>
  <c r="X11" i="12"/>
  <c r="Y11" i="12" s="1"/>
  <c r="U11" i="12"/>
  <c r="V11" i="12" s="1"/>
  <c r="S11" i="12"/>
  <c r="R11" i="12"/>
  <c r="P11" i="12"/>
  <c r="O11" i="12"/>
  <c r="M11" i="12"/>
  <c r="L11" i="12"/>
  <c r="J11" i="12"/>
  <c r="I11" i="12"/>
  <c r="F11" i="12"/>
  <c r="G11" i="12" s="1"/>
  <c r="D11" i="12"/>
  <c r="AM10" i="12"/>
  <c r="AJ10" i="12"/>
  <c r="AG10" i="12"/>
  <c r="AH10" i="12" s="1"/>
  <c r="AD10" i="12"/>
  <c r="AA10" i="12"/>
  <c r="Y10" i="12"/>
  <c r="X10" i="12"/>
  <c r="V10" i="12"/>
  <c r="U10" i="12"/>
  <c r="R10" i="12"/>
  <c r="S10" i="12" s="1"/>
  <c r="O10" i="12"/>
  <c r="P10" i="12" s="1"/>
  <c r="L10" i="12"/>
  <c r="I10" i="12"/>
  <c r="J10" i="12" s="1"/>
  <c r="F10" i="12"/>
  <c r="D10" i="12"/>
  <c r="AN10" i="12" s="1"/>
  <c r="AM9" i="12"/>
  <c r="AJ9" i="12"/>
  <c r="AG9" i="12"/>
  <c r="AE9" i="12"/>
  <c r="AD9" i="12"/>
  <c r="AA9" i="12"/>
  <c r="AB9" i="12" s="1"/>
  <c r="X9" i="12"/>
  <c r="Y9" i="12" s="1"/>
  <c r="U9" i="12"/>
  <c r="R9" i="12"/>
  <c r="O9" i="12"/>
  <c r="M9" i="12"/>
  <c r="L9" i="12"/>
  <c r="I9" i="12"/>
  <c r="J9" i="12" s="1"/>
  <c r="F9" i="12"/>
  <c r="G9" i="12" s="1"/>
  <c r="D9" i="12"/>
  <c r="AN9" i="12" s="1"/>
  <c r="AM8" i="12"/>
  <c r="AN8" i="12" s="1"/>
  <c r="AJ8" i="12"/>
  <c r="AK8" i="12" s="1"/>
  <c r="AG8" i="12"/>
  <c r="AH8" i="12" s="1"/>
  <c r="AD8" i="12"/>
  <c r="AE8" i="12" s="1"/>
  <c r="AB8" i="12"/>
  <c r="AA8" i="12"/>
  <c r="Y8" i="12"/>
  <c r="X8" i="12"/>
  <c r="U8" i="12"/>
  <c r="V8" i="12" s="1"/>
  <c r="R8" i="12"/>
  <c r="S8" i="12" s="1"/>
  <c r="O8" i="12"/>
  <c r="P8" i="12" s="1"/>
  <c r="L8" i="12"/>
  <c r="M8" i="12" s="1"/>
  <c r="J8" i="12"/>
  <c r="I8" i="12"/>
  <c r="G8" i="12"/>
  <c r="F8" i="12"/>
  <c r="D8" i="12"/>
  <c r="AM7" i="12"/>
  <c r="AJ7" i="12"/>
  <c r="AH7" i="12"/>
  <c r="AG7" i="12"/>
  <c r="AD7" i="12"/>
  <c r="AE7" i="12" s="1"/>
  <c r="AA7" i="12"/>
  <c r="AB7" i="12" s="1"/>
  <c r="Y7" i="12"/>
  <c r="X7" i="12"/>
  <c r="U7" i="12"/>
  <c r="R7" i="12"/>
  <c r="P7" i="12"/>
  <c r="O7" i="12"/>
  <c r="L7" i="12"/>
  <c r="M7" i="12" s="1"/>
  <c r="I7" i="12"/>
  <c r="J7" i="12" s="1"/>
  <c r="F7" i="12"/>
  <c r="G7" i="12" s="1"/>
  <c r="D7" i="12"/>
  <c r="AN7" i="12" s="1"/>
  <c r="AM6" i="12"/>
  <c r="AN6" i="12" s="1"/>
  <c r="AJ6" i="12"/>
  <c r="AK6" i="12" s="1"/>
  <c r="AG6" i="12"/>
  <c r="AH6" i="12" s="1"/>
  <c r="AE6" i="12"/>
  <c r="AD6" i="12"/>
  <c r="AB6" i="12"/>
  <c r="AA6" i="12"/>
  <c r="Y6" i="12"/>
  <c r="X6" i="12"/>
  <c r="U6" i="12"/>
  <c r="V6" i="12" s="1"/>
  <c r="R6" i="12"/>
  <c r="S6" i="12" s="1"/>
  <c r="O6" i="12"/>
  <c r="P6" i="12" s="1"/>
  <c r="M6" i="12"/>
  <c r="L6" i="12"/>
  <c r="J6" i="12"/>
  <c r="I6" i="12"/>
  <c r="G6" i="12"/>
  <c r="F6" i="12"/>
  <c r="D6" i="12"/>
  <c r="AM5" i="12"/>
  <c r="AK5" i="12"/>
  <c r="AJ5" i="12"/>
  <c r="AG5" i="12"/>
  <c r="AH5" i="12" s="1"/>
  <c r="AD5" i="12"/>
  <c r="AE5" i="12" s="1"/>
  <c r="AA5" i="12"/>
  <c r="AB5" i="12" s="1"/>
  <c r="X5" i="12"/>
  <c r="U5" i="12"/>
  <c r="S5" i="12"/>
  <c r="R5" i="12"/>
  <c r="O5" i="12"/>
  <c r="P5" i="12" s="1"/>
  <c r="L5" i="12"/>
  <c r="M5" i="12" s="1"/>
  <c r="I5" i="12"/>
  <c r="J5" i="12" s="1"/>
  <c r="F5" i="12"/>
  <c r="D5" i="12"/>
  <c r="Y5" i="12" s="1"/>
  <c r="AM4" i="12"/>
  <c r="AN4" i="12" s="1"/>
  <c r="AJ4" i="12"/>
  <c r="AH4" i="12"/>
  <c r="AG4" i="12"/>
  <c r="AE4" i="12"/>
  <c r="AD4" i="12"/>
  <c r="AB4" i="12"/>
  <c r="AA4" i="12"/>
  <c r="X4" i="12"/>
  <c r="Y4" i="12" s="1"/>
  <c r="U4" i="12"/>
  <c r="V4" i="12" s="1"/>
  <c r="R4" i="12"/>
  <c r="P4" i="12"/>
  <c r="O4" i="12"/>
  <c r="M4" i="12"/>
  <c r="L4" i="12"/>
  <c r="J4" i="12"/>
  <c r="I4" i="12"/>
  <c r="F4" i="12"/>
  <c r="G4" i="12" s="1"/>
  <c r="D4" i="12"/>
  <c r="AK4" i="12" s="1"/>
  <c r="AN3" i="12"/>
  <c r="AM3" i="12"/>
  <c r="AJ3" i="12"/>
  <c r="AG3" i="12"/>
  <c r="AH3" i="12" s="1"/>
  <c r="AD3" i="12"/>
  <c r="AA3" i="12"/>
  <c r="X3" i="12"/>
  <c r="V3" i="12"/>
  <c r="U3" i="12"/>
  <c r="R3" i="12"/>
  <c r="S3" i="12" s="1"/>
  <c r="O3" i="12"/>
  <c r="P3" i="12" s="1"/>
  <c r="L3" i="12"/>
  <c r="M3" i="12" s="1"/>
  <c r="I3" i="12"/>
  <c r="F3" i="12"/>
  <c r="D3" i="12"/>
  <c r="M89" i="11"/>
  <c r="M88" i="11"/>
  <c r="M87" i="11"/>
  <c r="M86" i="11"/>
  <c r="M85" i="11"/>
  <c r="M84" i="11"/>
  <c r="M83" i="11"/>
  <c r="M82" i="11"/>
  <c r="M81" i="11"/>
  <c r="M80" i="11"/>
  <c r="D77" i="11"/>
  <c r="C77" i="11"/>
  <c r="B77" i="11"/>
  <c r="D76" i="11"/>
  <c r="C76" i="11"/>
  <c r="B76" i="11"/>
  <c r="D75" i="11"/>
  <c r="C75" i="11"/>
  <c r="B75" i="11"/>
  <c r="D74" i="11"/>
  <c r="C74" i="11"/>
  <c r="B74" i="11"/>
  <c r="D73" i="11"/>
  <c r="C73" i="11"/>
  <c r="B73" i="11"/>
  <c r="D72" i="11"/>
  <c r="C72" i="11"/>
  <c r="B72" i="11"/>
  <c r="D71" i="11"/>
  <c r="C71" i="11"/>
  <c r="B71" i="11"/>
  <c r="D70" i="11"/>
  <c r="C70" i="11"/>
  <c r="B70" i="11"/>
  <c r="D69" i="11"/>
  <c r="C69" i="11"/>
  <c r="B69" i="11"/>
  <c r="D68" i="11"/>
  <c r="C68" i="11"/>
  <c r="B68" i="11"/>
  <c r="U64" i="11"/>
  <c r="T64" i="11"/>
  <c r="R64" i="11"/>
  <c r="P64" i="11"/>
  <c r="N64" i="11"/>
  <c r="L64" i="11"/>
  <c r="J64" i="11"/>
  <c r="H64" i="11"/>
  <c r="F64" i="11"/>
  <c r="D64" i="11"/>
  <c r="U63" i="11"/>
  <c r="T63" i="11"/>
  <c r="R63" i="11"/>
  <c r="P63" i="11"/>
  <c r="N63" i="11"/>
  <c r="L63" i="11"/>
  <c r="J63" i="11"/>
  <c r="H63" i="11"/>
  <c r="F63" i="11"/>
  <c r="D63" i="11"/>
  <c r="T62" i="11"/>
  <c r="R62" i="11"/>
  <c r="P62" i="11"/>
  <c r="N62" i="11"/>
  <c r="L62" i="11"/>
  <c r="J62" i="11"/>
  <c r="H62" i="11"/>
  <c r="F62" i="11"/>
  <c r="D62" i="11"/>
  <c r="U62" i="11" s="1"/>
  <c r="T61" i="11"/>
  <c r="R61" i="11"/>
  <c r="P61" i="11"/>
  <c r="N61" i="11"/>
  <c r="L61" i="11"/>
  <c r="J61" i="11"/>
  <c r="H61" i="11"/>
  <c r="F61" i="11"/>
  <c r="D61" i="11"/>
  <c r="T60" i="11"/>
  <c r="R60" i="11"/>
  <c r="P60" i="11"/>
  <c r="N60" i="11"/>
  <c r="L60" i="11"/>
  <c r="J60" i="11"/>
  <c r="H60" i="11"/>
  <c r="F60" i="11"/>
  <c r="D60" i="11"/>
  <c r="U60" i="11" s="1"/>
  <c r="U59" i="11"/>
  <c r="T59" i="11"/>
  <c r="R59" i="11"/>
  <c r="P59" i="11"/>
  <c r="N59" i="11"/>
  <c r="L59" i="11"/>
  <c r="J59" i="11"/>
  <c r="H59" i="11"/>
  <c r="F59" i="11"/>
  <c r="D59" i="11"/>
  <c r="U58" i="11"/>
  <c r="T58" i="11"/>
  <c r="R58" i="11"/>
  <c r="P58" i="11"/>
  <c r="N58" i="11"/>
  <c r="L58" i="11"/>
  <c r="J58" i="11"/>
  <c r="H58" i="11"/>
  <c r="F58" i="11"/>
  <c r="D58" i="11"/>
  <c r="T57" i="11"/>
  <c r="R57" i="11"/>
  <c r="P57" i="11"/>
  <c r="N57" i="11"/>
  <c r="L57" i="11"/>
  <c r="J57" i="11"/>
  <c r="H57" i="11"/>
  <c r="F57" i="11"/>
  <c r="D57" i="11"/>
  <c r="U57" i="11" s="1"/>
  <c r="T56" i="11"/>
  <c r="R56" i="11"/>
  <c r="P56" i="11"/>
  <c r="N56" i="11"/>
  <c r="L56" i="11"/>
  <c r="J56" i="11"/>
  <c r="H56" i="11"/>
  <c r="F56" i="11"/>
  <c r="D56" i="11"/>
  <c r="U56" i="11" s="1"/>
  <c r="T55" i="11"/>
  <c r="R55" i="11"/>
  <c r="P55" i="11"/>
  <c r="N55" i="11"/>
  <c r="L55" i="11"/>
  <c r="J55" i="11"/>
  <c r="H55" i="11"/>
  <c r="F55" i="11"/>
  <c r="D55" i="11"/>
  <c r="Q50" i="11"/>
  <c r="P50" i="11"/>
  <c r="N50" i="11"/>
  <c r="L50" i="11"/>
  <c r="O50" i="11" s="1"/>
  <c r="Q49" i="11"/>
  <c r="P49" i="11"/>
  <c r="N49" i="11"/>
  <c r="L49" i="11"/>
  <c r="O49" i="11" s="1"/>
  <c r="Q48" i="11"/>
  <c r="P48" i="11"/>
  <c r="N48" i="11"/>
  <c r="L48" i="11"/>
  <c r="O48" i="11" s="1"/>
  <c r="Q47" i="11"/>
  <c r="P47" i="11"/>
  <c r="N47" i="11"/>
  <c r="L47" i="11"/>
  <c r="O47" i="11" s="1"/>
  <c r="Q46" i="11"/>
  <c r="P46" i="11"/>
  <c r="O46" i="11"/>
  <c r="N46" i="11"/>
  <c r="L46" i="11"/>
  <c r="Q45" i="11"/>
  <c r="P45" i="11"/>
  <c r="O45" i="11"/>
  <c r="N45" i="11"/>
  <c r="L45" i="11"/>
  <c r="Q44" i="11"/>
  <c r="P44" i="11"/>
  <c r="O44" i="11"/>
  <c r="L44" i="11"/>
  <c r="N44" i="11" s="1"/>
  <c r="Q43" i="11"/>
  <c r="P43" i="11"/>
  <c r="L43" i="11"/>
  <c r="Q42" i="11"/>
  <c r="P42" i="11"/>
  <c r="O42" i="11"/>
  <c r="L42" i="11"/>
  <c r="N42" i="11" s="1"/>
  <c r="Q41" i="11"/>
  <c r="P41" i="11"/>
  <c r="O41" i="11"/>
  <c r="L41" i="11"/>
  <c r="N41" i="11" s="1"/>
  <c r="X11" i="11"/>
  <c r="W11" i="11"/>
  <c r="V11" i="11"/>
  <c r="U11" i="11"/>
  <c r="T11" i="11"/>
  <c r="S11" i="11"/>
  <c r="R11" i="11"/>
  <c r="Q11" i="11"/>
  <c r="P11" i="11"/>
  <c r="O11" i="11"/>
  <c r="X10" i="11"/>
  <c r="W10" i="11"/>
  <c r="V10" i="11"/>
  <c r="U10" i="11"/>
  <c r="T10" i="11"/>
  <c r="S10" i="11"/>
  <c r="R10" i="11"/>
  <c r="Q10" i="11"/>
  <c r="P10" i="11"/>
  <c r="O10" i="11"/>
  <c r="X9" i="11"/>
  <c r="W9" i="11"/>
  <c r="V9" i="11"/>
  <c r="U9" i="11"/>
  <c r="T9" i="11"/>
  <c r="S9" i="11"/>
  <c r="R9" i="11"/>
  <c r="Q9" i="11"/>
  <c r="P9" i="11"/>
  <c r="O9" i="11"/>
  <c r="X8" i="11"/>
  <c r="W8" i="11"/>
  <c r="V8" i="11"/>
  <c r="U8" i="11"/>
  <c r="T8" i="11"/>
  <c r="S8" i="11"/>
  <c r="R8" i="11"/>
  <c r="Q8" i="11"/>
  <c r="P8" i="11"/>
  <c r="O8" i="11"/>
  <c r="X7" i="11"/>
  <c r="W7" i="11"/>
  <c r="V7" i="11"/>
  <c r="U7" i="11"/>
  <c r="T7" i="11"/>
  <c r="S7" i="11"/>
  <c r="R7" i="11"/>
  <c r="Q7" i="11"/>
  <c r="P7" i="11"/>
  <c r="O7" i="11"/>
  <c r="X6" i="11"/>
  <c r="W6" i="11"/>
  <c r="V6" i="11"/>
  <c r="U6" i="11"/>
  <c r="T6" i="11"/>
  <c r="S6" i="11"/>
  <c r="R6" i="11"/>
  <c r="Q6" i="11"/>
  <c r="P6" i="11"/>
  <c r="O6" i="11"/>
  <c r="X5" i="11"/>
  <c r="W5" i="11"/>
  <c r="V5" i="11"/>
  <c r="U5" i="11"/>
  <c r="T5" i="11"/>
  <c r="S5" i="11"/>
  <c r="R5" i="11"/>
  <c r="Q5" i="11"/>
  <c r="P5" i="11"/>
  <c r="O5" i="11"/>
  <c r="X4" i="11"/>
  <c r="W4" i="11"/>
  <c r="V4" i="11"/>
  <c r="U4" i="11"/>
  <c r="T4" i="11"/>
  <c r="S4" i="11"/>
  <c r="R4" i="11"/>
  <c r="Q4" i="11"/>
  <c r="P4" i="11"/>
  <c r="O4" i="11"/>
  <c r="X3" i="11"/>
  <c r="W3" i="11"/>
  <c r="V3" i="11"/>
  <c r="U3" i="11"/>
  <c r="T3" i="11"/>
  <c r="S3" i="11"/>
  <c r="R3" i="11"/>
  <c r="Q3" i="11"/>
  <c r="P3" i="11"/>
  <c r="O3" i="11"/>
  <c r="X2" i="11"/>
  <c r="W2" i="11"/>
  <c r="V2" i="11"/>
  <c r="U2" i="11"/>
  <c r="T2" i="11"/>
  <c r="S2" i="11"/>
  <c r="R2" i="11"/>
  <c r="Q2" i="11"/>
  <c r="P2" i="11"/>
  <c r="O2" i="11"/>
  <c r="AL73" i="10"/>
  <c r="AJ73" i="10"/>
  <c r="AK73" i="10" s="1"/>
  <c r="AG73" i="10"/>
  <c r="AH73" i="10" s="1"/>
  <c r="AF73" i="10"/>
  <c r="AB73" i="10"/>
  <c r="AC73" i="10" s="1"/>
  <c r="AD73" i="10" s="1"/>
  <c r="X73" i="10"/>
  <c r="Y73" i="10" s="1"/>
  <c r="Z73" i="10" s="1"/>
  <c r="V73" i="10"/>
  <c r="T73" i="10"/>
  <c r="U73" i="10" s="1"/>
  <c r="Q73" i="10"/>
  <c r="R73" i="10" s="1"/>
  <c r="P73" i="10"/>
  <c r="L73" i="10"/>
  <c r="M73" i="10" s="1"/>
  <c r="N73" i="10" s="1"/>
  <c r="J73" i="10"/>
  <c r="H73" i="10"/>
  <c r="I73" i="10" s="1"/>
  <c r="F73" i="10"/>
  <c r="D73" i="10"/>
  <c r="E73" i="10" s="1"/>
  <c r="AK72" i="10"/>
  <c r="AL72" i="10" s="1"/>
  <c r="AJ72" i="10"/>
  <c r="AF72" i="10"/>
  <c r="AG72" i="10" s="1"/>
  <c r="AH72" i="10" s="1"/>
  <c r="AD72" i="10"/>
  <c r="AB72" i="10"/>
  <c r="AC72" i="10" s="1"/>
  <c r="Z72" i="10"/>
  <c r="X72" i="10"/>
  <c r="Y72" i="10" s="1"/>
  <c r="U72" i="10"/>
  <c r="V72" i="10" s="1"/>
  <c r="T72" i="10"/>
  <c r="P72" i="10"/>
  <c r="Q72" i="10" s="1"/>
  <c r="R72" i="10" s="1"/>
  <c r="N72" i="10"/>
  <c r="L72" i="10"/>
  <c r="M72" i="10" s="1"/>
  <c r="H72" i="10"/>
  <c r="I72" i="10" s="1"/>
  <c r="J72" i="10" s="1"/>
  <c r="E72" i="10"/>
  <c r="F72" i="10" s="1"/>
  <c r="D72" i="10"/>
  <c r="AJ71" i="10"/>
  <c r="AK71" i="10" s="1"/>
  <c r="AL71" i="10" s="1"/>
  <c r="AH71" i="10"/>
  <c r="AF71" i="10"/>
  <c r="AG71" i="10" s="1"/>
  <c r="AB71" i="10"/>
  <c r="AC71" i="10" s="1"/>
  <c r="AD71" i="10" s="1"/>
  <c r="Y71" i="10"/>
  <c r="Z71" i="10" s="1"/>
  <c r="X71" i="10"/>
  <c r="T71" i="10"/>
  <c r="U71" i="10" s="1"/>
  <c r="V71" i="10" s="1"/>
  <c r="P71" i="10"/>
  <c r="Q71" i="10" s="1"/>
  <c r="R71" i="10" s="1"/>
  <c r="N71" i="10"/>
  <c r="L71" i="10"/>
  <c r="M71" i="10" s="1"/>
  <c r="I71" i="10"/>
  <c r="J71" i="10" s="1"/>
  <c r="H71" i="10"/>
  <c r="D71" i="10"/>
  <c r="E71" i="10" s="1"/>
  <c r="F71" i="10" s="1"/>
  <c r="AL70" i="10"/>
  <c r="AK70" i="10"/>
  <c r="AJ70" i="10"/>
  <c r="AH70" i="10"/>
  <c r="AF70" i="10"/>
  <c r="AG70" i="10" s="1"/>
  <c r="AC70" i="10"/>
  <c r="AD70" i="10" s="1"/>
  <c r="AB70" i="10"/>
  <c r="X70" i="10"/>
  <c r="Y70" i="10" s="1"/>
  <c r="Z70" i="10" s="1"/>
  <c r="V70" i="10"/>
  <c r="U70" i="10"/>
  <c r="T70" i="10"/>
  <c r="R70" i="10"/>
  <c r="P70" i="10"/>
  <c r="Q70" i="10" s="1"/>
  <c r="M70" i="10"/>
  <c r="N70" i="10" s="1"/>
  <c r="L70" i="10"/>
  <c r="H70" i="10"/>
  <c r="I70" i="10" s="1"/>
  <c r="J70" i="10" s="1"/>
  <c r="F70" i="10"/>
  <c r="E70" i="10"/>
  <c r="D70" i="10"/>
  <c r="AL69" i="10"/>
  <c r="AJ69" i="10"/>
  <c r="AK69" i="10" s="1"/>
  <c r="AG69" i="10"/>
  <c r="AH69" i="10" s="1"/>
  <c r="AF69" i="10"/>
  <c r="AB69" i="10"/>
  <c r="AC69" i="10" s="1"/>
  <c r="AD69" i="10" s="1"/>
  <c r="Z69" i="10"/>
  <c r="Y69" i="10"/>
  <c r="X69" i="10"/>
  <c r="V69" i="10"/>
  <c r="T69" i="10"/>
  <c r="U69" i="10" s="1"/>
  <c r="Q69" i="10"/>
  <c r="R69" i="10" s="1"/>
  <c r="P69" i="10"/>
  <c r="L69" i="10"/>
  <c r="M69" i="10" s="1"/>
  <c r="N69" i="10" s="1"/>
  <c r="J69" i="10"/>
  <c r="I69" i="10"/>
  <c r="H69" i="10"/>
  <c r="F69" i="10"/>
  <c r="D69" i="10"/>
  <c r="E69" i="10" s="1"/>
  <c r="AK68" i="10"/>
  <c r="AL68" i="10" s="1"/>
  <c r="AJ68" i="10"/>
  <c r="AF68" i="10"/>
  <c r="AG68" i="10" s="1"/>
  <c r="AH68" i="10" s="1"/>
  <c r="AD68" i="10"/>
  <c r="AC68" i="10"/>
  <c r="AB68" i="10"/>
  <c r="Z68" i="10"/>
  <c r="X68" i="10"/>
  <c r="Y68" i="10" s="1"/>
  <c r="U68" i="10"/>
  <c r="V68" i="10" s="1"/>
  <c r="T68" i="10"/>
  <c r="P68" i="10"/>
  <c r="Q68" i="10" s="1"/>
  <c r="R68" i="10" s="1"/>
  <c r="N68" i="10"/>
  <c r="M68" i="10"/>
  <c r="L68" i="10"/>
  <c r="J68" i="10"/>
  <c r="H68" i="10"/>
  <c r="I68" i="10" s="1"/>
  <c r="E68" i="10"/>
  <c r="F68" i="10" s="1"/>
  <c r="D68" i="10"/>
  <c r="AJ67" i="10"/>
  <c r="AK67" i="10" s="1"/>
  <c r="AL67" i="10" s="1"/>
  <c r="AH67" i="10"/>
  <c r="AG67" i="10"/>
  <c r="AF67" i="10"/>
  <c r="AD67" i="10"/>
  <c r="AB67" i="10"/>
  <c r="AC67" i="10" s="1"/>
  <c r="Y67" i="10"/>
  <c r="Z67" i="10" s="1"/>
  <c r="X67" i="10"/>
  <c r="T67" i="10"/>
  <c r="U67" i="10" s="1"/>
  <c r="V67" i="10" s="1"/>
  <c r="R67" i="10"/>
  <c r="Q67" i="10"/>
  <c r="P67" i="10"/>
  <c r="N67" i="10"/>
  <c r="L67" i="10"/>
  <c r="M67" i="10" s="1"/>
  <c r="I67" i="10"/>
  <c r="J67" i="10" s="1"/>
  <c r="H67" i="10"/>
  <c r="D67" i="10"/>
  <c r="E67" i="10" s="1"/>
  <c r="F67" i="10" s="1"/>
  <c r="AL66" i="10"/>
  <c r="AK66" i="10"/>
  <c r="AJ66" i="10"/>
  <c r="AH66" i="10"/>
  <c r="AF66" i="10"/>
  <c r="AG66" i="10" s="1"/>
  <c r="AC66" i="10"/>
  <c r="AD66" i="10" s="1"/>
  <c r="AB66" i="10"/>
  <c r="X66" i="10"/>
  <c r="Y66" i="10" s="1"/>
  <c r="Z66" i="10" s="1"/>
  <c r="V66" i="10"/>
  <c r="U66" i="10"/>
  <c r="T66" i="10"/>
  <c r="R66" i="10"/>
  <c r="P66" i="10"/>
  <c r="Q66" i="10" s="1"/>
  <c r="M66" i="10"/>
  <c r="N66" i="10" s="1"/>
  <c r="L66" i="10"/>
  <c r="H66" i="10"/>
  <c r="I66" i="10" s="1"/>
  <c r="J66" i="10" s="1"/>
  <c r="F66" i="10"/>
  <c r="E66" i="10"/>
  <c r="D66" i="10"/>
  <c r="AL65" i="10"/>
  <c r="AJ65" i="10"/>
  <c r="AK65" i="10" s="1"/>
  <c r="AG65" i="10"/>
  <c r="AH65" i="10" s="1"/>
  <c r="AF65" i="10"/>
  <c r="AB65" i="10"/>
  <c r="AC65" i="10" s="1"/>
  <c r="AD65" i="10" s="1"/>
  <c r="Z65" i="10"/>
  <c r="Y65" i="10"/>
  <c r="X65" i="10"/>
  <c r="V65" i="10"/>
  <c r="T65" i="10"/>
  <c r="U65" i="10" s="1"/>
  <c r="Q65" i="10"/>
  <c r="R65" i="10" s="1"/>
  <c r="P65" i="10"/>
  <c r="L65" i="10"/>
  <c r="M65" i="10" s="1"/>
  <c r="N65" i="10" s="1"/>
  <c r="J65" i="10"/>
  <c r="I65" i="10"/>
  <c r="H65" i="10"/>
  <c r="F65" i="10"/>
  <c r="D65" i="10"/>
  <c r="E65" i="10" s="1"/>
  <c r="AK64" i="10"/>
  <c r="AL64" i="10" s="1"/>
  <c r="AJ64" i="10"/>
  <c r="AF64" i="10"/>
  <c r="AG64" i="10" s="1"/>
  <c r="AH64" i="10" s="1"/>
  <c r="AD64" i="10"/>
  <c r="AC64" i="10"/>
  <c r="AB64" i="10"/>
  <c r="Z64" i="10"/>
  <c r="X64" i="10"/>
  <c r="Y64" i="10" s="1"/>
  <c r="U64" i="10"/>
  <c r="V64" i="10" s="1"/>
  <c r="T64" i="10"/>
  <c r="P64" i="10"/>
  <c r="Q64" i="10" s="1"/>
  <c r="R64" i="10" s="1"/>
  <c r="N64" i="10"/>
  <c r="M64" i="10"/>
  <c r="L64" i="10"/>
  <c r="J64" i="10"/>
  <c r="H64" i="10"/>
  <c r="I64" i="10" s="1"/>
  <c r="E64" i="10"/>
  <c r="F64" i="10" s="1"/>
  <c r="D64" i="10"/>
  <c r="AJ63" i="10"/>
  <c r="AK63" i="10" s="1"/>
  <c r="AL63" i="10" s="1"/>
  <c r="AH63" i="10"/>
  <c r="AG63" i="10"/>
  <c r="AF63" i="10"/>
  <c r="AD63" i="10"/>
  <c r="AB63" i="10"/>
  <c r="AC63" i="10" s="1"/>
  <c r="Y63" i="10"/>
  <c r="Z63" i="10" s="1"/>
  <c r="X63" i="10"/>
  <c r="T63" i="10"/>
  <c r="U63" i="10" s="1"/>
  <c r="V63" i="10" s="1"/>
  <c r="R63" i="10"/>
  <c r="Q63" i="10"/>
  <c r="P63" i="10"/>
  <c r="N63" i="10"/>
  <c r="L63" i="10"/>
  <c r="M63" i="10" s="1"/>
  <c r="I63" i="10"/>
  <c r="J63" i="10" s="1"/>
  <c r="H63" i="10"/>
  <c r="D63" i="10"/>
  <c r="E63" i="10" s="1"/>
  <c r="F63" i="10" s="1"/>
  <c r="AL62" i="10"/>
  <c r="AK62" i="10"/>
  <c r="AJ62" i="10"/>
  <c r="AH62" i="10"/>
  <c r="AF62" i="10"/>
  <c r="AG62" i="10" s="1"/>
  <c r="AC62" i="10"/>
  <c r="AD62" i="10" s="1"/>
  <c r="AB62" i="10"/>
  <c r="X62" i="10"/>
  <c r="Y62" i="10" s="1"/>
  <c r="Z62" i="10" s="1"/>
  <c r="V62" i="10"/>
  <c r="U62" i="10"/>
  <c r="T62" i="10"/>
  <c r="R62" i="10"/>
  <c r="P62" i="10"/>
  <c r="Q62" i="10" s="1"/>
  <c r="M62" i="10"/>
  <c r="N62" i="10" s="1"/>
  <c r="L62" i="10"/>
  <c r="H62" i="10"/>
  <c r="I62" i="10" s="1"/>
  <c r="J62" i="10" s="1"/>
  <c r="F62" i="10"/>
  <c r="E62" i="10"/>
  <c r="D62" i="10"/>
  <c r="AL61" i="10"/>
  <c r="AJ61" i="10"/>
  <c r="AK61" i="10" s="1"/>
  <c r="AG61" i="10"/>
  <c r="AH61" i="10" s="1"/>
  <c r="AF61" i="10"/>
  <c r="AB61" i="10"/>
  <c r="AC61" i="10" s="1"/>
  <c r="AD61" i="10" s="1"/>
  <c r="Z61" i="10"/>
  <c r="Y61" i="10"/>
  <c r="X61" i="10"/>
  <c r="V61" i="10"/>
  <c r="T61" i="10"/>
  <c r="U61" i="10" s="1"/>
  <c r="Q61" i="10"/>
  <c r="R61" i="10" s="1"/>
  <c r="P61" i="10"/>
  <c r="L61" i="10"/>
  <c r="M61" i="10" s="1"/>
  <c r="N61" i="10" s="1"/>
  <c r="J61" i="10"/>
  <c r="I61" i="10"/>
  <c r="H61" i="10"/>
  <c r="F61" i="10"/>
  <c r="D61" i="10"/>
  <c r="E61" i="10" s="1"/>
  <c r="AK60" i="10"/>
  <c r="AL60" i="10" s="1"/>
  <c r="AJ60" i="10"/>
  <c r="AF60" i="10"/>
  <c r="AG60" i="10" s="1"/>
  <c r="AH60" i="10" s="1"/>
  <c r="AD60" i="10"/>
  <c r="AC60" i="10"/>
  <c r="AB60" i="10"/>
  <c r="Z60" i="10"/>
  <c r="X60" i="10"/>
  <c r="Y60" i="10" s="1"/>
  <c r="U60" i="10"/>
  <c r="V60" i="10" s="1"/>
  <c r="T60" i="10"/>
  <c r="P60" i="10"/>
  <c r="Q60" i="10" s="1"/>
  <c r="R60" i="10" s="1"/>
  <c r="N60" i="10"/>
  <c r="M60" i="10"/>
  <c r="L60" i="10"/>
  <c r="J60" i="10"/>
  <c r="H60" i="10"/>
  <c r="I60" i="10" s="1"/>
  <c r="E60" i="10"/>
  <c r="F60" i="10" s="1"/>
  <c r="D60" i="10"/>
  <c r="AJ59" i="10"/>
  <c r="AK59" i="10" s="1"/>
  <c r="AL59" i="10" s="1"/>
  <c r="AH59" i="10"/>
  <c r="AG59" i="10"/>
  <c r="AF59" i="10"/>
  <c r="AD59" i="10"/>
  <c r="AB59" i="10"/>
  <c r="AC59" i="10" s="1"/>
  <c r="Y59" i="10"/>
  <c r="Z59" i="10" s="1"/>
  <c r="X59" i="10"/>
  <c r="T59" i="10"/>
  <c r="U59" i="10" s="1"/>
  <c r="V59" i="10" s="1"/>
  <c r="R59" i="10"/>
  <c r="Q59" i="10"/>
  <c r="P59" i="10"/>
  <c r="N59" i="10"/>
  <c r="L59" i="10"/>
  <c r="M59" i="10" s="1"/>
  <c r="I59" i="10"/>
  <c r="J59" i="10" s="1"/>
  <c r="H59" i="10"/>
  <c r="D59" i="10"/>
  <c r="E59" i="10" s="1"/>
  <c r="F59" i="10" s="1"/>
  <c r="AL58" i="10"/>
  <c r="AK58" i="10"/>
  <c r="AJ58" i="10"/>
  <c r="AH58" i="10"/>
  <c r="AF58" i="10"/>
  <c r="AG58" i="10" s="1"/>
  <c r="AC58" i="10"/>
  <c r="AD58" i="10" s="1"/>
  <c r="AB58" i="10"/>
  <c r="X58" i="10"/>
  <c r="Y58" i="10" s="1"/>
  <c r="Z58" i="10" s="1"/>
  <c r="V58" i="10"/>
  <c r="U58" i="10"/>
  <c r="T58" i="10"/>
  <c r="R58" i="10"/>
  <c r="P58" i="10"/>
  <c r="Q58" i="10" s="1"/>
  <c r="M58" i="10"/>
  <c r="N58" i="10" s="1"/>
  <c r="L58" i="10"/>
  <c r="H58" i="10"/>
  <c r="I58" i="10" s="1"/>
  <c r="J58" i="10" s="1"/>
  <c r="F58" i="10"/>
  <c r="E58" i="10"/>
  <c r="D58" i="10"/>
  <c r="AL57" i="10"/>
  <c r="AJ57" i="10"/>
  <c r="AK57" i="10" s="1"/>
  <c r="AG57" i="10"/>
  <c r="AH57" i="10" s="1"/>
  <c r="AF57" i="10"/>
  <c r="AB57" i="10"/>
  <c r="AC57" i="10" s="1"/>
  <c r="AD57" i="10" s="1"/>
  <c r="Z57" i="10"/>
  <c r="Y57" i="10"/>
  <c r="X57" i="10"/>
  <c r="V57" i="10"/>
  <c r="T57" i="10"/>
  <c r="U57" i="10" s="1"/>
  <c r="Q57" i="10"/>
  <c r="R57" i="10" s="1"/>
  <c r="P57" i="10"/>
  <c r="L57" i="10"/>
  <c r="M57" i="10" s="1"/>
  <c r="N57" i="10" s="1"/>
  <c r="J57" i="10"/>
  <c r="I57" i="10"/>
  <c r="H57" i="10"/>
  <c r="F57" i="10"/>
  <c r="D57" i="10"/>
  <c r="E57" i="10" s="1"/>
  <c r="AK56" i="10"/>
  <c r="AL56" i="10" s="1"/>
  <c r="AJ56" i="10"/>
  <c r="AF56" i="10"/>
  <c r="AG56" i="10" s="1"/>
  <c r="AH56" i="10" s="1"/>
  <c r="AD56" i="10"/>
  <c r="AC56" i="10"/>
  <c r="AB56" i="10"/>
  <c r="Z56" i="10"/>
  <c r="X56" i="10"/>
  <c r="Y56" i="10" s="1"/>
  <c r="U56" i="10"/>
  <c r="V56" i="10" s="1"/>
  <c r="T56" i="10"/>
  <c r="P56" i="10"/>
  <c r="Q56" i="10" s="1"/>
  <c r="R56" i="10" s="1"/>
  <c r="M56" i="10"/>
  <c r="N56" i="10" s="1"/>
  <c r="L56" i="10"/>
  <c r="J56" i="10"/>
  <c r="H56" i="10"/>
  <c r="I56" i="10" s="1"/>
  <c r="E56" i="10"/>
  <c r="F56" i="10" s="1"/>
  <c r="D56" i="10"/>
  <c r="AJ55" i="10"/>
  <c r="AK55" i="10" s="1"/>
  <c r="AL55" i="10" s="1"/>
  <c r="AH55" i="10"/>
  <c r="AG55" i="10"/>
  <c r="AF55" i="10"/>
  <c r="AD55" i="10"/>
  <c r="AB55" i="10"/>
  <c r="AC55" i="10" s="1"/>
  <c r="Y55" i="10"/>
  <c r="Z55" i="10" s="1"/>
  <c r="X55" i="10"/>
  <c r="T55" i="10"/>
  <c r="U55" i="10" s="1"/>
  <c r="V55" i="10" s="1"/>
  <c r="R55" i="10"/>
  <c r="Q55" i="10"/>
  <c r="P55" i="10"/>
  <c r="N55" i="10"/>
  <c r="L55" i="10"/>
  <c r="M55" i="10" s="1"/>
  <c r="I55" i="10"/>
  <c r="J55" i="10" s="1"/>
  <c r="H55" i="10"/>
  <c r="D55" i="10"/>
  <c r="E55" i="10" s="1"/>
  <c r="F55" i="10" s="1"/>
  <c r="AL54" i="10"/>
  <c r="AK54" i="10"/>
  <c r="AJ54" i="10"/>
  <c r="AH54" i="10"/>
  <c r="AG54" i="10"/>
  <c r="AF54" i="10"/>
  <c r="AD54" i="10"/>
  <c r="AC54" i="10"/>
  <c r="AB54" i="10"/>
  <c r="Y54" i="10"/>
  <c r="Z54" i="10" s="1"/>
  <c r="X54" i="10"/>
  <c r="U54" i="10"/>
  <c r="V54" i="10" s="1"/>
  <c r="T54" i="10"/>
  <c r="R54" i="10"/>
  <c r="Q54" i="10"/>
  <c r="P54" i="10"/>
  <c r="M54" i="10"/>
  <c r="N54" i="10" s="1"/>
  <c r="L54" i="10"/>
  <c r="H54" i="10"/>
  <c r="I54" i="10" s="1"/>
  <c r="J54" i="10" s="1"/>
  <c r="F54" i="10"/>
  <c r="E54" i="10"/>
  <c r="D54" i="10"/>
  <c r="AK53" i="10"/>
  <c r="AL53" i="10" s="1"/>
  <c r="AJ53" i="10"/>
  <c r="AF53" i="10"/>
  <c r="AG53" i="10" s="1"/>
  <c r="AH53" i="10" s="1"/>
  <c r="AC53" i="10"/>
  <c r="AD53" i="10" s="1"/>
  <c r="AB53" i="10"/>
  <c r="Z53" i="10"/>
  <c r="Y53" i="10"/>
  <c r="X53" i="10"/>
  <c r="T53" i="10"/>
  <c r="U53" i="10" s="1"/>
  <c r="V53" i="10" s="1"/>
  <c r="R53" i="10"/>
  <c r="Q53" i="10"/>
  <c r="P53" i="10"/>
  <c r="N53" i="10"/>
  <c r="M53" i="10"/>
  <c r="L53" i="10"/>
  <c r="J53" i="10"/>
  <c r="I53" i="10"/>
  <c r="H53" i="10"/>
  <c r="D53" i="10"/>
  <c r="E53" i="10" s="1"/>
  <c r="F53" i="10" s="1"/>
  <c r="AL52" i="10"/>
  <c r="AK52" i="10"/>
  <c r="AJ52" i="10"/>
  <c r="AH52" i="10"/>
  <c r="AG52" i="10"/>
  <c r="AF52" i="10"/>
  <c r="AD52" i="10"/>
  <c r="AC52" i="10"/>
  <c r="AB52" i="10"/>
  <c r="X52" i="10"/>
  <c r="Y52" i="10" s="1"/>
  <c r="Z52" i="10" s="1"/>
  <c r="V52" i="10"/>
  <c r="U52" i="10"/>
  <c r="T52" i="10"/>
  <c r="R52" i="10"/>
  <c r="Q52" i="10"/>
  <c r="P52" i="10"/>
  <c r="N52" i="10"/>
  <c r="M52" i="10"/>
  <c r="L52" i="10"/>
  <c r="H52" i="10"/>
  <c r="I52" i="10" s="1"/>
  <c r="J52" i="10" s="1"/>
  <c r="F52" i="10"/>
  <c r="E52" i="10"/>
  <c r="D52" i="10"/>
  <c r="AL51" i="10"/>
  <c r="AK51" i="10"/>
  <c r="AJ51" i="10"/>
  <c r="AH51" i="10"/>
  <c r="AG51" i="10"/>
  <c r="AF51" i="10"/>
  <c r="AB51" i="10"/>
  <c r="AC51" i="10" s="1"/>
  <c r="AD51" i="10" s="1"/>
  <c r="Z51" i="10"/>
  <c r="Y51" i="10"/>
  <c r="X51" i="10"/>
  <c r="V51" i="10"/>
  <c r="U51" i="10"/>
  <c r="T51" i="10"/>
  <c r="R51" i="10"/>
  <c r="Q51" i="10"/>
  <c r="P51" i="10"/>
  <c r="L51" i="10"/>
  <c r="M51" i="10" s="1"/>
  <c r="N51" i="10" s="1"/>
  <c r="J51" i="10"/>
  <c r="I51" i="10"/>
  <c r="H51" i="10"/>
  <c r="F51" i="10"/>
  <c r="E51" i="10"/>
  <c r="D51" i="10"/>
  <c r="AL50" i="10"/>
  <c r="AK50" i="10"/>
  <c r="AJ50" i="10"/>
  <c r="AF50" i="10"/>
  <c r="AG50" i="10" s="1"/>
  <c r="AH50" i="10" s="1"/>
  <c r="AD50" i="10"/>
  <c r="AC50" i="10"/>
  <c r="AB50" i="10"/>
  <c r="Z50" i="10"/>
  <c r="Y50" i="10"/>
  <c r="X50" i="10"/>
  <c r="V50" i="10"/>
  <c r="U50" i="10"/>
  <c r="T50" i="10"/>
  <c r="P50" i="10"/>
  <c r="Q50" i="10" s="1"/>
  <c r="R50" i="10" s="1"/>
  <c r="N50" i="10"/>
  <c r="M50" i="10"/>
  <c r="L50" i="10"/>
  <c r="J50" i="10"/>
  <c r="I50" i="10"/>
  <c r="H50" i="10"/>
  <c r="F50" i="10"/>
  <c r="E50" i="10"/>
  <c r="D50" i="10"/>
  <c r="AJ49" i="10"/>
  <c r="AK49" i="10" s="1"/>
  <c r="AL49" i="10" s="1"/>
  <c r="AH49" i="10"/>
  <c r="AG49" i="10"/>
  <c r="AF49" i="10"/>
  <c r="AD49" i="10"/>
  <c r="AC49" i="10"/>
  <c r="AB49" i="10"/>
  <c r="Z49" i="10"/>
  <c r="Y49" i="10"/>
  <c r="X49" i="10"/>
  <c r="T49" i="10"/>
  <c r="U49" i="10" s="1"/>
  <c r="V49" i="10" s="1"/>
  <c r="R49" i="10"/>
  <c r="Q49" i="10"/>
  <c r="P49" i="10"/>
  <c r="N49" i="10"/>
  <c r="M49" i="10"/>
  <c r="L49" i="10"/>
  <c r="J49" i="10"/>
  <c r="I49" i="10"/>
  <c r="H49" i="10"/>
  <c r="D49" i="10"/>
  <c r="E49" i="10" s="1"/>
  <c r="F49" i="10" s="1"/>
  <c r="AL48" i="10"/>
  <c r="AK48" i="10"/>
  <c r="AJ48" i="10"/>
  <c r="AH48" i="10"/>
  <c r="AG48" i="10"/>
  <c r="AF48" i="10"/>
  <c r="AD48" i="10"/>
  <c r="AC48" i="10"/>
  <c r="AB48" i="10"/>
  <c r="X48" i="10"/>
  <c r="Y48" i="10" s="1"/>
  <c r="Z48" i="10" s="1"/>
  <c r="V48" i="10"/>
  <c r="U48" i="10"/>
  <c r="T48" i="10"/>
  <c r="R48" i="10"/>
  <c r="Q48" i="10"/>
  <c r="P48" i="10"/>
  <c r="N48" i="10"/>
  <c r="M48" i="10"/>
  <c r="L48" i="10"/>
  <c r="H48" i="10"/>
  <c r="I48" i="10" s="1"/>
  <c r="J48" i="10" s="1"/>
  <c r="F48" i="10"/>
  <c r="E48" i="10"/>
  <c r="D48" i="10"/>
  <c r="AL47" i="10"/>
  <c r="AK47" i="10"/>
  <c r="AJ47" i="10"/>
  <c r="AH47" i="10"/>
  <c r="AG47" i="10"/>
  <c r="AF47" i="10"/>
  <c r="AB47" i="10"/>
  <c r="AC47" i="10" s="1"/>
  <c r="AD47" i="10" s="1"/>
  <c r="Z47" i="10"/>
  <c r="Y47" i="10"/>
  <c r="X47" i="10"/>
  <c r="V47" i="10"/>
  <c r="U47" i="10"/>
  <c r="T47" i="10"/>
  <c r="R47" i="10"/>
  <c r="Q47" i="10"/>
  <c r="P47" i="10"/>
  <c r="L47" i="10"/>
  <c r="M47" i="10" s="1"/>
  <c r="N47" i="10" s="1"/>
  <c r="J47" i="10"/>
  <c r="I47" i="10"/>
  <c r="H47" i="10"/>
  <c r="F47" i="10"/>
  <c r="E47" i="10"/>
  <c r="D47" i="10"/>
  <c r="AL46" i="10"/>
  <c r="AK46" i="10"/>
  <c r="AJ46" i="10"/>
  <c r="AF46" i="10"/>
  <c r="AG46" i="10" s="1"/>
  <c r="AH46" i="10" s="1"/>
  <c r="AD46" i="10"/>
  <c r="AC46" i="10"/>
  <c r="AB46" i="10"/>
  <c r="Z46" i="10"/>
  <c r="Y46" i="10"/>
  <c r="X46" i="10"/>
  <c r="V46" i="10"/>
  <c r="U46" i="10"/>
  <c r="T46" i="10"/>
  <c r="P46" i="10"/>
  <c r="Q46" i="10" s="1"/>
  <c r="R46" i="10" s="1"/>
  <c r="N46" i="10"/>
  <c r="M46" i="10"/>
  <c r="L46" i="10"/>
  <c r="J46" i="10"/>
  <c r="I46" i="10"/>
  <c r="H46" i="10"/>
  <c r="F46" i="10"/>
  <c r="E46" i="10"/>
  <c r="D46" i="10"/>
  <c r="AJ45" i="10"/>
  <c r="AK45" i="10" s="1"/>
  <c r="AL45" i="10" s="1"/>
  <c r="AH45" i="10"/>
  <c r="AG45" i="10"/>
  <c r="AF45" i="10"/>
  <c r="AD45" i="10"/>
  <c r="AC45" i="10"/>
  <c r="AB45" i="10"/>
  <c r="Z45" i="10"/>
  <c r="Y45" i="10"/>
  <c r="X45" i="10"/>
  <c r="T45" i="10"/>
  <c r="U45" i="10" s="1"/>
  <c r="V45" i="10" s="1"/>
  <c r="R45" i="10"/>
  <c r="Q45" i="10"/>
  <c r="P45" i="10"/>
  <c r="N45" i="10"/>
  <c r="M45" i="10"/>
  <c r="L45" i="10"/>
  <c r="J45" i="10"/>
  <c r="I45" i="10"/>
  <c r="H45" i="10"/>
  <c r="D45" i="10"/>
  <c r="E45" i="10" s="1"/>
  <c r="F45" i="10" s="1"/>
  <c r="AL44" i="10"/>
  <c r="AK44" i="10"/>
  <c r="AJ44" i="10"/>
  <c r="AH44" i="10"/>
  <c r="AG44" i="10"/>
  <c r="AF44" i="10"/>
  <c r="AD44" i="10"/>
  <c r="AC44" i="10"/>
  <c r="AB44" i="10"/>
  <c r="X44" i="10"/>
  <c r="Y44" i="10" s="1"/>
  <c r="Z44" i="10" s="1"/>
  <c r="V44" i="10"/>
  <c r="U44" i="10"/>
  <c r="T44" i="10"/>
  <c r="R44" i="10"/>
  <c r="Q44" i="10"/>
  <c r="P44" i="10"/>
  <c r="N44" i="10"/>
  <c r="M44" i="10"/>
  <c r="L44" i="10"/>
  <c r="H44" i="10"/>
  <c r="I44" i="10" s="1"/>
  <c r="J44" i="10" s="1"/>
  <c r="F44" i="10"/>
  <c r="E44" i="10"/>
  <c r="D44" i="10"/>
  <c r="AL43" i="10"/>
  <c r="AK43" i="10"/>
  <c r="AJ43" i="10"/>
  <c r="AH43" i="10"/>
  <c r="AG43" i="10"/>
  <c r="AF43" i="10"/>
  <c r="AB43" i="10"/>
  <c r="AC43" i="10" s="1"/>
  <c r="AD43" i="10" s="1"/>
  <c r="Z43" i="10"/>
  <c r="Y43" i="10"/>
  <c r="X43" i="10"/>
  <c r="V43" i="10"/>
  <c r="U43" i="10"/>
  <c r="T43" i="10"/>
  <c r="R43" i="10"/>
  <c r="Q43" i="10"/>
  <c r="P43" i="10"/>
  <c r="L43" i="10"/>
  <c r="M43" i="10" s="1"/>
  <c r="N43" i="10" s="1"/>
  <c r="J43" i="10"/>
  <c r="I43" i="10"/>
  <c r="H43" i="10"/>
  <c r="F43" i="10"/>
  <c r="E43" i="10"/>
  <c r="D43" i="10"/>
  <c r="AL42" i="10"/>
  <c r="AK42" i="10"/>
  <c r="AJ42" i="10"/>
  <c r="AF42" i="10"/>
  <c r="AG42" i="10" s="1"/>
  <c r="AH42" i="10" s="1"/>
  <c r="AD42" i="10"/>
  <c r="AC42" i="10"/>
  <c r="AB42" i="10"/>
  <c r="Z42" i="10"/>
  <c r="Y42" i="10"/>
  <c r="X42" i="10"/>
  <c r="V42" i="10"/>
  <c r="U42" i="10"/>
  <c r="T42" i="10"/>
  <c r="P42" i="10"/>
  <c r="Q42" i="10" s="1"/>
  <c r="R42" i="10" s="1"/>
  <c r="N42" i="10"/>
  <c r="M42" i="10"/>
  <c r="L42" i="10"/>
  <c r="J42" i="10"/>
  <c r="I42" i="10"/>
  <c r="H42" i="10"/>
  <c r="F42" i="10"/>
  <c r="E42" i="10"/>
  <c r="D42" i="10"/>
  <c r="AJ41" i="10"/>
  <c r="AF41" i="10"/>
  <c r="AB41" i="10"/>
  <c r="X41" i="10"/>
  <c r="T41" i="10"/>
  <c r="P41" i="10"/>
  <c r="L41" i="10"/>
  <c r="H41" i="10"/>
  <c r="D41" i="10"/>
  <c r="AJ40" i="10"/>
  <c r="AF40" i="10"/>
  <c r="AB40" i="10"/>
  <c r="X40" i="10"/>
  <c r="T40" i="10"/>
  <c r="P40" i="10"/>
  <c r="L40" i="10"/>
  <c r="H40" i="10"/>
  <c r="D40" i="10"/>
  <c r="AJ39" i="10"/>
  <c r="AF39" i="10"/>
  <c r="AB39" i="10"/>
  <c r="X39" i="10"/>
  <c r="T39" i="10"/>
  <c r="P39" i="10"/>
  <c r="L39" i="10"/>
  <c r="H39" i="10"/>
  <c r="D39" i="10"/>
  <c r="AL36" i="10"/>
  <c r="AK36" i="10"/>
  <c r="AJ36" i="10"/>
  <c r="AH36" i="10"/>
  <c r="AG36" i="10"/>
  <c r="AF36" i="10"/>
  <c r="AD36" i="10"/>
  <c r="AC36" i="10"/>
  <c r="AB36" i="10"/>
  <c r="X36" i="10"/>
  <c r="Y36" i="10" s="1"/>
  <c r="Z36" i="10" s="1"/>
  <c r="V36" i="10"/>
  <c r="U36" i="10"/>
  <c r="T36" i="10"/>
  <c r="R36" i="10"/>
  <c r="Q36" i="10"/>
  <c r="P36" i="10"/>
  <c r="N36" i="10"/>
  <c r="M36" i="10"/>
  <c r="L36" i="10"/>
  <c r="H36" i="10"/>
  <c r="I36" i="10" s="1"/>
  <c r="J36" i="10" s="1"/>
  <c r="F36" i="10"/>
  <c r="E36" i="10"/>
  <c r="D36" i="10"/>
  <c r="AL35" i="10"/>
  <c r="AK35" i="10"/>
  <c r="AJ35" i="10"/>
  <c r="AH35" i="10"/>
  <c r="AG35" i="10"/>
  <c r="AF35" i="10"/>
  <c r="AB35" i="10"/>
  <c r="AC35" i="10" s="1"/>
  <c r="AD35" i="10" s="1"/>
  <c r="Z35" i="10"/>
  <c r="Y35" i="10"/>
  <c r="X35" i="10"/>
  <c r="U35" i="10"/>
  <c r="V35" i="10" s="1"/>
  <c r="T35" i="10"/>
  <c r="Q35" i="10"/>
  <c r="R35" i="10" s="1"/>
  <c r="P35" i="10"/>
  <c r="L35" i="10"/>
  <c r="M35" i="10" s="1"/>
  <c r="N35" i="10" s="1"/>
  <c r="J35" i="10"/>
  <c r="I35" i="10"/>
  <c r="H35" i="10"/>
  <c r="F35" i="10"/>
  <c r="E35" i="10"/>
  <c r="D35" i="10"/>
  <c r="AK34" i="10"/>
  <c r="AL34" i="10" s="1"/>
  <c r="AJ34" i="10"/>
  <c r="AF34" i="10"/>
  <c r="AG34" i="10" s="1"/>
  <c r="AH34" i="10" s="1"/>
  <c r="AD34" i="10"/>
  <c r="AC34" i="10"/>
  <c r="AB34" i="10"/>
  <c r="Z34" i="10"/>
  <c r="Y34" i="10"/>
  <c r="X34" i="10"/>
  <c r="U34" i="10"/>
  <c r="V34" i="10" s="1"/>
  <c r="T34" i="10"/>
  <c r="P34" i="10"/>
  <c r="Q34" i="10" s="1"/>
  <c r="R34" i="10" s="1"/>
  <c r="N34" i="10"/>
  <c r="M34" i="10"/>
  <c r="L34" i="10"/>
  <c r="J34" i="10"/>
  <c r="I34" i="10"/>
  <c r="H34" i="10"/>
  <c r="E34" i="10"/>
  <c r="F34" i="10" s="1"/>
  <c r="D34" i="10"/>
  <c r="AJ33" i="10"/>
  <c r="AK33" i="10" s="1"/>
  <c r="AL33" i="10" s="1"/>
  <c r="AH33" i="10"/>
  <c r="AG33" i="10"/>
  <c r="AF33" i="10"/>
  <c r="AD33" i="10"/>
  <c r="AC33" i="10"/>
  <c r="AB33" i="10"/>
  <c r="Z33" i="10"/>
  <c r="Y33" i="10"/>
  <c r="X33" i="10"/>
  <c r="T33" i="10"/>
  <c r="U33" i="10" s="1"/>
  <c r="V33" i="10" s="1"/>
  <c r="R33" i="10"/>
  <c r="Q33" i="10"/>
  <c r="P33" i="10"/>
  <c r="N33" i="10"/>
  <c r="M33" i="10"/>
  <c r="L33" i="10"/>
  <c r="I33" i="10"/>
  <c r="J33" i="10" s="1"/>
  <c r="H33" i="10"/>
  <c r="D33" i="10"/>
  <c r="E33" i="10" s="1"/>
  <c r="F33" i="10" s="1"/>
  <c r="AL32" i="10"/>
  <c r="AK32" i="10"/>
  <c r="AJ32" i="10"/>
  <c r="AG32" i="10"/>
  <c r="AH32" i="10" s="1"/>
  <c r="AF32" i="10"/>
  <c r="AC32" i="10"/>
  <c r="AD32" i="10" s="1"/>
  <c r="AB32" i="10"/>
  <c r="X32" i="10"/>
  <c r="Y32" i="10" s="1"/>
  <c r="Z32" i="10" s="1"/>
  <c r="V32" i="10"/>
  <c r="U32" i="10"/>
  <c r="T32" i="10"/>
  <c r="R32" i="10"/>
  <c r="Q32" i="10"/>
  <c r="P32" i="10"/>
  <c r="M32" i="10"/>
  <c r="N32" i="10" s="1"/>
  <c r="L32" i="10"/>
  <c r="H32" i="10"/>
  <c r="I32" i="10" s="1"/>
  <c r="J32" i="10" s="1"/>
  <c r="F32" i="10"/>
  <c r="E32" i="10"/>
  <c r="D32" i="10"/>
  <c r="AL31" i="10"/>
  <c r="AK31" i="10"/>
  <c r="AJ31" i="10"/>
  <c r="AG31" i="10"/>
  <c r="AH31" i="10" s="1"/>
  <c r="AF31" i="10"/>
  <c r="AB31" i="10"/>
  <c r="AC31" i="10" s="1"/>
  <c r="AD31" i="10" s="1"/>
  <c r="Z31" i="10"/>
  <c r="Y31" i="10"/>
  <c r="X31" i="10"/>
  <c r="V31" i="10"/>
  <c r="U31" i="10"/>
  <c r="T31" i="10"/>
  <c r="Q31" i="10"/>
  <c r="R31" i="10" s="1"/>
  <c r="P31" i="10"/>
  <c r="L31" i="10"/>
  <c r="M31" i="10" s="1"/>
  <c r="N31" i="10" s="1"/>
  <c r="J31" i="10"/>
  <c r="I31" i="10"/>
  <c r="H31" i="10"/>
  <c r="F31" i="10"/>
  <c r="E31" i="10"/>
  <c r="D31" i="10"/>
  <c r="AL30" i="10"/>
  <c r="AK30" i="10"/>
  <c r="AJ30" i="10"/>
  <c r="AF30" i="10"/>
  <c r="AG30" i="10" s="1"/>
  <c r="AH30" i="10" s="1"/>
  <c r="AD30" i="10"/>
  <c r="AC30" i="10"/>
  <c r="AB30" i="10"/>
  <c r="Z30" i="10"/>
  <c r="Y30" i="10"/>
  <c r="X30" i="10"/>
  <c r="U30" i="10"/>
  <c r="V30" i="10" s="1"/>
  <c r="T30" i="10"/>
  <c r="P30" i="10"/>
  <c r="Q30" i="10" s="1"/>
  <c r="R30" i="10" s="1"/>
  <c r="N30" i="10"/>
  <c r="L30" i="10"/>
  <c r="H30" i="10"/>
  <c r="I30" i="10" s="1"/>
  <c r="J30" i="10" s="1"/>
  <c r="D30" i="10"/>
  <c r="E30" i="10" s="1"/>
  <c r="F30" i="10" s="1"/>
  <c r="AK29" i="10"/>
  <c r="AL29" i="10" s="1"/>
  <c r="AJ29" i="10"/>
  <c r="AG29" i="10"/>
  <c r="AH29" i="10" s="1"/>
  <c r="AF29" i="10"/>
  <c r="AC29" i="10"/>
  <c r="AD29" i="10" s="1"/>
  <c r="AB29" i="10"/>
  <c r="Y29" i="10"/>
  <c r="Z29" i="10" s="1"/>
  <c r="X29" i="10"/>
  <c r="U29" i="10"/>
  <c r="V29" i="10" s="1"/>
  <c r="T29" i="10"/>
  <c r="R29" i="10"/>
  <c r="Q29" i="10"/>
  <c r="P29" i="10"/>
  <c r="L29" i="10"/>
  <c r="M29" i="10" s="1"/>
  <c r="N29" i="10" s="1"/>
  <c r="I29" i="10"/>
  <c r="J29" i="10" s="1"/>
  <c r="H29" i="10"/>
  <c r="E29" i="10"/>
  <c r="F29" i="10" s="1"/>
  <c r="D29" i="10"/>
  <c r="AK28" i="10"/>
  <c r="AL28" i="10" s="1"/>
  <c r="AJ28" i="10"/>
  <c r="AG28" i="10"/>
  <c r="AH28" i="10" s="1"/>
  <c r="AF28" i="10"/>
  <c r="AC28" i="10"/>
  <c r="AD28" i="10" s="1"/>
  <c r="AB28" i="10"/>
  <c r="Y28" i="10"/>
  <c r="Z28" i="10" s="1"/>
  <c r="X28" i="10"/>
  <c r="V28" i="10"/>
  <c r="U28" i="10"/>
  <c r="T28" i="10"/>
  <c r="P28" i="10"/>
  <c r="Q28" i="10" s="1"/>
  <c r="R28" i="10" s="1"/>
  <c r="L28" i="10"/>
  <c r="M28" i="10" s="1"/>
  <c r="N28" i="10" s="1"/>
  <c r="I28" i="10"/>
  <c r="J28" i="10" s="1"/>
  <c r="H28" i="10"/>
  <c r="E28" i="10"/>
  <c r="F28" i="10" s="1"/>
  <c r="D28" i="10"/>
  <c r="AK27" i="10"/>
  <c r="AL27" i="10" s="1"/>
  <c r="AJ27" i="10"/>
  <c r="AG27" i="10"/>
  <c r="AH27" i="10" s="1"/>
  <c r="AF27" i="10"/>
  <c r="AC27" i="10"/>
  <c r="AD27" i="10" s="1"/>
  <c r="AB27" i="10"/>
  <c r="X27" i="10"/>
  <c r="Y27" i="10" s="1"/>
  <c r="Z27" i="10" s="1"/>
  <c r="T27" i="10"/>
  <c r="U27" i="10" s="1"/>
  <c r="V27" i="10" s="1"/>
  <c r="R27" i="10"/>
  <c r="P27" i="10"/>
  <c r="L27" i="10"/>
  <c r="M27" i="10" s="1"/>
  <c r="N27" i="10" s="1"/>
  <c r="H27" i="10"/>
  <c r="I27" i="10" s="1"/>
  <c r="J27" i="10" s="1"/>
  <c r="D27" i="10"/>
  <c r="E27" i="10" s="1"/>
  <c r="F27" i="10" s="1"/>
  <c r="AK26" i="10"/>
  <c r="AL26" i="10" s="1"/>
  <c r="AJ26" i="10"/>
  <c r="AH26" i="10"/>
  <c r="AF26" i="10"/>
  <c r="AG26" i="10" s="1"/>
  <c r="AC26" i="10"/>
  <c r="AD26" i="10" s="1"/>
  <c r="AB26" i="10"/>
  <c r="Z26" i="10"/>
  <c r="X26" i="10"/>
  <c r="Y26" i="10" s="1"/>
  <c r="T26" i="10"/>
  <c r="U26" i="10" s="1"/>
  <c r="V26" i="10" s="1"/>
  <c r="P26" i="10"/>
  <c r="Q26" i="10" s="1"/>
  <c r="R26" i="10" s="1"/>
  <c r="L26" i="10"/>
  <c r="M26" i="10" s="1"/>
  <c r="N26" i="10" s="1"/>
  <c r="J26" i="10"/>
  <c r="H26" i="10"/>
  <c r="I26" i="10" s="1"/>
  <c r="E26" i="10"/>
  <c r="F26" i="10" s="1"/>
  <c r="D26" i="10"/>
  <c r="AJ25" i="10"/>
  <c r="AK25" i="10" s="1"/>
  <c r="AL25" i="10" s="1"/>
  <c r="AG25" i="10"/>
  <c r="AH25" i="10" s="1"/>
  <c r="AF25" i="10"/>
  <c r="AD25" i="10"/>
  <c r="AB25" i="10"/>
  <c r="AC25" i="10" s="1"/>
  <c r="Z25" i="10"/>
  <c r="Y25" i="10"/>
  <c r="X25" i="10"/>
  <c r="U25" i="10"/>
  <c r="V25" i="10" s="1"/>
  <c r="T25" i="10"/>
  <c r="P25" i="10"/>
  <c r="Q25" i="10" s="1"/>
  <c r="R25" i="10" s="1"/>
  <c r="N25" i="10"/>
  <c r="L25" i="10"/>
  <c r="M25" i="10" s="1"/>
  <c r="H25" i="10"/>
  <c r="I25" i="10" s="1"/>
  <c r="J25" i="10" s="1"/>
  <c r="F25" i="10"/>
  <c r="E25" i="10"/>
  <c r="D25" i="10"/>
  <c r="AK24" i="10"/>
  <c r="AL24" i="10" s="1"/>
  <c r="AJ24" i="10"/>
  <c r="AF24" i="10"/>
  <c r="AG24" i="10" s="1"/>
  <c r="AH24" i="10" s="1"/>
  <c r="AB24" i="10"/>
  <c r="AC24" i="10" s="1"/>
  <c r="AD24" i="10" s="1"/>
  <c r="Y24" i="10"/>
  <c r="Z24" i="10" s="1"/>
  <c r="X24" i="10"/>
  <c r="U24" i="10"/>
  <c r="V24" i="10" s="1"/>
  <c r="T24" i="10"/>
  <c r="R24" i="10"/>
  <c r="P24" i="10"/>
  <c r="Q24" i="10" s="1"/>
  <c r="L24" i="10"/>
  <c r="M24" i="10" s="1"/>
  <c r="N24" i="10" s="1"/>
  <c r="I24" i="10"/>
  <c r="J24" i="10" s="1"/>
  <c r="H24" i="10"/>
  <c r="E24" i="10"/>
  <c r="F24" i="10" s="1"/>
  <c r="D24" i="10"/>
  <c r="AL23" i="10"/>
  <c r="AJ23" i="10"/>
  <c r="AK23" i="10" s="1"/>
  <c r="AF23" i="10"/>
  <c r="AG23" i="10" s="1"/>
  <c r="AH23" i="10" s="1"/>
  <c r="AC23" i="10"/>
  <c r="AD23" i="10" s="1"/>
  <c r="AB23" i="10"/>
  <c r="Y23" i="10"/>
  <c r="Z23" i="10" s="1"/>
  <c r="X23" i="10"/>
  <c r="V23" i="10"/>
  <c r="T23" i="10"/>
  <c r="U23" i="10" s="1"/>
  <c r="P23" i="10"/>
  <c r="Q23" i="10" s="1"/>
  <c r="R23" i="10" s="1"/>
  <c r="L23" i="10"/>
  <c r="M23" i="10" s="1"/>
  <c r="N23" i="10" s="1"/>
  <c r="I23" i="10"/>
  <c r="J23" i="10" s="1"/>
  <c r="H23" i="10"/>
  <c r="F23" i="10"/>
  <c r="D23" i="10"/>
  <c r="E23" i="10" s="1"/>
  <c r="AL22" i="10"/>
  <c r="AK22" i="10"/>
  <c r="AJ22" i="10"/>
  <c r="AG22" i="10"/>
  <c r="AH22" i="10" s="1"/>
  <c r="AF22" i="10"/>
  <c r="AB22" i="10"/>
  <c r="AC22" i="10" s="1"/>
  <c r="AD22" i="10" s="1"/>
  <c r="Z22" i="10"/>
  <c r="X22" i="10"/>
  <c r="Y22" i="10" s="1"/>
  <c r="T22" i="10"/>
  <c r="U22" i="10" s="1"/>
  <c r="V22" i="10" s="1"/>
  <c r="R22" i="10"/>
  <c r="Q22" i="10"/>
  <c r="P22" i="10"/>
  <c r="M22" i="10"/>
  <c r="N22" i="10" s="1"/>
  <c r="L22" i="10"/>
  <c r="H22" i="10"/>
  <c r="I22" i="10" s="1"/>
  <c r="J22" i="10" s="1"/>
  <c r="D22" i="10"/>
  <c r="E22" i="10" s="1"/>
  <c r="F22" i="10" s="1"/>
  <c r="AK21" i="10"/>
  <c r="AL21" i="10" s="1"/>
  <c r="AJ21" i="10"/>
  <c r="AG21" i="10"/>
  <c r="AH21" i="10" s="1"/>
  <c r="AF21" i="10"/>
  <c r="AD21" i="10"/>
  <c r="AB21" i="10"/>
  <c r="AC21" i="10" s="1"/>
  <c r="X21" i="10"/>
  <c r="Y21" i="10" s="1"/>
  <c r="Z21" i="10" s="1"/>
  <c r="U21" i="10"/>
  <c r="V21" i="10" s="1"/>
  <c r="T21" i="10"/>
  <c r="Q21" i="10"/>
  <c r="R21" i="10" s="1"/>
  <c r="P21" i="10"/>
  <c r="N21" i="10"/>
  <c r="L21" i="10"/>
  <c r="M21" i="10" s="1"/>
  <c r="H21" i="10"/>
  <c r="I21" i="10" s="1"/>
  <c r="J21" i="10" s="1"/>
  <c r="E21" i="10"/>
  <c r="F21" i="10" s="1"/>
  <c r="D21" i="10"/>
  <c r="AK20" i="10"/>
  <c r="AL20" i="10" s="1"/>
  <c r="AJ20" i="10"/>
  <c r="AH20" i="10"/>
  <c r="AF20" i="10"/>
  <c r="AG20" i="10" s="1"/>
  <c r="AB20" i="10"/>
  <c r="AC20" i="10" s="1"/>
  <c r="AD20" i="10" s="1"/>
  <c r="X20" i="10"/>
  <c r="Y20" i="10" s="1"/>
  <c r="Z20" i="10" s="1"/>
  <c r="U20" i="10"/>
  <c r="V20" i="10" s="1"/>
  <c r="T20" i="10"/>
  <c r="R20" i="10"/>
  <c r="P20" i="10"/>
  <c r="Q20" i="10" s="1"/>
  <c r="N20" i="10"/>
  <c r="M20" i="10"/>
  <c r="L20" i="10"/>
  <c r="I20" i="10"/>
  <c r="J20" i="10" s="1"/>
  <c r="H20" i="10"/>
  <c r="D20" i="10"/>
  <c r="E20" i="10" s="1"/>
  <c r="F20" i="10" s="1"/>
  <c r="AL19" i="10"/>
  <c r="AJ19" i="10"/>
  <c r="AK19" i="10" s="1"/>
  <c r="AF19" i="10"/>
  <c r="AG19" i="10" s="1"/>
  <c r="AH19" i="10" s="1"/>
  <c r="AD19" i="10"/>
  <c r="AC19" i="10"/>
  <c r="AB19" i="10"/>
  <c r="Y19" i="10"/>
  <c r="Z19" i="10" s="1"/>
  <c r="X19" i="10"/>
  <c r="T19" i="10"/>
  <c r="U19" i="10" s="1"/>
  <c r="V19" i="10" s="1"/>
  <c r="P19" i="10"/>
  <c r="Q19" i="10" s="1"/>
  <c r="R19" i="10" s="1"/>
  <c r="M19" i="10"/>
  <c r="N19" i="10" s="1"/>
  <c r="L19" i="10"/>
  <c r="I19" i="10"/>
  <c r="J19" i="10" s="1"/>
  <c r="H19" i="10"/>
  <c r="F19" i="10"/>
  <c r="D19" i="10"/>
  <c r="E19" i="10" s="1"/>
  <c r="AJ18" i="10"/>
  <c r="AK18" i="10" s="1"/>
  <c r="AL18" i="10" s="1"/>
  <c r="AG18" i="10"/>
  <c r="AH18" i="10" s="1"/>
  <c r="AF18" i="10"/>
  <c r="AC18" i="10"/>
  <c r="AD18" i="10" s="1"/>
  <c r="AB18" i="10"/>
  <c r="Z18" i="10"/>
  <c r="X18" i="10"/>
  <c r="Y18" i="10" s="1"/>
  <c r="T18" i="10"/>
  <c r="U18" i="10" s="1"/>
  <c r="V18" i="10" s="1"/>
  <c r="Q18" i="10"/>
  <c r="R18" i="10" s="1"/>
  <c r="P18" i="10"/>
  <c r="M18" i="10"/>
  <c r="N18" i="10" s="1"/>
  <c r="L18" i="10"/>
  <c r="J18" i="10"/>
  <c r="H18" i="10"/>
  <c r="I18" i="10" s="1"/>
  <c r="D18" i="10"/>
  <c r="E18" i="10" s="1"/>
  <c r="F18" i="10" s="1"/>
  <c r="AJ17" i="10"/>
  <c r="AK17" i="10" s="1"/>
  <c r="AL17" i="10" s="1"/>
  <c r="AG17" i="10"/>
  <c r="AH17" i="10" s="1"/>
  <c r="AF17" i="10"/>
  <c r="AD17" i="10"/>
  <c r="AB17" i="10"/>
  <c r="AC17" i="10" s="1"/>
  <c r="Z17" i="10"/>
  <c r="Y17" i="10"/>
  <c r="X17" i="10"/>
  <c r="U17" i="10"/>
  <c r="V17" i="10" s="1"/>
  <c r="T17" i="10"/>
  <c r="P17" i="10"/>
  <c r="Q17" i="10" s="1"/>
  <c r="R17" i="10" s="1"/>
  <c r="L17" i="10"/>
  <c r="M17" i="10" s="1"/>
  <c r="N17" i="10" s="1"/>
  <c r="I17" i="10"/>
  <c r="J17" i="10" s="1"/>
  <c r="H17" i="10"/>
  <c r="D17" i="10"/>
  <c r="E17" i="10" s="1"/>
  <c r="F17" i="10" s="1"/>
  <c r="AJ16" i="10"/>
  <c r="AK16" i="10" s="1"/>
  <c r="AL16" i="10" s="1"/>
  <c r="AG16" i="10"/>
  <c r="AH16" i="10" s="1"/>
  <c r="AF16" i="10"/>
  <c r="AB16" i="10"/>
  <c r="AC16" i="10" s="1"/>
  <c r="AD16" i="10" s="1"/>
  <c r="Z16" i="10"/>
  <c r="Y16" i="10"/>
  <c r="X16" i="10"/>
  <c r="U16" i="10"/>
  <c r="V16" i="10" s="1"/>
  <c r="T16" i="10"/>
  <c r="P16" i="10"/>
  <c r="Q16" i="10" s="1"/>
  <c r="R16" i="10" s="1"/>
  <c r="M16" i="10"/>
  <c r="N16" i="10" s="1"/>
  <c r="L16" i="10"/>
  <c r="J16" i="10"/>
  <c r="I16" i="10"/>
  <c r="H16" i="10"/>
  <c r="D16" i="10"/>
  <c r="E16" i="10" s="1"/>
  <c r="F16" i="10" s="1"/>
  <c r="AJ15" i="10"/>
  <c r="AK15" i="10" s="1"/>
  <c r="AL15" i="10" s="1"/>
  <c r="AF15" i="10"/>
  <c r="AG15" i="10" s="1"/>
  <c r="AH15" i="10" s="1"/>
  <c r="AC15" i="10"/>
  <c r="AD15" i="10" s="1"/>
  <c r="AB15" i="10"/>
  <c r="Y15" i="10"/>
  <c r="Z15" i="10" s="1"/>
  <c r="X15" i="10"/>
  <c r="T15" i="10"/>
  <c r="U15" i="10" s="1"/>
  <c r="V15" i="10" s="1"/>
  <c r="Q15" i="10"/>
  <c r="R15" i="10" s="1"/>
  <c r="P15" i="10"/>
  <c r="L15" i="10"/>
  <c r="M15" i="10" s="1"/>
  <c r="N15" i="10" s="1"/>
  <c r="I15" i="10"/>
  <c r="J15" i="10" s="1"/>
  <c r="H15" i="10"/>
  <c r="E15" i="10"/>
  <c r="F15" i="10" s="1"/>
  <c r="D15" i="10"/>
  <c r="AJ14" i="10"/>
  <c r="AK14" i="10" s="1"/>
  <c r="AL14" i="10" s="1"/>
  <c r="AG14" i="10"/>
  <c r="AH14" i="10" s="1"/>
  <c r="AF14" i="10"/>
  <c r="AC14" i="10"/>
  <c r="AD14" i="10" s="1"/>
  <c r="AB14" i="10"/>
  <c r="X14" i="10"/>
  <c r="Y14" i="10" s="1"/>
  <c r="Z14" i="10" s="1"/>
  <c r="T14" i="10"/>
  <c r="U14" i="10" s="1"/>
  <c r="V14" i="10" s="1"/>
  <c r="P14" i="10"/>
  <c r="Q14" i="10" s="1"/>
  <c r="R14" i="10" s="1"/>
  <c r="L14" i="10"/>
  <c r="M14" i="10" s="1"/>
  <c r="N14" i="10" s="1"/>
  <c r="J14" i="10"/>
  <c r="I14" i="10"/>
  <c r="H14" i="10"/>
  <c r="D14" i="10"/>
  <c r="E14" i="10" s="1"/>
  <c r="F14" i="10" s="1"/>
  <c r="AK13" i="10"/>
  <c r="AL13" i="10" s="1"/>
  <c r="AJ13" i="10"/>
  <c r="AG13" i="10"/>
  <c r="AH13" i="10" s="1"/>
  <c r="AF13" i="10"/>
  <c r="AD13" i="10"/>
  <c r="AC13" i="10"/>
  <c r="AB13" i="10"/>
  <c r="Y13" i="10"/>
  <c r="Z13" i="10" s="1"/>
  <c r="X13" i="10"/>
  <c r="T13" i="10"/>
  <c r="U13" i="10" s="1"/>
  <c r="V13" i="10" s="1"/>
  <c r="P13" i="10"/>
  <c r="Q13" i="10" s="1"/>
  <c r="R13" i="10" s="1"/>
  <c r="M13" i="10"/>
  <c r="N13" i="10" s="1"/>
  <c r="L13" i="10"/>
  <c r="H13" i="10"/>
  <c r="I13" i="10" s="1"/>
  <c r="J13" i="10" s="1"/>
  <c r="D13" i="10"/>
  <c r="E13" i="10" s="1"/>
  <c r="F13" i="10" s="1"/>
  <c r="AK12" i="10"/>
  <c r="AL12" i="10" s="1"/>
  <c r="AJ12" i="10"/>
  <c r="AF12" i="10"/>
  <c r="AG12" i="10" s="1"/>
  <c r="AH12" i="10" s="1"/>
  <c r="AD12" i="10"/>
  <c r="AC12" i="10"/>
  <c r="AB12" i="10"/>
  <c r="X12" i="10"/>
  <c r="Y12" i="10" s="1"/>
  <c r="Z12" i="10" s="1"/>
  <c r="T12" i="10"/>
  <c r="U12" i="10" s="1"/>
  <c r="V12" i="10" s="1"/>
  <c r="Q12" i="10"/>
  <c r="R12" i="10" s="1"/>
  <c r="P12" i="10"/>
  <c r="N12" i="10"/>
  <c r="M12" i="10"/>
  <c r="L12" i="10"/>
  <c r="I12" i="10"/>
  <c r="J12" i="10" s="1"/>
  <c r="H12" i="10"/>
  <c r="D12" i="10"/>
  <c r="E12" i="10" s="1"/>
  <c r="F12" i="10" s="1"/>
  <c r="AJ11" i="10"/>
  <c r="AK11" i="10" s="1"/>
  <c r="AL11" i="10" s="1"/>
  <c r="AG11" i="10"/>
  <c r="AH11" i="10" s="1"/>
  <c r="AF11" i="10"/>
  <c r="AB11" i="10"/>
  <c r="AC11" i="10" s="1"/>
  <c r="AD11" i="10" s="1"/>
  <c r="X11" i="10"/>
  <c r="Y11" i="10" s="1"/>
  <c r="Z11" i="10" s="1"/>
  <c r="U11" i="10"/>
  <c r="V11" i="10" s="1"/>
  <c r="T11" i="10"/>
  <c r="P11" i="10"/>
  <c r="Q11" i="10" s="1"/>
  <c r="R11" i="10" s="1"/>
  <c r="N11" i="10"/>
  <c r="M11" i="10"/>
  <c r="L11" i="10"/>
  <c r="H11" i="10"/>
  <c r="I11" i="10" s="1"/>
  <c r="J11" i="10" s="1"/>
  <c r="E11" i="10"/>
  <c r="F11" i="10" s="1"/>
  <c r="D11" i="10"/>
  <c r="AJ10" i="10"/>
  <c r="AK10" i="10" s="1"/>
  <c r="AL10" i="10" s="1"/>
  <c r="AH10" i="10"/>
  <c r="AG10" i="10"/>
  <c r="AF10" i="10"/>
  <c r="AB10" i="10"/>
  <c r="AC10" i="10" s="1"/>
  <c r="AD10" i="10" s="1"/>
  <c r="Y10" i="10"/>
  <c r="Z10" i="10" s="1"/>
  <c r="X10" i="10"/>
  <c r="T10" i="10"/>
  <c r="U10" i="10" s="1"/>
  <c r="V10" i="10" s="1"/>
  <c r="R10" i="10"/>
  <c r="Q10" i="10"/>
  <c r="P10" i="10"/>
  <c r="L10" i="10"/>
  <c r="M10" i="10" s="1"/>
  <c r="N10" i="10" s="1"/>
  <c r="I10" i="10"/>
  <c r="J10" i="10" s="1"/>
  <c r="H10" i="10"/>
  <c r="D10" i="10"/>
  <c r="E10" i="10" s="1"/>
  <c r="F10" i="10" s="1"/>
  <c r="AL9" i="10"/>
  <c r="AK9" i="10"/>
  <c r="AJ9" i="10"/>
  <c r="AF9" i="10"/>
  <c r="AG9" i="10" s="1"/>
  <c r="AH9" i="10" s="1"/>
  <c r="AC9" i="10"/>
  <c r="AD9" i="10" s="1"/>
  <c r="AB9" i="10"/>
  <c r="X9" i="10"/>
  <c r="Y9" i="10" s="1"/>
  <c r="Z9" i="10" s="1"/>
  <c r="V9" i="10"/>
  <c r="U9" i="10"/>
  <c r="T9" i="10"/>
  <c r="P9" i="10"/>
  <c r="Q9" i="10" s="1"/>
  <c r="R9" i="10" s="1"/>
  <c r="M9" i="10"/>
  <c r="N9" i="10" s="1"/>
  <c r="L9" i="10"/>
  <c r="H9" i="10"/>
  <c r="I9" i="10" s="1"/>
  <c r="J9" i="10" s="1"/>
  <c r="F9" i="10"/>
  <c r="E9" i="10"/>
  <c r="D9" i="10"/>
  <c r="AJ8" i="10"/>
  <c r="AK8" i="10" s="1"/>
  <c r="AL8" i="10" s="1"/>
  <c r="AG8" i="10"/>
  <c r="AH8" i="10" s="1"/>
  <c r="AF8" i="10"/>
  <c r="AB8" i="10"/>
  <c r="AC8" i="10" s="1"/>
  <c r="AD8" i="10" s="1"/>
  <c r="Z8" i="10"/>
  <c r="Y8" i="10"/>
  <c r="X8" i="10"/>
  <c r="T8" i="10"/>
  <c r="U8" i="10" s="1"/>
  <c r="V8" i="10" s="1"/>
  <c r="Q8" i="10"/>
  <c r="R8" i="10" s="1"/>
  <c r="P8" i="10"/>
  <c r="L8" i="10"/>
  <c r="M8" i="10" s="1"/>
  <c r="N8" i="10" s="1"/>
  <c r="J8" i="10"/>
  <c r="I8" i="10"/>
  <c r="H8" i="10"/>
  <c r="D8" i="10"/>
  <c r="E8" i="10" s="1"/>
  <c r="F8" i="10" s="1"/>
  <c r="AK7" i="10"/>
  <c r="AL7" i="10" s="1"/>
  <c r="AJ7" i="10"/>
  <c r="AF7" i="10"/>
  <c r="AG7" i="10" s="1"/>
  <c r="AH7" i="10" s="1"/>
  <c r="AD7" i="10"/>
  <c r="AC7" i="10"/>
  <c r="AB7" i="10"/>
  <c r="X7" i="10"/>
  <c r="Y7" i="10" s="1"/>
  <c r="Z7" i="10" s="1"/>
  <c r="U7" i="10"/>
  <c r="V7" i="10" s="1"/>
  <c r="T7" i="10"/>
  <c r="P7" i="10"/>
  <c r="Q7" i="10" s="1"/>
  <c r="R7" i="10" s="1"/>
  <c r="N7" i="10"/>
  <c r="M7" i="10"/>
  <c r="L7" i="10"/>
  <c r="H7" i="10"/>
  <c r="I7" i="10" s="1"/>
  <c r="J7" i="10" s="1"/>
  <c r="E7" i="10"/>
  <c r="F7" i="10" s="1"/>
  <c r="D7" i="10"/>
  <c r="AJ6" i="10"/>
  <c r="AK6" i="10" s="1"/>
  <c r="AL6" i="10" s="1"/>
  <c r="AH6" i="10"/>
  <c r="AG6" i="10"/>
  <c r="AF6" i="10"/>
  <c r="AB6" i="10"/>
  <c r="AC6" i="10" s="1"/>
  <c r="AD6" i="10" s="1"/>
  <c r="Y6" i="10"/>
  <c r="Z6" i="10" s="1"/>
  <c r="X6" i="10"/>
  <c r="T6" i="10"/>
  <c r="U6" i="10" s="1"/>
  <c r="V6" i="10" s="1"/>
  <c r="R6" i="10"/>
  <c r="Q6" i="10"/>
  <c r="P6" i="10"/>
  <c r="L6" i="10"/>
  <c r="M6" i="10" s="1"/>
  <c r="N6" i="10" s="1"/>
  <c r="I6" i="10"/>
  <c r="J6" i="10" s="1"/>
  <c r="H6" i="10"/>
  <c r="D6" i="10"/>
  <c r="E6" i="10" s="1"/>
  <c r="F6" i="10" s="1"/>
  <c r="AL5" i="10"/>
  <c r="AK5" i="10"/>
  <c r="AJ5" i="10"/>
  <c r="AF5" i="10"/>
  <c r="AG5" i="10" s="1"/>
  <c r="AH5" i="10" s="1"/>
  <c r="AC5" i="10"/>
  <c r="AD5" i="10" s="1"/>
  <c r="AB5" i="10"/>
  <c r="X5" i="10"/>
  <c r="Y5" i="10" s="1"/>
  <c r="Z5" i="10" s="1"/>
  <c r="V5" i="10"/>
  <c r="U5" i="10"/>
  <c r="T5" i="10"/>
  <c r="P5" i="10"/>
  <c r="Q5" i="10" s="1"/>
  <c r="R5" i="10" s="1"/>
  <c r="M5" i="10"/>
  <c r="N5" i="10" s="1"/>
  <c r="L5" i="10"/>
  <c r="H5" i="10"/>
  <c r="I5" i="10" s="1"/>
  <c r="J5" i="10" s="1"/>
  <c r="F5" i="10"/>
  <c r="E5" i="10"/>
  <c r="D5" i="10"/>
  <c r="AJ4" i="10"/>
  <c r="AF4" i="10"/>
  <c r="AB4" i="10"/>
  <c r="X4" i="10"/>
  <c r="T4" i="10"/>
  <c r="P4" i="10"/>
  <c r="L4" i="10"/>
  <c r="H4" i="10"/>
  <c r="D4" i="10"/>
  <c r="AJ3" i="10"/>
  <c r="AF3" i="10"/>
  <c r="AB3" i="10"/>
  <c r="X3" i="10"/>
  <c r="T3" i="10"/>
  <c r="P3" i="10"/>
  <c r="L3" i="10"/>
  <c r="H3" i="10"/>
  <c r="D3" i="10"/>
  <c r="AJ2" i="10"/>
  <c r="AF2" i="10"/>
  <c r="AB2" i="10"/>
  <c r="X2" i="10"/>
  <c r="T2" i="10"/>
  <c r="P2" i="10"/>
  <c r="L2" i="10"/>
  <c r="H2" i="10"/>
  <c r="D2" i="10"/>
  <c r="H38" i="9"/>
  <c r="I38" i="9" s="1"/>
  <c r="G38" i="9"/>
  <c r="F38" i="9"/>
  <c r="H37" i="9"/>
  <c r="I37" i="9" s="1"/>
  <c r="G37" i="9"/>
  <c r="F37" i="9"/>
  <c r="H36" i="9"/>
  <c r="I36" i="9" s="1"/>
  <c r="G36" i="9"/>
  <c r="F36" i="9"/>
  <c r="H35" i="9"/>
  <c r="I35" i="9" s="1"/>
  <c r="G35" i="9"/>
  <c r="F35" i="9"/>
  <c r="H34" i="9"/>
  <c r="I34" i="9" s="1"/>
  <c r="M34" i="9" s="1"/>
  <c r="G34" i="9"/>
  <c r="F34" i="9"/>
  <c r="H33" i="9"/>
  <c r="I33" i="9" s="1"/>
  <c r="G33" i="9"/>
  <c r="F33" i="9"/>
  <c r="H32" i="9"/>
  <c r="I32" i="9" s="1"/>
  <c r="G32" i="9"/>
  <c r="F32" i="9"/>
  <c r="H31" i="9"/>
  <c r="I31" i="9" s="1"/>
  <c r="G31" i="9"/>
  <c r="F31" i="9"/>
  <c r="H30" i="9"/>
  <c r="I30" i="9" s="1"/>
  <c r="G30" i="9"/>
  <c r="F30" i="9"/>
  <c r="H29" i="9"/>
  <c r="I29" i="9" s="1"/>
  <c r="G29" i="9"/>
  <c r="F29" i="9"/>
  <c r="H28" i="9"/>
  <c r="I28" i="9" s="1"/>
  <c r="G28" i="9"/>
  <c r="F28" i="9"/>
  <c r="H27" i="9"/>
  <c r="I27" i="9" s="1"/>
  <c r="G27" i="9"/>
  <c r="F27" i="9"/>
  <c r="H26" i="9"/>
  <c r="I26" i="9" s="1"/>
  <c r="G26" i="9"/>
  <c r="F26" i="9"/>
  <c r="H25" i="9"/>
  <c r="I25" i="9" s="1"/>
  <c r="G25" i="9"/>
  <c r="F25" i="9"/>
  <c r="H24" i="9"/>
  <c r="I24" i="9" s="1"/>
  <c r="M24" i="9" s="1"/>
  <c r="G24" i="9"/>
  <c r="F24" i="9"/>
  <c r="H23" i="9"/>
  <c r="I23" i="9" s="1"/>
  <c r="G23" i="9"/>
  <c r="F23" i="9"/>
  <c r="H22" i="9"/>
  <c r="I22" i="9" s="1"/>
  <c r="G22" i="9"/>
  <c r="F22" i="9"/>
  <c r="H21" i="9"/>
  <c r="I21" i="9" s="1"/>
  <c r="G21" i="9"/>
  <c r="F21" i="9"/>
  <c r="H20" i="9"/>
  <c r="I20" i="9" s="1"/>
  <c r="G20" i="9"/>
  <c r="F20" i="9"/>
  <c r="H19" i="9"/>
  <c r="I19" i="9" s="1"/>
  <c r="G19" i="9"/>
  <c r="F19" i="9"/>
  <c r="H18" i="9"/>
  <c r="I18" i="9" s="1"/>
  <c r="G18" i="9"/>
  <c r="F18" i="9"/>
  <c r="H17" i="9"/>
  <c r="I17" i="9" s="1"/>
  <c r="G17" i="9"/>
  <c r="F17" i="9"/>
  <c r="H16" i="9"/>
  <c r="I16" i="9" s="1"/>
  <c r="M16" i="9" s="1"/>
  <c r="G16" i="9"/>
  <c r="F16" i="9"/>
  <c r="H15" i="9"/>
  <c r="I15" i="9" s="1"/>
  <c r="G15" i="9"/>
  <c r="F15" i="9"/>
  <c r="H14" i="9"/>
  <c r="I14" i="9" s="1"/>
  <c r="G14" i="9"/>
  <c r="F14" i="9"/>
  <c r="H13" i="9"/>
  <c r="I13" i="9" s="1"/>
  <c r="G13" i="9"/>
  <c r="F13" i="9"/>
  <c r="H12" i="9"/>
  <c r="I12" i="9" s="1"/>
  <c r="G12" i="9"/>
  <c r="F12" i="9"/>
  <c r="H11" i="9"/>
  <c r="I11" i="9" s="1"/>
  <c r="J11" i="9" s="1"/>
  <c r="G11" i="9"/>
  <c r="F11" i="9"/>
  <c r="H10" i="9"/>
  <c r="I10" i="9" s="1"/>
  <c r="G10" i="9"/>
  <c r="F10" i="9"/>
  <c r="H9" i="9"/>
  <c r="I9" i="9" s="1"/>
  <c r="G9" i="9"/>
  <c r="F9" i="9"/>
  <c r="H8" i="9"/>
  <c r="I8" i="9" s="1"/>
  <c r="G8" i="9"/>
  <c r="F8" i="9"/>
  <c r="H7" i="9"/>
  <c r="I7" i="9" s="1"/>
  <c r="G7" i="9"/>
  <c r="F7" i="9"/>
  <c r="H6" i="9"/>
  <c r="I6" i="9" s="1"/>
  <c r="M6" i="9" s="1"/>
  <c r="G6" i="9"/>
  <c r="F6" i="9"/>
  <c r="H5" i="9"/>
  <c r="I5" i="9" s="1"/>
  <c r="G5" i="9"/>
  <c r="F5" i="9"/>
  <c r="H4" i="9"/>
  <c r="I4" i="9" s="1"/>
  <c r="G4" i="9"/>
  <c r="F4" i="9"/>
  <c r="H3" i="9"/>
  <c r="I3" i="9" s="1"/>
  <c r="G3" i="9"/>
  <c r="F3" i="9"/>
  <c r="H2" i="9"/>
  <c r="I2" i="9" s="1"/>
  <c r="G2" i="9"/>
  <c r="F2" i="9"/>
  <c r="G20" i="8"/>
  <c r="H20" i="8" s="1"/>
  <c r="D20" i="8"/>
  <c r="H19" i="8"/>
  <c r="G19" i="8"/>
  <c r="D19" i="8"/>
  <c r="G18" i="8"/>
  <c r="H18" i="8" s="1"/>
  <c r="D18" i="8"/>
  <c r="G17" i="8"/>
  <c r="D17" i="8"/>
  <c r="H17" i="8" s="1"/>
  <c r="G16" i="8"/>
  <c r="H16" i="8" s="1"/>
  <c r="D16" i="8"/>
  <c r="H15" i="8"/>
  <c r="G15" i="8"/>
  <c r="D15" i="8"/>
  <c r="G14" i="8"/>
  <c r="H14" i="8" s="1"/>
  <c r="D14" i="8"/>
  <c r="G13" i="8"/>
  <c r="D13" i="8"/>
  <c r="H13" i="8" s="1"/>
  <c r="G12" i="8"/>
  <c r="H12" i="8" s="1"/>
  <c r="D12" i="8"/>
  <c r="H11" i="8"/>
  <c r="G11" i="8"/>
  <c r="D11" i="8"/>
  <c r="G10" i="8"/>
  <c r="H10" i="8" s="1"/>
  <c r="D10" i="8"/>
  <c r="G9" i="8"/>
  <c r="D9" i="8"/>
  <c r="H9" i="8" s="1"/>
  <c r="G8" i="8"/>
  <c r="H8" i="8" s="1"/>
  <c r="D8" i="8"/>
  <c r="H7" i="8"/>
  <c r="G7" i="8"/>
  <c r="D7" i="8"/>
  <c r="G6" i="8"/>
  <c r="H6" i="8" s="1"/>
  <c r="D6" i="8"/>
  <c r="G5" i="8"/>
  <c r="D5" i="8"/>
  <c r="H5" i="8" s="1"/>
  <c r="G4" i="8"/>
  <c r="H4" i="8" s="1"/>
  <c r="D4" i="8"/>
  <c r="H3" i="8"/>
  <c r="G3" i="8"/>
  <c r="D3" i="8"/>
  <c r="G2" i="8"/>
  <c r="H2" i="8" s="1"/>
  <c r="D2" i="8"/>
  <c r="G38" i="7"/>
  <c r="D38" i="7"/>
  <c r="H38" i="7" s="1"/>
  <c r="G37" i="7"/>
  <c r="H37" i="7" s="1"/>
  <c r="D37" i="7"/>
  <c r="G36" i="7"/>
  <c r="D36" i="7"/>
  <c r="H36" i="7" s="1"/>
  <c r="G35" i="7"/>
  <c r="H35" i="7" s="1"/>
  <c r="D35" i="7"/>
  <c r="H34" i="7"/>
  <c r="G34" i="7"/>
  <c r="D34" i="7"/>
  <c r="G33" i="7"/>
  <c r="H33" i="7" s="1"/>
  <c r="D33" i="7"/>
  <c r="H32" i="7"/>
  <c r="G32" i="7"/>
  <c r="D32" i="7"/>
  <c r="G31" i="7"/>
  <c r="H31" i="7" s="1"/>
  <c r="D31" i="7"/>
  <c r="H30" i="7"/>
  <c r="G30" i="7"/>
  <c r="D30" i="7"/>
  <c r="G29" i="7"/>
  <c r="H29" i="7" s="1"/>
  <c r="D29" i="7"/>
  <c r="G28" i="7"/>
  <c r="D28" i="7"/>
  <c r="H28" i="7" s="1"/>
  <c r="G27" i="7"/>
  <c r="H27" i="7" s="1"/>
  <c r="D27" i="7"/>
  <c r="G26" i="7"/>
  <c r="D26" i="7"/>
  <c r="H26" i="7" s="1"/>
  <c r="G25" i="7"/>
  <c r="H25" i="7" s="1"/>
  <c r="D25" i="7"/>
  <c r="J24" i="7"/>
  <c r="G24" i="7"/>
  <c r="H24" i="7" s="1"/>
  <c r="I24" i="7" s="1"/>
  <c r="D24" i="7"/>
  <c r="G23" i="7"/>
  <c r="H23" i="7" s="1"/>
  <c r="D23" i="7"/>
  <c r="H22" i="7"/>
  <c r="G22" i="7"/>
  <c r="D22" i="7"/>
  <c r="I21" i="7"/>
  <c r="G21" i="7"/>
  <c r="H21" i="7" s="1"/>
  <c r="J21" i="7" s="1"/>
  <c r="D21" i="7"/>
  <c r="H20" i="7"/>
  <c r="G20" i="7"/>
  <c r="D20" i="7"/>
  <c r="G19" i="7"/>
  <c r="H19" i="7" s="1"/>
  <c r="D19" i="7"/>
  <c r="H18" i="7"/>
  <c r="G18" i="7"/>
  <c r="D18" i="7"/>
  <c r="G17" i="7"/>
  <c r="H17" i="7" s="1"/>
  <c r="D17" i="7"/>
  <c r="G16" i="7"/>
  <c r="D16" i="7"/>
  <c r="H16" i="7" s="1"/>
  <c r="G15" i="7"/>
  <c r="H15" i="7" s="1"/>
  <c r="D15" i="7"/>
  <c r="G14" i="7"/>
  <c r="D14" i="7"/>
  <c r="H14" i="7" s="1"/>
  <c r="G13" i="7"/>
  <c r="H13" i="7" s="1"/>
  <c r="D13" i="7"/>
  <c r="G12" i="7"/>
  <c r="D12" i="7"/>
  <c r="H12" i="7" s="1"/>
  <c r="G11" i="7"/>
  <c r="H11" i="7" s="1"/>
  <c r="D11" i="7"/>
  <c r="H10" i="7"/>
  <c r="G10" i="7"/>
  <c r="D10" i="7"/>
  <c r="G9" i="7"/>
  <c r="H9" i="7" s="1"/>
  <c r="D9" i="7"/>
  <c r="H8" i="7"/>
  <c r="G8" i="7"/>
  <c r="D8" i="7"/>
  <c r="G7" i="7"/>
  <c r="H7" i="7" s="1"/>
  <c r="D7" i="7"/>
  <c r="H6" i="7"/>
  <c r="J6" i="7" s="1"/>
  <c r="G6" i="7"/>
  <c r="D6" i="7"/>
  <c r="G5" i="7"/>
  <c r="H5" i="7" s="1"/>
  <c r="D5" i="7"/>
  <c r="G4" i="7"/>
  <c r="D4" i="7"/>
  <c r="H4" i="7" s="1"/>
  <c r="G3" i="7"/>
  <c r="H3" i="7" s="1"/>
  <c r="D3" i="7"/>
  <c r="G2" i="7"/>
  <c r="D2" i="7"/>
  <c r="H2" i="7" s="1"/>
  <c r="P25" i="6"/>
  <c r="L25" i="6"/>
  <c r="H25" i="6"/>
  <c r="J24" i="6" s="1"/>
  <c r="D25" i="6"/>
  <c r="T25" i="6" s="1"/>
  <c r="Q24" i="6"/>
  <c r="P24" i="6"/>
  <c r="R24" i="6" s="1"/>
  <c r="N24" i="6"/>
  <c r="L24" i="6"/>
  <c r="M24" i="6" s="1"/>
  <c r="I24" i="6"/>
  <c r="H24" i="6"/>
  <c r="D24" i="6"/>
  <c r="F24" i="6" s="1"/>
  <c r="P23" i="6"/>
  <c r="R22" i="6" s="1"/>
  <c r="L23" i="6"/>
  <c r="H23" i="6"/>
  <c r="D23" i="6"/>
  <c r="P22" i="6"/>
  <c r="N22" i="6"/>
  <c r="L22" i="6"/>
  <c r="M22" i="6" s="1"/>
  <c r="H22" i="6"/>
  <c r="D22" i="6"/>
  <c r="F22" i="6" s="1"/>
  <c r="P21" i="6"/>
  <c r="L21" i="6"/>
  <c r="H21" i="6"/>
  <c r="T21" i="6" s="1"/>
  <c r="D21" i="6"/>
  <c r="T20" i="6"/>
  <c r="P20" i="6"/>
  <c r="R20" i="6" s="1"/>
  <c r="N20" i="6"/>
  <c r="L20" i="6"/>
  <c r="M20" i="6" s="1"/>
  <c r="I20" i="6"/>
  <c r="H20" i="6"/>
  <c r="J20" i="6" s="1"/>
  <c r="D20" i="6"/>
  <c r="P19" i="6"/>
  <c r="L19" i="6"/>
  <c r="H19" i="6"/>
  <c r="J18" i="6" s="1"/>
  <c r="D19" i="6"/>
  <c r="T19" i="6" s="1"/>
  <c r="Q18" i="6"/>
  <c r="P18" i="6"/>
  <c r="R18" i="6" s="1"/>
  <c r="N18" i="6"/>
  <c r="L18" i="6"/>
  <c r="M18" i="6" s="1"/>
  <c r="I18" i="6"/>
  <c r="H18" i="6"/>
  <c r="D18" i="6"/>
  <c r="F18" i="6" s="1"/>
  <c r="P17" i="6"/>
  <c r="R16" i="6" s="1"/>
  <c r="L17" i="6"/>
  <c r="H17" i="6"/>
  <c r="D17" i="6"/>
  <c r="P16" i="6"/>
  <c r="N16" i="6"/>
  <c r="L16" i="6"/>
  <c r="M16" i="6" s="1"/>
  <c r="I16" i="6"/>
  <c r="H16" i="6"/>
  <c r="D16" i="6"/>
  <c r="F16" i="6" s="1"/>
  <c r="P15" i="6"/>
  <c r="L15" i="6"/>
  <c r="H15" i="6"/>
  <c r="D15" i="6"/>
  <c r="T15" i="6" s="1"/>
  <c r="P14" i="6"/>
  <c r="R14" i="6" s="1"/>
  <c r="N14" i="6"/>
  <c r="L14" i="6"/>
  <c r="M14" i="6" s="1"/>
  <c r="I14" i="6"/>
  <c r="H14" i="6"/>
  <c r="J14" i="6" s="1"/>
  <c r="D14" i="6"/>
  <c r="T14" i="6" s="1"/>
  <c r="P13" i="6"/>
  <c r="L13" i="6"/>
  <c r="H13" i="6"/>
  <c r="J12" i="6" s="1"/>
  <c r="D13" i="6"/>
  <c r="T13" i="6" s="1"/>
  <c r="P12" i="6"/>
  <c r="R12" i="6" s="1"/>
  <c r="N12" i="6"/>
  <c r="L12" i="6"/>
  <c r="M12" i="6" s="1"/>
  <c r="I12" i="6"/>
  <c r="H12" i="6"/>
  <c r="D12" i="6"/>
  <c r="F12" i="6" s="1"/>
  <c r="P11" i="6"/>
  <c r="L11" i="6"/>
  <c r="H11" i="6"/>
  <c r="D11" i="6"/>
  <c r="R10" i="6"/>
  <c r="Q10" i="6"/>
  <c r="P10" i="6"/>
  <c r="N10" i="6"/>
  <c r="L10" i="6"/>
  <c r="M10" i="6" s="1"/>
  <c r="I10" i="6"/>
  <c r="H10" i="6"/>
  <c r="D10" i="6"/>
  <c r="F10" i="6" s="1"/>
  <c r="P9" i="6"/>
  <c r="L9" i="6"/>
  <c r="H9" i="6"/>
  <c r="T9" i="6" s="1"/>
  <c r="D9" i="6"/>
  <c r="P8" i="6"/>
  <c r="R8" i="6" s="1"/>
  <c r="N8" i="6"/>
  <c r="M8" i="6"/>
  <c r="L8" i="6"/>
  <c r="I8" i="6"/>
  <c r="H8" i="6"/>
  <c r="J8" i="6" s="1"/>
  <c r="D8" i="6"/>
  <c r="P7" i="6"/>
  <c r="L7" i="6"/>
  <c r="H7" i="6"/>
  <c r="D7" i="6"/>
  <c r="T7" i="6" s="1"/>
  <c r="P6" i="6"/>
  <c r="R6" i="6" s="1"/>
  <c r="N6" i="6"/>
  <c r="L6" i="6"/>
  <c r="M6" i="6" s="1"/>
  <c r="I6" i="6"/>
  <c r="H6" i="6"/>
  <c r="J6" i="6" s="1"/>
  <c r="D6" i="6"/>
  <c r="F6" i="6" s="1"/>
  <c r="P5" i="6"/>
  <c r="L5" i="6"/>
  <c r="H5" i="6"/>
  <c r="I4" i="6" s="1"/>
  <c r="D5" i="6"/>
  <c r="R4" i="6"/>
  <c r="Q4" i="6"/>
  <c r="P4" i="6"/>
  <c r="N4" i="6"/>
  <c r="L4" i="6"/>
  <c r="M4" i="6" s="1"/>
  <c r="H4" i="6"/>
  <c r="D4" i="6"/>
  <c r="F4" i="6" s="1"/>
  <c r="P3" i="6"/>
  <c r="L3" i="6"/>
  <c r="H3" i="6"/>
  <c r="T3" i="6" s="1"/>
  <c r="D3" i="6"/>
  <c r="P2" i="6"/>
  <c r="R2" i="6" s="1"/>
  <c r="N2" i="6"/>
  <c r="M2" i="6"/>
  <c r="L2" i="6"/>
  <c r="I2" i="6"/>
  <c r="H2" i="6"/>
  <c r="J2" i="6" s="1"/>
  <c r="D2" i="6"/>
  <c r="D37" i="5"/>
  <c r="D36" i="5"/>
  <c r="E35" i="5"/>
  <c r="D35" i="5"/>
  <c r="F35" i="5" s="1"/>
  <c r="D34" i="5"/>
  <c r="D33" i="5"/>
  <c r="F32" i="5"/>
  <c r="D32" i="5"/>
  <c r="E32" i="5" s="1"/>
  <c r="D31" i="5"/>
  <c r="D30" i="5"/>
  <c r="D29" i="5"/>
  <c r="F29" i="5" s="1"/>
  <c r="D28" i="5"/>
  <c r="D27" i="5"/>
  <c r="D26" i="5"/>
  <c r="F26" i="5" s="1"/>
  <c r="D25" i="5"/>
  <c r="D24" i="5"/>
  <c r="F23" i="5"/>
  <c r="E23" i="5"/>
  <c r="D23" i="5"/>
  <c r="D22" i="5"/>
  <c r="D21" i="5"/>
  <c r="F20" i="5"/>
  <c r="E20" i="5"/>
  <c r="D20" i="5"/>
  <c r="D19" i="5"/>
  <c r="D18" i="5"/>
  <c r="D17" i="5"/>
  <c r="F17" i="5" s="1"/>
  <c r="D16" i="5"/>
  <c r="D15" i="5"/>
  <c r="D14" i="5"/>
  <c r="D13" i="5"/>
  <c r="D12" i="5"/>
  <c r="E11" i="5"/>
  <c r="D11" i="5"/>
  <c r="F11" i="5" s="1"/>
  <c r="D10" i="5"/>
  <c r="D9" i="5"/>
  <c r="F8" i="5"/>
  <c r="D8" i="5"/>
  <c r="E8" i="5" s="1"/>
  <c r="D7" i="5"/>
  <c r="D6" i="5"/>
  <c r="F5" i="5" s="1"/>
  <c r="D5" i="5"/>
  <c r="D4" i="5"/>
  <c r="D3" i="5"/>
  <c r="D2" i="5"/>
  <c r="E37" i="4"/>
  <c r="G37" i="4" s="1"/>
  <c r="H37" i="4" s="1"/>
  <c r="E36" i="4"/>
  <c r="G36" i="4" s="1"/>
  <c r="H36" i="4" s="1"/>
  <c r="I35" i="4"/>
  <c r="E35" i="4"/>
  <c r="G35" i="4" s="1"/>
  <c r="H35" i="4" s="1"/>
  <c r="J35" i="4" s="1"/>
  <c r="E34" i="4"/>
  <c r="G34" i="4" s="1"/>
  <c r="H34" i="4" s="1"/>
  <c r="E33" i="4"/>
  <c r="G33" i="4" s="1"/>
  <c r="H33" i="4" s="1"/>
  <c r="H32" i="4"/>
  <c r="E32" i="4"/>
  <c r="G32" i="4" s="1"/>
  <c r="G31" i="4"/>
  <c r="H31" i="4" s="1"/>
  <c r="E30" i="4"/>
  <c r="G30" i="4" s="1"/>
  <c r="H30" i="4" s="1"/>
  <c r="E29" i="4"/>
  <c r="G29" i="4" s="1"/>
  <c r="H29" i="4" s="1"/>
  <c r="G28" i="4"/>
  <c r="H28" i="4" s="1"/>
  <c r="G27" i="4"/>
  <c r="H27" i="4" s="1"/>
  <c r="E27" i="4"/>
  <c r="E26" i="4"/>
  <c r="G26" i="4" s="1"/>
  <c r="H26" i="4" s="1"/>
  <c r="G25" i="4"/>
  <c r="H25" i="4" s="1"/>
  <c r="E25" i="4"/>
  <c r="E24" i="4"/>
  <c r="G24" i="4" s="1"/>
  <c r="H24" i="4" s="1"/>
  <c r="E23" i="4"/>
  <c r="G23" i="4" s="1"/>
  <c r="H23" i="4" s="1"/>
  <c r="E22" i="4"/>
  <c r="G22" i="4" s="1"/>
  <c r="H22" i="4" s="1"/>
  <c r="E21" i="4"/>
  <c r="G21" i="4" s="1"/>
  <c r="H21" i="4" s="1"/>
  <c r="E20" i="4"/>
  <c r="G20" i="4" s="1"/>
  <c r="H20" i="4" s="1"/>
  <c r="I20" i="4" s="1"/>
  <c r="G19" i="4"/>
  <c r="H19" i="4" s="1"/>
  <c r="E19" i="4"/>
  <c r="H18" i="4"/>
  <c r="E18" i="4"/>
  <c r="G18" i="4" s="1"/>
  <c r="E17" i="4"/>
  <c r="G17" i="4" s="1"/>
  <c r="H17" i="4" s="1"/>
  <c r="E16" i="4"/>
  <c r="G16" i="4" s="1"/>
  <c r="H16" i="4" s="1"/>
  <c r="G15" i="4"/>
  <c r="H15" i="4" s="1"/>
  <c r="E15" i="4"/>
  <c r="G14" i="4"/>
  <c r="H14" i="4" s="1"/>
  <c r="E14" i="4"/>
  <c r="G13" i="4"/>
  <c r="H13" i="4" s="1"/>
  <c r="E12" i="4"/>
  <c r="G12" i="4" s="1"/>
  <c r="H12" i="4" s="1"/>
  <c r="E11" i="4"/>
  <c r="G11" i="4" s="1"/>
  <c r="H11" i="4" s="1"/>
  <c r="J11" i="4" s="1"/>
  <c r="H10" i="4"/>
  <c r="E10" i="4"/>
  <c r="G10" i="4" s="1"/>
  <c r="E9" i="4"/>
  <c r="G9" i="4" s="1"/>
  <c r="H9" i="4" s="1"/>
  <c r="H8" i="4"/>
  <c r="E8" i="4"/>
  <c r="G8" i="4" s="1"/>
  <c r="G7" i="4"/>
  <c r="H7" i="4" s="1"/>
  <c r="E7" i="4"/>
  <c r="E6" i="4"/>
  <c r="G6" i="4" s="1"/>
  <c r="H6" i="4" s="1"/>
  <c r="G5" i="4"/>
  <c r="H5" i="4" s="1"/>
  <c r="E5" i="4"/>
  <c r="E4" i="4"/>
  <c r="G4" i="4" s="1"/>
  <c r="H4" i="4" s="1"/>
  <c r="E3" i="4"/>
  <c r="G3" i="4" s="1"/>
  <c r="H3" i="4" s="1"/>
  <c r="E2" i="4"/>
  <c r="G2" i="4" s="1"/>
  <c r="H2" i="4" s="1"/>
  <c r="G37" i="3"/>
  <c r="H37" i="3" s="1"/>
  <c r="E37" i="3"/>
  <c r="H36" i="3"/>
  <c r="G36" i="3"/>
  <c r="E36" i="3"/>
  <c r="H35" i="3"/>
  <c r="J35" i="3" s="1"/>
  <c r="G35" i="3"/>
  <c r="E35" i="3"/>
  <c r="H34" i="3"/>
  <c r="G34" i="3"/>
  <c r="E34" i="3"/>
  <c r="G33" i="3"/>
  <c r="H33" i="3" s="1"/>
  <c r="E33" i="3"/>
  <c r="G32" i="3"/>
  <c r="H32" i="3" s="1"/>
  <c r="E32" i="3"/>
  <c r="G31" i="3"/>
  <c r="H31" i="3" s="1"/>
  <c r="E31" i="3"/>
  <c r="H30" i="3"/>
  <c r="G30" i="3"/>
  <c r="E30" i="3"/>
  <c r="H29" i="3"/>
  <c r="J29" i="3" s="1"/>
  <c r="G29" i="3"/>
  <c r="E29" i="3"/>
  <c r="G28" i="3"/>
  <c r="H28" i="3" s="1"/>
  <c r="E28" i="3"/>
  <c r="G27" i="3"/>
  <c r="H27" i="3" s="1"/>
  <c r="E27" i="3"/>
  <c r="G26" i="3"/>
  <c r="H26" i="3" s="1"/>
  <c r="E26" i="3"/>
  <c r="G25" i="3"/>
  <c r="H25" i="3" s="1"/>
  <c r="E25" i="3"/>
  <c r="H24" i="3"/>
  <c r="G24" i="3"/>
  <c r="E24" i="3"/>
  <c r="G23" i="3"/>
  <c r="H23" i="3" s="1"/>
  <c r="E23" i="3"/>
  <c r="H22" i="3"/>
  <c r="G22" i="3"/>
  <c r="E22" i="3"/>
  <c r="G21" i="3"/>
  <c r="H21" i="3" s="1"/>
  <c r="E21" i="3"/>
  <c r="G20" i="3"/>
  <c r="E20" i="3"/>
  <c r="H20" i="3" s="1"/>
  <c r="H19" i="3"/>
  <c r="G19" i="3"/>
  <c r="E19" i="3"/>
  <c r="G18" i="3"/>
  <c r="H18" i="3" s="1"/>
  <c r="E18" i="3"/>
  <c r="H17" i="3"/>
  <c r="J17" i="3" s="1"/>
  <c r="G17" i="3"/>
  <c r="E17" i="3"/>
  <c r="G16" i="3"/>
  <c r="H16" i="3" s="1"/>
  <c r="E16" i="3"/>
  <c r="G15" i="3"/>
  <c r="H15" i="3" s="1"/>
  <c r="E15" i="3"/>
  <c r="G14" i="3"/>
  <c r="H14" i="3" s="1"/>
  <c r="E14" i="3"/>
  <c r="G13" i="3"/>
  <c r="H13" i="3" s="1"/>
  <c r="E13" i="3"/>
  <c r="H12" i="3"/>
  <c r="G12" i="3"/>
  <c r="E12" i="3"/>
  <c r="G11" i="3"/>
  <c r="H11" i="3" s="1"/>
  <c r="E11" i="3"/>
  <c r="G10" i="3"/>
  <c r="E10" i="3"/>
  <c r="H10" i="3" s="1"/>
  <c r="H9" i="3"/>
  <c r="G9" i="3"/>
  <c r="E9" i="3"/>
  <c r="H8" i="3"/>
  <c r="G8" i="3"/>
  <c r="E8" i="3"/>
  <c r="H7" i="3"/>
  <c r="G7" i="3"/>
  <c r="E7" i="3"/>
  <c r="G6" i="3"/>
  <c r="H6" i="3" s="1"/>
  <c r="E6" i="3"/>
  <c r="G5" i="3"/>
  <c r="H5" i="3" s="1"/>
  <c r="E5" i="3"/>
  <c r="G4" i="3"/>
  <c r="H4" i="3" s="1"/>
  <c r="E4" i="3"/>
  <c r="G3" i="3"/>
  <c r="H3" i="3" s="1"/>
  <c r="E3" i="3"/>
  <c r="G2" i="3"/>
  <c r="H2" i="3" s="1"/>
  <c r="E2" i="3"/>
  <c r="G37" i="2"/>
  <c r="H37" i="2" s="1"/>
  <c r="H36" i="2"/>
  <c r="G36" i="2"/>
  <c r="H35" i="2"/>
  <c r="J35" i="2" s="1"/>
  <c r="G35" i="2"/>
  <c r="G34" i="2"/>
  <c r="H34" i="2" s="1"/>
  <c r="G33" i="2"/>
  <c r="H33" i="2" s="1"/>
  <c r="H32" i="2"/>
  <c r="J32" i="2" s="1"/>
  <c r="G32" i="2"/>
  <c r="G31" i="2"/>
  <c r="H31" i="2" s="1"/>
  <c r="H30" i="2"/>
  <c r="G30" i="2"/>
  <c r="G29" i="2"/>
  <c r="H29" i="2" s="1"/>
  <c r="G28" i="2"/>
  <c r="H28" i="2" s="1"/>
  <c r="H27" i="2"/>
  <c r="G27" i="2"/>
  <c r="H26" i="2"/>
  <c r="J26" i="2" s="1"/>
  <c r="G26" i="2"/>
  <c r="G25" i="2"/>
  <c r="H25" i="2" s="1"/>
  <c r="G24" i="2"/>
  <c r="H24" i="2" s="1"/>
  <c r="H23" i="2"/>
  <c r="J23" i="2" s="1"/>
  <c r="G23" i="2"/>
  <c r="G22" i="2"/>
  <c r="H22" i="2" s="1"/>
  <c r="H21" i="2"/>
  <c r="G21" i="2"/>
  <c r="G20" i="2"/>
  <c r="H20" i="2" s="1"/>
  <c r="G19" i="2"/>
  <c r="H19" i="2" s="1"/>
  <c r="H18" i="2"/>
  <c r="G18" i="2"/>
  <c r="H17" i="2"/>
  <c r="G17" i="2"/>
  <c r="G16" i="2"/>
  <c r="H16" i="2" s="1"/>
  <c r="G15" i="2"/>
  <c r="H15" i="2" s="1"/>
  <c r="H14" i="2"/>
  <c r="G14" i="2"/>
  <c r="G13" i="2"/>
  <c r="H13" i="2" s="1"/>
  <c r="H12" i="2"/>
  <c r="G12" i="2"/>
  <c r="G11" i="2"/>
  <c r="H11" i="2" s="1"/>
  <c r="G10" i="2"/>
  <c r="H10" i="2" s="1"/>
  <c r="H9" i="2"/>
  <c r="G9" i="2"/>
  <c r="H8" i="2"/>
  <c r="G8" i="2"/>
  <c r="G7" i="2"/>
  <c r="H7" i="2" s="1"/>
  <c r="G6" i="2"/>
  <c r="H6" i="2" s="1"/>
  <c r="H5" i="2"/>
  <c r="G5" i="2"/>
  <c r="G4" i="2"/>
  <c r="H4" i="2" s="1"/>
  <c r="H3" i="2"/>
  <c r="G3" i="2"/>
  <c r="G2" i="2"/>
  <c r="H2" i="2" s="1"/>
  <c r="D43" i="1"/>
  <c r="E43" i="1" s="1"/>
  <c r="E42" i="1"/>
  <c r="D42" i="1"/>
  <c r="D41" i="1"/>
  <c r="E41" i="1" s="1"/>
  <c r="E40" i="1"/>
  <c r="D40" i="1"/>
  <c r="E34" i="1"/>
  <c r="G34" i="1" s="1"/>
  <c r="I34" i="1" s="1"/>
  <c r="C34" i="1"/>
  <c r="G33" i="1"/>
  <c r="I33" i="1" s="1"/>
  <c r="E33" i="1"/>
  <c r="C33" i="1"/>
  <c r="E32" i="1"/>
  <c r="G32" i="1" s="1"/>
  <c r="I32" i="1" s="1"/>
  <c r="C32" i="1"/>
  <c r="E31" i="1"/>
  <c r="G31" i="1" s="1"/>
  <c r="I31" i="1" s="1"/>
  <c r="C31" i="1"/>
  <c r="E30" i="1"/>
  <c r="G30" i="1" s="1"/>
  <c r="I30" i="1" s="1"/>
  <c r="C30" i="1"/>
  <c r="G29" i="1"/>
  <c r="I29" i="1" s="1"/>
  <c r="E29" i="1"/>
  <c r="C29" i="1"/>
  <c r="E28" i="1"/>
  <c r="G28" i="1" s="1"/>
  <c r="I28" i="1" s="1"/>
  <c r="C28" i="1"/>
  <c r="G27" i="1"/>
  <c r="I27" i="1" s="1"/>
  <c r="E27" i="1"/>
  <c r="C27" i="1"/>
  <c r="E26" i="1"/>
  <c r="G26" i="1" s="1"/>
  <c r="I26" i="1" s="1"/>
  <c r="C26" i="1"/>
  <c r="G25" i="1"/>
  <c r="I25" i="1" s="1"/>
  <c r="E25" i="1"/>
  <c r="C25" i="1"/>
  <c r="E24" i="1"/>
  <c r="G24" i="1" s="1"/>
  <c r="I24" i="1" s="1"/>
  <c r="C24" i="1"/>
  <c r="E23" i="1"/>
  <c r="G23" i="1" s="1"/>
  <c r="I23" i="1" s="1"/>
  <c r="C23" i="1"/>
  <c r="E22" i="1"/>
  <c r="G22" i="1" s="1"/>
  <c r="I22" i="1" s="1"/>
  <c r="C22" i="1"/>
  <c r="E21" i="1"/>
  <c r="G21" i="1" s="1"/>
  <c r="I21" i="1" s="1"/>
  <c r="C21" i="1"/>
  <c r="E20" i="1"/>
  <c r="G20" i="1" s="1"/>
  <c r="I20" i="1" s="1"/>
  <c r="C20" i="1"/>
  <c r="G19" i="1"/>
  <c r="I19" i="1" s="1"/>
  <c r="E19" i="1"/>
  <c r="C19" i="1"/>
  <c r="E18" i="1"/>
  <c r="G18" i="1" s="1"/>
  <c r="I18" i="1" s="1"/>
  <c r="C18" i="1"/>
  <c r="G17" i="1"/>
  <c r="I17" i="1" s="1"/>
  <c r="E17" i="1"/>
  <c r="C17" i="1"/>
  <c r="I16" i="1"/>
  <c r="M16" i="1" s="1"/>
  <c r="G16" i="1"/>
  <c r="E16" i="1"/>
  <c r="C16" i="1"/>
  <c r="G15" i="1"/>
  <c r="I15" i="1" s="1"/>
  <c r="E15" i="1"/>
  <c r="C15" i="1"/>
  <c r="E14" i="1"/>
  <c r="G14" i="1" s="1"/>
  <c r="I14" i="1" s="1"/>
  <c r="C14" i="1"/>
  <c r="E13" i="1"/>
  <c r="G13" i="1" s="1"/>
  <c r="I13" i="1" s="1"/>
  <c r="C13" i="1"/>
  <c r="E12" i="1"/>
  <c r="G12" i="1" s="1"/>
  <c r="I12" i="1" s="1"/>
  <c r="C12" i="1"/>
  <c r="G11" i="1"/>
  <c r="I11" i="1" s="1"/>
  <c r="E11" i="1"/>
  <c r="C11" i="1"/>
  <c r="E10" i="1"/>
  <c r="G10" i="1" s="1"/>
  <c r="I10" i="1" s="1"/>
  <c r="C10" i="1"/>
  <c r="G9" i="1"/>
  <c r="I9" i="1" s="1"/>
  <c r="E9" i="1"/>
  <c r="C9" i="1"/>
  <c r="I8" i="1"/>
  <c r="M8" i="1" s="1"/>
  <c r="G8" i="1"/>
  <c r="E8" i="1"/>
  <c r="C8" i="1"/>
  <c r="G7" i="1"/>
  <c r="I7" i="1" s="1"/>
  <c r="E7" i="1"/>
  <c r="C7" i="1"/>
  <c r="I6" i="1"/>
  <c r="M6" i="1" s="1"/>
  <c r="G6" i="1"/>
  <c r="E6" i="1"/>
  <c r="C6" i="1"/>
  <c r="E5" i="1"/>
  <c r="G5" i="1" s="1"/>
  <c r="I5" i="1" s="1"/>
  <c r="C5" i="1"/>
  <c r="E4" i="1"/>
  <c r="G4" i="1" s="1"/>
  <c r="I4" i="1" s="1"/>
  <c r="C4" i="1"/>
  <c r="E3" i="1"/>
  <c r="G3" i="1" s="1"/>
  <c r="I3" i="1" s="1"/>
  <c r="C3" i="1"/>
  <c r="E2" i="1"/>
  <c r="G2" i="1" s="1"/>
  <c r="I2" i="1" s="1"/>
  <c r="C2" i="1"/>
  <c r="J16" i="9" l="1"/>
  <c r="J34" i="9"/>
  <c r="J4" i="1"/>
  <c r="M4" i="1"/>
  <c r="M22" i="1"/>
  <c r="J22" i="1"/>
  <c r="M27" i="1"/>
  <c r="J27" i="1"/>
  <c r="J11" i="2"/>
  <c r="I11" i="2"/>
  <c r="J26" i="3"/>
  <c r="I26" i="3"/>
  <c r="M17" i="1"/>
  <c r="J17" i="1"/>
  <c r="J20" i="2"/>
  <c r="I20" i="2"/>
  <c r="J11" i="3"/>
  <c r="I11" i="3"/>
  <c r="M3" i="1"/>
  <c r="J3" i="1"/>
  <c r="J2" i="2"/>
  <c r="I2" i="2"/>
  <c r="J23" i="1"/>
  <c r="M23" i="1"/>
  <c r="J29" i="2"/>
  <c r="I29" i="2"/>
  <c r="J18" i="1"/>
  <c r="M18" i="1"/>
  <c r="M12" i="1"/>
  <c r="J12" i="1"/>
  <c r="M13" i="1"/>
  <c r="J13" i="1"/>
  <c r="J32" i="3"/>
  <c r="I32" i="3"/>
  <c r="M24" i="1"/>
  <c r="J24" i="1"/>
  <c r="M34" i="1"/>
  <c r="J34" i="1"/>
  <c r="J5" i="2"/>
  <c r="J2" i="3"/>
  <c r="I2" i="3"/>
  <c r="M28" i="1"/>
  <c r="J28" i="1"/>
  <c r="M14" i="1"/>
  <c r="J14" i="1"/>
  <c r="M9" i="1"/>
  <c r="J9" i="1"/>
  <c r="M29" i="1"/>
  <c r="J29" i="1"/>
  <c r="J14" i="2"/>
  <c r="J23" i="3"/>
  <c r="I23" i="3"/>
  <c r="V14" i="6"/>
  <c r="U14" i="6"/>
  <c r="M21" i="1"/>
  <c r="J21" i="1"/>
  <c r="J5" i="1"/>
  <c r="M5" i="1"/>
  <c r="M19" i="1"/>
  <c r="J19" i="1"/>
  <c r="J8" i="3"/>
  <c r="J5" i="3"/>
  <c r="I5" i="3"/>
  <c r="M32" i="1"/>
  <c r="J32" i="1"/>
  <c r="M33" i="1"/>
  <c r="J33" i="1"/>
  <c r="M10" i="1"/>
  <c r="J10" i="1"/>
  <c r="M15" i="1"/>
  <c r="J15" i="1"/>
  <c r="M25" i="1"/>
  <c r="J25" i="1"/>
  <c r="M30" i="1"/>
  <c r="J30" i="1"/>
  <c r="F40" i="1"/>
  <c r="J20" i="1"/>
  <c r="M20" i="1"/>
  <c r="J8" i="2"/>
  <c r="J14" i="3"/>
  <c r="I14" i="3"/>
  <c r="N8" i="1"/>
  <c r="O8" i="1"/>
  <c r="J2" i="1"/>
  <c r="M2" i="1"/>
  <c r="M7" i="1"/>
  <c r="J7" i="1"/>
  <c r="M11" i="1"/>
  <c r="J11" i="1"/>
  <c r="M26" i="1"/>
  <c r="J26" i="1"/>
  <c r="M31" i="1"/>
  <c r="J31" i="1"/>
  <c r="J17" i="2"/>
  <c r="J20" i="3"/>
  <c r="I20" i="3"/>
  <c r="I8" i="2"/>
  <c r="I17" i="2"/>
  <c r="I26" i="2"/>
  <c r="I35" i="2"/>
  <c r="I29" i="3"/>
  <c r="J17" i="4"/>
  <c r="F8" i="6"/>
  <c r="E8" i="6"/>
  <c r="V20" i="6"/>
  <c r="U20" i="6"/>
  <c r="T23" i="6"/>
  <c r="J22" i="6"/>
  <c r="M2" i="9"/>
  <c r="J2" i="9"/>
  <c r="M13" i="9"/>
  <c r="J13" i="9"/>
  <c r="J24" i="9"/>
  <c r="I17" i="4"/>
  <c r="J12" i="7"/>
  <c r="I12" i="7"/>
  <c r="J27" i="7"/>
  <c r="I27" i="7"/>
  <c r="J6" i="9"/>
  <c r="M28" i="9"/>
  <c r="J28" i="9"/>
  <c r="M35" i="9"/>
  <c r="J35" i="9"/>
  <c r="M31" i="9"/>
  <c r="J31" i="9"/>
  <c r="J2" i="4"/>
  <c r="I2" i="4"/>
  <c r="J26" i="4"/>
  <c r="I26" i="4"/>
  <c r="F2" i="6"/>
  <c r="E2" i="6"/>
  <c r="J2" i="7"/>
  <c r="I2" i="7"/>
  <c r="M10" i="9"/>
  <c r="J10" i="9"/>
  <c r="M17" i="9"/>
  <c r="J17" i="9"/>
  <c r="M21" i="9"/>
  <c r="J21" i="9"/>
  <c r="J32" i="9"/>
  <c r="M32" i="9"/>
  <c r="J18" i="7"/>
  <c r="I18" i="7"/>
  <c r="J33" i="7"/>
  <c r="I33" i="7"/>
  <c r="M3" i="9"/>
  <c r="J3" i="9"/>
  <c r="J14" i="9"/>
  <c r="M14" i="9"/>
  <c r="M25" i="9"/>
  <c r="J25" i="9"/>
  <c r="I5" i="2"/>
  <c r="I14" i="2"/>
  <c r="I23" i="2"/>
  <c r="I32" i="2"/>
  <c r="I17" i="3"/>
  <c r="I11" i="4"/>
  <c r="T17" i="6"/>
  <c r="J16" i="6"/>
  <c r="M7" i="9"/>
  <c r="J7" i="9"/>
  <c r="M29" i="9"/>
  <c r="M36" i="9"/>
  <c r="J36" i="9"/>
  <c r="M9" i="9"/>
  <c r="J9" i="9"/>
  <c r="M11" i="9"/>
  <c r="M18" i="9"/>
  <c r="J18" i="9"/>
  <c r="M22" i="9"/>
  <c r="J22" i="9"/>
  <c r="J29" i="9"/>
  <c r="J8" i="4"/>
  <c r="I8" i="4"/>
  <c r="T5" i="6"/>
  <c r="J4" i="6"/>
  <c r="M20" i="9"/>
  <c r="J20" i="9"/>
  <c r="J5" i="4"/>
  <c r="I5" i="4"/>
  <c r="J29" i="4"/>
  <c r="I29" i="4"/>
  <c r="F2" i="5"/>
  <c r="E2" i="5"/>
  <c r="F20" i="6"/>
  <c r="E20" i="6"/>
  <c r="M4" i="9"/>
  <c r="J4" i="9"/>
  <c r="K11" i="9"/>
  <c r="M26" i="9"/>
  <c r="J26" i="9"/>
  <c r="M33" i="9"/>
  <c r="J33" i="9"/>
  <c r="J6" i="1"/>
  <c r="J8" i="1"/>
  <c r="J16" i="1"/>
  <c r="I8" i="3"/>
  <c r="I35" i="3"/>
  <c r="J20" i="4"/>
  <c r="T8" i="6"/>
  <c r="I22" i="6"/>
  <c r="J9" i="7"/>
  <c r="I9" i="7"/>
  <c r="M8" i="9"/>
  <c r="J8" i="9"/>
  <c r="M15" i="9"/>
  <c r="J15" i="9"/>
  <c r="M37" i="9"/>
  <c r="J37" i="9"/>
  <c r="I14" i="4"/>
  <c r="F14" i="5"/>
  <c r="J15" i="7"/>
  <c r="I15" i="7"/>
  <c r="J30" i="7"/>
  <c r="M19" i="9"/>
  <c r="J19" i="9"/>
  <c r="M23" i="9"/>
  <c r="J23" i="9"/>
  <c r="M30" i="9"/>
  <c r="J30" i="9"/>
  <c r="T2" i="6"/>
  <c r="T11" i="6"/>
  <c r="J10" i="6"/>
  <c r="J36" i="7"/>
  <c r="I36" i="7"/>
  <c r="M5" i="9"/>
  <c r="J5" i="9"/>
  <c r="M12" i="9"/>
  <c r="J12" i="9"/>
  <c r="J23" i="4"/>
  <c r="I23" i="4"/>
  <c r="J32" i="4"/>
  <c r="I32" i="4"/>
  <c r="F14" i="6"/>
  <c r="E14" i="6"/>
  <c r="M27" i="9"/>
  <c r="J27" i="9"/>
  <c r="M38" i="9"/>
  <c r="J38" i="9"/>
  <c r="E17" i="5"/>
  <c r="Q6" i="6"/>
  <c r="Q12" i="6"/>
  <c r="T6" i="6"/>
  <c r="T12" i="6"/>
  <c r="T18" i="6"/>
  <c r="T24" i="6"/>
  <c r="E26" i="5"/>
  <c r="E6" i="6"/>
  <c r="E12" i="6"/>
  <c r="E18" i="6"/>
  <c r="E24" i="6"/>
  <c r="I6" i="7"/>
  <c r="E5" i="5"/>
  <c r="Q16" i="6"/>
  <c r="Q22" i="6"/>
  <c r="T4" i="6"/>
  <c r="T10" i="6"/>
  <c r="T16" i="6"/>
  <c r="T22" i="6"/>
  <c r="E14" i="5"/>
  <c r="E4" i="6"/>
  <c r="E10" i="6"/>
  <c r="E16" i="6"/>
  <c r="E22" i="6"/>
  <c r="I30" i="7"/>
  <c r="E29" i="5"/>
  <c r="Q2" i="6"/>
  <c r="Q8" i="6"/>
  <c r="Q14" i="6"/>
  <c r="Q20" i="6"/>
  <c r="AH24" i="12"/>
  <c r="Y34" i="12"/>
  <c r="V36" i="12"/>
  <c r="AH15" i="12"/>
  <c r="AE15" i="12"/>
  <c r="M15" i="12"/>
  <c r="AB15" i="12"/>
  <c r="J15" i="12"/>
  <c r="Y15" i="12"/>
  <c r="G15" i="12"/>
  <c r="AK15" i="12"/>
  <c r="AE34" i="12"/>
  <c r="U61" i="11"/>
  <c r="AB10" i="12"/>
  <c r="AN15" i="12"/>
  <c r="P24" i="12"/>
  <c r="AN24" i="12"/>
  <c r="G34" i="12"/>
  <c r="AK34" i="12"/>
  <c r="AH36" i="12"/>
  <c r="AE10" i="12"/>
  <c r="G36" i="12"/>
  <c r="U55" i="11"/>
  <c r="P15" i="12"/>
  <c r="S24" i="12"/>
  <c r="M34" i="12"/>
  <c r="AN34" i="12"/>
  <c r="J36" i="12"/>
  <c r="AK36" i="12"/>
  <c r="AE3" i="12"/>
  <c r="G10" i="12"/>
  <c r="AK10" i="12"/>
  <c r="AH12" i="12"/>
  <c r="S15" i="12"/>
  <c r="P34" i="12"/>
  <c r="M36" i="12"/>
  <c r="S34" i="12"/>
  <c r="P36" i="12"/>
  <c r="AN36" i="12"/>
  <c r="O43" i="11"/>
  <c r="N43" i="11"/>
  <c r="AB3" i="12"/>
  <c r="J3" i="12"/>
  <c r="Y3" i="12"/>
  <c r="G3" i="12"/>
  <c r="AK3" i="12"/>
  <c r="M10" i="12"/>
  <c r="V15" i="12"/>
  <c r="AB22" i="12"/>
  <c r="Y24" i="12"/>
  <c r="AE22" i="12"/>
  <c r="AB24" i="12"/>
  <c r="V34" i="12"/>
  <c r="V27" i="12"/>
  <c r="AN27" i="12"/>
  <c r="V5" i="12"/>
  <c r="AN5" i="12"/>
  <c r="S7" i="12"/>
  <c r="AK7" i="12"/>
  <c r="P9" i="12"/>
  <c r="AH9" i="12"/>
  <c r="V17" i="12"/>
  <c r="AN17" i="12"/>
  <c r="AK19" i="12"/>
  <c r="P21" i="12"/>
  <c r="AH21" i="12"/>
  <c r="G27" i="12"/>
  <c r="Y27" i="12"/>
  <c r="V29" i="12"/>
  <c r="AN29" i="12"/>
  <c r="P33" i="12"/>
  <c r="AH33" i="12"/>
  <c r="G5" i="12"/>
  <c r="V7" i="12"/>
  <c r="S9" i="12"/>
  <c r="AK9" i="12"/>
  <c r="G17" i="12"/>
  <c r="V19" i="12"/>
  <c r="S21" i="12"/>
  <c r="AK21" i="12"/>
  <c r="J27" i="12"/>
  <c r="AB27" i="12"/>
  <c r="G29" i="12"/>
  <c r="V31" i="12"/>
  <c r="S33" i="12"/>
  <c r="AK33" i="12"/>
  <c r="V9" i="12"/>
  <c r="V21" i="12"/>
  <c r="M27" i="12"/>
  <c r="V33" i="12"/>
  <c r="S4" i="12"/>
  <c r="S28" i="12"/>
  <c r="L11" i="9" l="1"/>
  <c r="L17" i="1"/>
  <c r="K17" i="1"/>
  <c r="O17" i="1"/>
  <c r="N17" i="1"/>
  <c r="L20" i="9"/>
  <c r="K20" i="9"/>
  <c r="K14" i="9"/>
  <c r="L14" i="9"/>
  <c r="L2" i="1"/>
  <c r="K2" i="1"/>
  <c r="O29" i="1"/>
  <c r="N29" i="1"/>
  <c r="O23" i="1"/>
  <c r="N23" i="1"/>
  <c r="K23" i="1"/>
  <c r="L23" i="1"/>
  <c r="L23" i="9"/>
  <c r="K23" i="9"/>
  <c r="O5" i="1"/>
  <c r="N5" i="1"/>
  <c r="L5" i="9"/>
  <c r="K5" i="9"/>
  <c r="L8" i="1"/>
  <c r="K8" i="1"/>
  <c r="L17" i="9"/>
  <c r="K17" i="9"/>
  <c r="K5" i="1"/>
  <c r="L5" i="1"/>
  <c r="L14" i="1"/>
  <c r="K14" i="1"/>
  <c r="L29" i="1"/>
  <c r="K29" i="1"/>
  <c r="O14" i="1"/>
  <c r="N14" i="1"/>
  <c r="N2" i="1"/>
  <c r="O2" i="1"/>
  <c r="V22" i="6"/>
  <c r="U22" i="6"/>
  <c r="L8" i="9"/>
  <c r="K8" i="9"/>
  <c r="L26" i="1"/>
  <c r="K26" i="1"/>
  <c r="K32" i="9"/>
  <c r="L32" i="9"/>
  <c r="V16" i="6"/>
  <c r="U16" i="6"/>
  <c r="V24" i="6"/>
  <c r="U24" i="6"/>
  <c r="L29" i="9"/>
  <c r="K29" i="9"/>
  <c r="N26" i="1"/>
  <c r="O26" i="1"/>
  <c r="O20" i="1"/>
  <c r="N20" i="1"/>
  <c r="V10" i="6"/>
  <c r="U10" i="6"/>
  <c r="V18" i="6"/>
  <c r="U18" i="6"/>
  <c r="L35" i="9"/>
  <c r="K35" i="9"/>
  <c r="L11" i="1"/>
  <c r="K11" i="1"/>
  <c r="L20" i="1"/>
  <c r="K20" i="1"/>
  <c r="L32" i="1"/>
  <c r="K32" i="1"/>
  <c r="V8" i="6"/>
  <c r="U8" i="6"/>
  <c r="V4" i="6"/>
  <c r="U4" i="6"/>
  <c r="V12" i="6"/>
  <c r="U12" i="6"/>
  <c r="L26" i="9"/>
  <c r="K26" i="9"/>
  <c r="O11" i="1"/>
  <c r="N11" i="1"/>
  <c r="O32" i="1"/>
  <c r="N32" i="1"/>
  <c r="L2" i="9"/>
  <c r="K2" i="9"/>
  <c r="V6" i="6"/>
  <c r="U6" i="6"/>
  <c r="V2" i="6"/>
  <c r="U2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00000000-0006-0000-0000-000002000000}">
      <text>
        <r>
          <rPr>
            <sz val="10"/>
            <color rgb="FF000000"/>
            <rFont val="Arial"/>
            <scheme val="minor"/>
          </rPr>
          <t>Acid detergent fiber (ADF)
	-Adnan Asad Karim</t>
        </r>
      </text>
    </comment>
    <comment ref="M1" authorId="0" shapeId="0" xr:uid="{00000000-0006-0000-0000-000001000000}">
      <text>
        <r>
          <rPr>
            <sz val="10"/>
            <color rgb="FF000000"/>
            <rFont val="Arial"/>
            <scheme val="minor"/>
          </rPr>
          <t>based on slurry initial weight
	-Adnan Asad Karim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1" authorId="0" shapeId="0" xr:uid="{00000000-0006-0000-0600-000001000000}">
      <text>
        <r>
          <rPr>
            <sz val="10"/>
            <color rgb="FF000000"/>
            <rFont val="Arial"/>
            <scheme val="minor"/>
          </rPr>
          <t xml:space="preserve">Weight taken until constant weight achieved after oven drying at 105 degree celsius. 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1" authorId="0" shapeId="0" xr:uid="{00000000-0006-0000-0700-000001000000}">
      <text>
        <r>
          <rPr>
            <sz val="10"/>
            <color rgb="FF000000"/>
            <rFont val="Arial"/>
            <scheme val="minor"/>
          </rPr>
          <t xml:space="preserve">Weight taken until constant weight achieved after oven drying at 105 degree celsius. </t>
        </r>
      </text>
    </comment>
  </commentList>
</comments>
</file>

<file path=xl/sharedStrings.xml><?xml version="1.0" encoding="utf-8"?>
<sst xmlns="http://schemas.openxmlformats.org/spreadsheetml/2006/main" count="787" uniqueCount="190">
  <si>
    <t>Samples</t>
  </si>
  <si>
    <t xml:space="preserve">Olive Pomace Slurry Wt. </t>
  </si>
  <si>
    <t xml:space="preserve">Olive pomace solid wt. </t>
  </si>
  <si>
    <t>Initial Filter Paper Wt.</t>
  </si>
  <si>
    <t>Ovendried filter Paper Wt.</t>
  </si>
  <si>
    <t>Airdried Char (g)</t>
  </si>
  <si>
    <t>Moisture %</t>
  </si>
  <si>
    <t>Ovendried char (g)</t>
  </si>
  <si>
    <t>Ovendried Char Yield (%)</t>
  </si>
  <si>
    <t>Average (%)</t>
  </si>
  <si>
    <t>STDEV (%)</t>
  </si>
  <si>
    <t>Ovendried char yield(%)</t>
  </si>
  <si>
    <t xml:space="preserve">215-16 </t>
  </si>
  <si>
    <t>215-16</t>
  </si>
  <si>
    <t>250-16</t>
  </si>
  <si>
    <t>250-30</t>
  </si>
  <si>
    <t>215-30</t>
  </si>
  <si>
    <t>180-2</t>
  </si>
  <si>
    <t>180-16</t>
  </si>
  <si>
    <t>180-30</t>
  </si>
  <si>
    <t>250-2</t>
  </si>
  <si>
    <t>215-2</t>
  </si>
  <si>
    <t>Moisture in filter paper</t>
  </si>
  <si>
    <t>Filter paper Wt. (g)</t>
  </si>
  <si>
    <t>Ovendried filter paper Wt. (g)</t>
  </si>
  <si>
    <t>Difference (g)</t>
  </si>
  <si>
    <t>Percentage %</t>
  </si>
  <si>
    <t>Average Moisture %</t>
  </si>
  <si>
    <t>Sample Wt. 1 Rep.</t>
  </si>
  <si>
    <t>2 Rep.</t>
  </si>
  <si>
    <t>3 Rep.</t>
  </si>
  <si>
    <t>4 Rep.</t>
  </si>
  <si>
    <t xml:space="preserve">5 Rep. </t>
  </si>
  <si>
    <t>Average (g/cc)</t>
  </si>
  <si>
    <t>Bulk Density (g/cc)</t>
  </si>
  <si>
    <t>STDEV</t>
  </si>
  <si>
    <t>OP</t>
  </si>
  <si>
    <t>Empty Crucible Wt. (g)</t>
  </si>
  <si>
    <t>Airdried Sample. (g)</t>
  </si>
  <si>
    <t>Oven dried sample. (g)</t>
  </si>
  <si>
    <t>Crucible + Ash (g)</t>
  </si>
  <si>
    <t>Ash weight (g)</t>
  </si>
  <si>
    <t>Ash %</t>
  </si>
  <si>
    <t xml:space="preserve">180-30 </t>
  </si>
  <si>
    <t>Airdried Sample Wt. (g)</t>
  </si>
  <si>
    <t>Moisture (%)</t>
  </si>
  <si>
    <t>Oven dried sample Wt. (g)</t>
  </si>
  <si>
    <t>Crucible Wt. after heating (g)</t>
  </si>
  <si>
    <t>Volatile matter Wt.. g</t>
  </si>
  <si>
    <t>Volatile matter %</t>
  </si>
  <si>
    <t xml:space="preserve">250-16 </t>
  </si>
  <si>
    <t xml:space="preserve">180-2 </t>
  </si>
  <si>
    <t>Sample ID</t>
  </si>
  <si>
    <t>Volatile matter (%)</t>
  </si>
  <si>
    <t>Ash (%)</t>
  </si>
  <si>
    <t>Fixed carbon (%)</t>
  </si>
  <si>
    <t xml:space="preserve"> Average (%)</t>
  </si>
  <si>
    <t xml:space="preserve">215-2 </t>
  </si>
  <si>
    <t>C %</t>
  </si>
  <si>
    <t>C% dry Wt.</t>
  </si>
  <si>
    <t>C% AVG</t>
  </si>
  <si>
    <t>H %</t>
  </si>
  <si>
    <t>H% dry Wt.</t>
  </si>
  <si>
    <t>H% AVG</t>
  </si>
  <si>
    <t>N %</t>
  </si>
  <si>
    <t>N% dry Wt.</t>
  </si>
  <si>
    <t>N%  AVG</t>
  </si>
  <si>
    <t>S %</t>
  </si>
  <si>
    <t>S% dry Wt.</t>
  </si>
  <si>
    <t>S% AVG</t>
  </si>
  <si>
    <t>O% dry Wt.</t>
  </si>
  <si>
    <t>O% AVG</t>
  </si>
  <si>
    <t>Airdried Sample Wt.. g</t>
  </si>
  <si>
    <t>Ovendried sample wt.. g</t>
  </si>
  <si>
    <t>Empty filter Wt. (g)</t>
  </si>
  <si>
    <t>Ovendried sample Wt. with filter paper (g)</t>
  </si>
  <si>
    <t>Residual sample wt.. g</t>
  </si>
  <si>
    <t>Lignin %</t>
  </si>
  <si>
    <t>Empty flask Wt.. g</t>
  </si>
  <si>
    <t>Ovendried sample Wt. with flask. g</t>
  </si>
  <si>
    <t>Extractives %</t>
  </si>
  <si>
    <t xml:space="preserve">  </t>
  </si>
  <si>
    <t>Airdried Pellet Wt.</t>
  </si>
  <si>
    <t>Hydrogen %</t>
  </si>
  <si>
    <t>HHV (cal/g)</t>
  </si>
  <si>
    <t>HHV MJ/Kg</t>
  </si>
  <si>
    <t>Ovendried Pellet Wt. (g)</t>
  </si>
  <si>
    <t>HHV (MJ/Kg)</t>
  </si>
  <si>
    <t>Energy Densification Ratio</t>
  </si>
  <si>
    <t>HHV (GJ/Kg)</t>
  </si>
  <si>
    <t>Sample weight (g)</t>
  </si>
  <si>
    <t>Na (ppb)</t>
  </si>
  <si>
    <t>Na (ug/L)*DF</t>
  </si>
  <si>
    <t>Na (ug/L) - blank</t>
  </si>
  <si>
    <t>Na2O %</t>
  </si>
  <si>
    <t>Mg (ppb)</t>
  </si>
  <si>
    <t>Mg (ug/L)*DF</t>
  </si>
  <si>
    <t>MgO %</t>
  </si>
  <si>
    <t>Al (ppb)</t>
  </si>
  <si>
    <t>Al (ug/L)*DF</t>
  </si>
  <si>
    <t>Al (ug/L) - blank</t>
  </si>
  <si>
    <t>Al2O3 %</t>
  </si>
  <si>
    <t>Si (ppb)</t>
  </si>
  <si>
    <t>Si (ug/L)*DF</t>
  </si>
  <si>
    <t>Si (ug/L) - blank</t>
  </si>
  <si>
    <t>SiO2 %</t>
  </si>
  <si>
    <t>P (ppb)</t>
  </si>
  <si>
    <t>P (ug/L)*DF</t>
  </si>
  <si>
    <t>P (ug/L) - blank</t>
  </si>
  <si>
    <t>P2O5 %</t>
  </si>
  <si>
    <t>K (ppb)</t>
  </si>
  <si>
    <t>K (ug/L)*DF</t>
  </si>
  <si>
    <t>K (ug/L) - blank</t>
  </si>
  <si>
    <t>K2O %</t>
  </si>
  <si>
    <t>Ca (ppb)</t>
  </si>
  <si>
    <t>Ca (ug/L)*DF</t>
  </si>
  <si>
    <t>Ca (ug/L) - blank</t>
  </si>
  <si>
    <t>CaO %</t>
  </si>
  <si>
    <t>Ti (ppb)</t>
  </si>
  <si>
    <t>Ti (ug/L)*DF</t>
  </si>
  <si>
    <t>Ti (ug/L) - blank</t>
  </si>
  <si>
    <t>TiO2 %</t>
  </si>
  <si>
    <t>Fe (ppb)</t>
  </si>
  <si>
    <t>Fe (ug/L)*DF</t>
  </si>
  <si>
    <t>Fe (ug/L) - blank</t>
  </si>
  <si>
    <t>Fe2O3 %</t>
  </si>
  <si>
    <t>Blank 1</t>
  </si>
  <si>
    <t>Blank 2</t>
  </si>
  <si>
    <t>Blank 3</t>
  </si>
  <si>
    <t xml:space="preserve">Analysis Repetiton </t>
  </si>
  <si>
    <t xml:space="preserve">HHV (GJ/Kg) </t>
  </si>
  <si>
    <t xml:space="preserve">215-30 </t>
  </si>
  <si>
    <t xml:space="preserve">250-2 </t>
  </si>
  <si>
    <t>Base/Acid ratio</t>
  </si>
  <si>
    <t>Sulphur %</t>
  </si>
  <si>
    <t>Slagging index</t>
  </si>
  <si>
    <t>Fouling index</t>
  </si>
  <si>
    <t>SVI</t>
  </si>
  <si>
    <t>BAI</t>
  </si>
  <si>
    <t>Na2O (Kg/Kg)</t>
  </si>
  <si>
    <t>MgO (Kg/Kg)</t>
  </si>
  <si>
    <t>Al2O3 (Kg/Kg)</t>
  </si>
  <si>
    <t>SiO2 (Kg/Kg)</t>
  </si>
  <si>
    <t>P2O5 (Kg/Kg)</t>
  </si>
  <si>
    <t>K2O (Kg/Kg)</t>
  </si>
  <si>
    <t>CaO (Kg/Kg)</t>
  </si>
  <si>
    <t>TiO2 (Kg/Kg)</t>
  </si>
  <si>
    <t>Fe2O3 (Kg/Kg)</t>
  </si>
  <si>
    <t>Alkali index (AI)</t>
  </si>
  <si>
    <t>Ternary Diagram</t>
  </si>
  <si>
    <t>K2O+Na2O+P2O5</t>
  </si>
  <si>
    <t>CaO+MgO</t>
  </si>
  <si>
    <t>SiO2+Fe2O3+Al2O3</t>
  </si>
  <si>
    <t>AI</t>
  </si>
  <si>
    <t>Increase %</t>
  </si>
  <si>
    <t>B/A</t>
  </si>
  <si>
    <t>SI</t>
  </si>
  <si>
    <t>FI</t>
  </si>
  <si>
    <t>Tray + Sample Wt. in g (21/12/22)</t>
  </si>
  <si>
    <t xml:space="preserve">Empty Tray Wt. </t>
  </si>
  <si>
    <t>Oven driedSample wt. (g)</t>
  </si>
  <si>
    <t>22/12/22</t>
  </si>
  <si>
    <t>Real sample wt.</t>
  </si>
  <si>
    <t>Adsorption (mg/g)</t>
  </si>
  <si>
    <t>23/12/22</t>
  </si>
  <si>
    <t>24/12/22</t>
  </si>
  <si>
    <t>Real sample wt. (g)</t>
  </si>
  <si>
    <t>25/12/22</t>
  </si>
  <si>
    <t>26/12/22</t>
  </si>
  <si>
    <t>Adsoprtion (mg/g)</t>
  </si>
  <si>
    <t>27/12/22</t>
  </si>
  <si>
    <t>Real Sample Wt. (g)</t>
  </si>
  <si>
    <t>28/12/22</t>
  </si>
  <si>
    <t>Real sample Wt. (g)</t>
  </si>
  <si>
    <t>29/12/22</t>
  </si>
  <si>
    <t>30/12/22</t>
  </si>
  <si>
    <t>Adsorption</t>
  </si>
  <si>
    <t>31/12/2022</t>
  </si>
  <si>
    <t>1 day</t>
  </si>
  <si>
    <t>2 days</t>
  </si>
  <si>
    <t>3 days</t>
  </si>
  <si>
    <t>4 days</t>
  </si>
  <si>
    <t>5 days</t>
  </si>
  <si>
    <t>6 days</t>
  </si>
  <si>
    <t>7 days</t>
  </si>
  <si>
    <t>8 days</t>
  </si>
  <si>
    <t>9 days</t>
  </si>
  <si>
    <t>10 days</t>
  </si>
  <si>
    <t>11 days</t>
  </si>
  <si>
    <t>12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</si>
</sst>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0"/>
    <numFmt numFmtId="165" formatCode="0.000"/>
    <numFmt numFmtId="166" formatCode="#,##0.00000"/>
    <numFmt numFmtId="167" formatCode="#,##0.0000"/>
    <numFmt numFmtId="168" formatCode="0.000000"/>
    <numFmt numFmtId="169" formatCode="m/d/yyyy"/>
  </numFmts>
  <fonts count="21" x14ac:knownFonts="1">
    <font>
      <sz val="10"/>
      <color rgb="FF000000"/>
      <name val="Arial"/>
      <scheme val="minor"/>
    </font>
    <font>
      <b/>
      <sz val="10"/>
      <color rgb="FF0000CC"/>
      <name val="Arial"/>
      <scheme val="minor"/>
    </font>
    <font>
      <b/>
      <sz val="10"/>
      <color rgb="FF0000CC"/>
      <name val="Arial"/>
    </font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0000CC"/>
      <name val="Arial"/>
      <scheme val="minor"/>
    </font>
    <font>
      <sz val="10"/>
      <color rgb="FF000000"/>
      <name val="Arial"/>
    </font>
    <font>
      <sz val="10"/>
      <color rgb="FFFF0000"/>
      <name val="Arial"/>
      <scheme val="minor"/>
    </font>
    <font>
      <b/>
      <sz val="10"/>
      <color theme="1"/>
      <name val="Arial"/>
      <scheme val="minor"/>
    </font>
    <font>
      <b/>
      <sz val="10"/>
      <color rgb="FF0000FF"/>
      <name val="Arial"/>
    </font>
    <font>
      <sz val="10"/>
      <color rgb="FF0000FF"/>
      <name val="Arial"/>
    </font>
    <font>
      <sz val="10"/>
      <color theme="1"/>
      <name val="Arial"/>
    </font>
    <font>
      <sz val="10"/>
      <color rgb="FF0000FF"/>
      <name val="Arial"/>
      <scheme val="minor"/>
    </font>
    <font>
      <b/>
      <sz val="10"/>
      <color rgb="FF0000FF"/>
      <name val="Arial"/>
      <scheme val="minor"/>
    </font>
    <font>
      <b/>
      <sz val="10"/>
      <color rgb="FFFF0000"/>
      <name val="Arial"/>
      <scheme val="minor"/>
    </font>
    <font>
      <b/>
      <sz val="11"/>
      <color rgb="FF0000FF"/>
      <name val="Calibri"/>
    </font>
    <font>
      <sz val="11"/>
      <color theme="1"/>
      <name val="Calibri"/>
    </font>
    <font>
      <sz val="11"/>
      <color rgb="FF000000"/>
      <name val="Calibri"/>
    </font>
    <font>
      <b/>
      <sz val="10"/>
      <color rgb="FF000000"/>
      <name val="Arial"/>
    </font>
    <font>
      <b/>
      <sz val="10"/>
      <color rgb="FF000000"/>
      <name val="Arial"/>
      <scheme val="minor"/>
    </font>
    <font>
      <sz val="10"/>
      <color theme="4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9">
    <xf numFmtId="0" fontId="0" fillId="0" borderId="0" xfId="0" applyFont="1" applyAlignment="1"/>
    <xf numFmtId="0" fontId="1" fillId="0" borderId="0" xfId="0" applyFont="1" applyAlignment="1"/>
    <xf numFmtId="164" fontId="1" fillId="0" borderId="0" xfId="0" applyNumberFormat="1" applyFont="1" applyAlignment="1"/>
    <xf numFmtId="164" fontId="2" fillId="0" borderId="0" xfId="0" applyNumberFormat="1" applyFont="1" applyAlignment="1"/>
    <xf numFmtId="2" fontId="1" fillId="0" borderId="0" xfId="0" applyNumberFormat="1" applyFont="1" applyAlignment="1"/>
    <xf numFmtId="4" fontId="1" fillId="0" borderId="0" xfId="0" applyNumberFormat="1" applyFont="1" applyAlignment="1"/>
    <xf numFmtId="0" fontId="3" fillId="0" borderId="0" xfId="0" applyFont="1"/>
    <xf numFmtId="3" fontId="4" fillId="0" borderId="0" xfId="0" applyNumberFormat="1" applyFont="1" applyAlignment="1"/>
    <xf numFmtId="0" fontId="5" fillId="0" borderId="0" xfId="0" applyFont="1" applyAlignment="1"/>
    <xf numFmtId="164" fontId="3" fillId="0" borderId="0" xfId="0" applyNumberFormat="1" applyFont="1" applyAlignment="1"/>
    <xf numFmtId="164" fontId="6" fillId="0" borderId="0" xfId="0" applyNumberFormat="1" applyFont="1" applyAlignment="1">
      <alignment horizontal="right"/>
    </xf>
    <xf numFmtId="164" fontId="3" fillId="0" borderId="0" xfId="0" applyNumberFormat="1" applyFont="1"/>
    <xf numFmtId="2" fontId="3" fillId="2" borderId="0" xfId="0" applyNumberFormat="1" applyFont="1" applyFill="1"/>
    <xf numFmtId="2" fontId="3" fillId="0" borderId="0" xfId="0" applyNumberFormat="1" applyFont="1"/>
    <xf numFmtId="4" fontId="3" fillId="0" borderId="0" xfId="0" applyNumberFormat="1" applyFont="1"/>
    <xf numFmtId="0" fontId="3" fillId="0" borderId="0" xfId="0" applyFont="1" applyAlignment="1"/>
    <xf numFmtId="0" fontId="7" fillId="0" borderId="0" xfId="0" applyFont="1" applyAlignment="1"/>
    <xf numFmtId="3" fontId="7" fillId="0" borderId="0" xfId="0" applyNumberFormat="1" applyFont="1" applyAlignment="1"/>
    <xf numFmtId="0" fontId="7" fillId="0" borderId="0" xfId="0" applyFont="1"/>
    <xf numFmtId="0" fontId="5" fillId="0" borderId="0" xfId="0" applyFont="1" applyAlignment="1"/>
    <xf numFmtId="164" fontId="6" fillId="0" borderId="0" xfId="0" applyNumberFormat="1" applyFont="1" applyAlignment="1"/>
    <xf numFmtId="0" fontId="4" fillId="0" borderId="0" xfId="0" applyFont="1" applyAlignment="1"/>
    <xf numFmtId="0" fontId="4" fillId="0" borderId="0" xfId="0" applyFont="1" applyAlignment="1"/>
    <xf numFmtId="0" fontId="4" fillId="0" borderId="0" xfId="0" applyFont="1"/>
    <xf numFmtId="164" fontId="4" fillId="0" borderId="0" xfId="0" applyNumberFormat="1" applyFont="1"/>
    <xf numFmtId="2" fontId="4" fillId="0" borderId="0" xfId="0" applyNumberFormat="1" applyFont="1"/>
    <xf numFmtId="4" fontId="4" fillId="0" borderId="0" xfId="0" applyNumberFormat="1" applyFont="1"/>
    <xf numFmtId="165" fontId="1" fillId="0" borderId="0" xfId="0" applyNumberFormat="1" applyFont="1" applyAlignment="1"/>
    <xf numFmtId="165" fontId="4" fillId="0" borderId="0" xfId="0" applyNumberFormat="1" applyFont="1"/>
    <xf numFmtId="0" fontId="6" fillId="0" borderId="0" xfId="0" applyFont="1" applyAlignment="1">
      <alignment horizontal="right"/>
    </xf>
    <xf numFmtId="164" fontId="4" fillId="0" borderId="0" xfId="0" applyNumberFormat="1" applyFont="1" applyAlignment="1"/>
    <xf numFmtId="0" fontId="8" fillId="0" borderId="0" xfId="0" applyFont="1" applyAlignment="1"/>
    <xf numFmtId="0" fontId="8" fillId="0" borderId="0" xfId="0" applyFont="1"/>
    <xf numFmtId="0" fontId="9" fillId="0" borderId="0" xfId="0" applyFont="1" applyAlignment="1"/>
    <xf numFmtId="164" fontId="9" fillId="0" borderId="0" xfId="0" applyNumberFormat="1" applyFont="1" applyAlignment="1"/>
    <xf numFmtId="0" fontId="10" fillId="0" borderId="0" xfId="0" applyFont="1" applyAlignment="1"/>
    <xf numFmtId="0" fontId="11" fillId="0" borderId="0" xfId="0" applyFont="1" applyAlignment="1">
      <alignment horizontal="right"/>
    </xf>
    <xf numFmtId="164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right"/>
    </xf>
    <xf numFmtId="0" fontId="12" fillId="0" borderId="0" xfId="0" applyFont="1" applyAlignment="1"/>
    <xf numFmtId="0" fontId="4" fillId="0" borderId="0" xfId="0" applyFont="1" applyAlignment="1"/>
    <xf numFmtId="0" fontId="3" fillId="0" borderId="0" xfId="0" applyFont="1" applyAlignment="1"/>
    <xf numFmtId="0" fontId="6" fillId="0" borderId="0" xfId="0" applyFont="1" applyAlignment="1">
      <alignment horizontal="right"/>
    </xf>
    <xf numFmtId="2" fontId="7" fillId="0" borderId="0" xfId="0" applyNumberFormat="1" applyFont="1"/>
    <xf numFmtId="164" fontId="7" fillId="0" borderId="0" xfId="0" applyNumberFormat="1" applyFont="1"/>
    <xf numFmtId="2" fontId="4" fillId="0" borderId="0" xfId="0" applyNumberFormat="1" applyFont="1" applyAlignment="1"/>
    <xf numFmtId="165" fontId="4" fillId="0" borderId="0" xfId="0" applyNumberFormat="1" applyFont="1" applyAlignment="1"/>
    <xf numFmtId="164" fontId="6" fillId="0" borderId="0" xfId="0" applyNumberFormat="1" applyFont="1" applyAlignment="1">
      <alignment horizontal="right"/>
    </xf>
    <xf numFmtId="0" fontId="12" fillId="0" borderId="0" xfId="0" applyFont="1"/>
    <xf numFmtId="0" fontId="2" fillId="0" borderId="0" xfId="0" applyFont="1" applyAlignment="1"/>
    <xf numFmtId="0" fontId="1" fillId="0" borderId="0" xfId="0" applyFont="1"/>
    <xf numFmtId="0" fontId="9" fillId="0" borderId="0" xfId="0" applyFont="1" applyAlignment="1"/>
    <xf numFmtId="0" fontId="11" fillId="0" borderId="0" xfId="0" applyFont="1" applyAlignment="1"/>
    <xf numFmtId="0" fontId="13" fillId="0" borderId="0" xfId="0" applyFont="1" applyAlignment="1"/>
    <xf numFmtId="0" fontId="13" fillId="0" borderId="0" xfId="0" applyFont="1"/>
    <xf numFmtId="0" fontId="14" fillId="0" borderId="0" xfId="0" applyFont="1"/>
    <xf numFmtId="2" fontId="15" fillId="0" borderId="0" xfId="0" applyNumberFormat="1" applyFont="1" applyAlignment="1">
      <alignment horizontal="right"/>
    </xf>
    <xf numFmtId="2" fontId="15" fillId="0" borderId="0" xfId="0" applyNumberFormat="1" applyFont="1" applyAlignment="1">
      <alignment horizontal="right"/>
    </xf>
    <xf numFmtId="165" fontId="15" fillId="0" borderId="0" xfId="0" applyNumberFormat="1" applyFont="1" applyAlignment="1">
      <alignment horizontal="right"/>
    </xf>
    <xf numFmtId="2" fontId="16" fillId="0" borderId="0" xfId="0" applyNumberFormat="1" applyFont="1" applyAlignment="1">
      <alignment horizontal="right"/>
    </xf>
    <xf numFmtId="2" fontId="17" fillId="0" borderId="0" xfId="0" applyNumberFormat="1" applyFont="1" applyAlignment="1">
      <alignment horizontal="right"/>
    </xf>
    <xf numFmtId="165" fontId="16" fillId="0" borderId="0" xfId="0" applyNumberFormat="1" applyFont="1" applyAlignment="1">
      <alignment horizontal="right"/>
    </xf>
    <xf numFmtId="164" fontId="13" fillId="0" borderId="0" xfId="0" applyNumberFormat="1" applyFont="1" applyAlignment="1"/>
    <xf numFmtId="2" fontId="13" fillId="0" borderId="0" xfId="0" applyNumberFormat="1" applyFont="1" applyAlignment="1"/>
    <xf numFmtId="0" fontId="11" fillId="0" borderId="0" xfId="0" applyFont="1" applyAlignment="1">
      <alignment horizontal="right"/>
    </xf>
    <xf numFmtId="2" fontId="11" fillId="0" borderId="0" xfId="0" applyNumberFormat="1" applyFont="1" applyAlignment="1">
      <alignment horizontal="right"/>
    </xf>
    <xf numFmtId="164" fontId="6" fillId="0" borderId="0" xfId="0" applyNumberFormat="1" applyFont="1" applyAlignment="1">
      <alignment horizontal="right"/>
    </xf>
    <xf numFmtId="0" fontId="12" fillId="3" borderId="0" xfId="0" applyFont="1" applyFill="1" applyAlignment="1"/>
    <xf numFmtId="0" fontId="3" fillId="3" borderId="0" xfId="0" applyFont="1" applyFill="1" applyAlignment="1"/>
    <xf numFmtId="0" fontId="6" fillId="3" borderId="0" xfId="0" applyFont="1" applyFill="1" applyAlignment="1">
      <alignment horizontal="right"/>
    </xf>
    <xf numFmtId="164" fontId="3" fillId="3" borderId="0" xfId="0" applyNumberFormat="1" applyFont="1" applyFill="1" applyAlignment="1"/>
    <xf numFmtId="0" fontId="3" fillId="3" borderId="0" xfId="0" applyFont="1" applyFill="1"/>
    <xf numFmtId="2" fontId="3" fillId="3" borderId="0" xfId="0" applyNumberFormat="1" applyFont="1" applyFill="1"/>
    <xf numFmtId="0" fontId="4" fillId="3" borderId="0" xfId="0" applyFont="1" applyFill="1" applyAlignment="1"/>
    <xf numFmtId="164" fontId="6" fillId="3" borderId="0" xfId="0" applyNumberFormat="1" applyFont="1" applyFill="1" applyAlignment="1">
      <alignment horizontal="right"/>
    </xf>
    <xf numFmtId="164" fontId="4" fillId="3" borderId="0" xfId="0" applyNumberFormat="1" applyFont="1" applyFill="1" applyAlignment="1"/>
    <xf numFmtId="0" fontId="4" fillId="3" borderId="0" xfId="0" applyFont="1" applyFill="1"/>
    <xf numFmtId="2" fontId="4" fillId="3" borderId="0" xfId="0" applyNumberFormat="1" applyFont="1" applyFill="1"/>
    <xf numFmtId="0" fontId="2" fillId="0" borderId="0" xfId="0" applyFont="1" applyAlignment="1"/>
    <xf numFmtId="2" fontId="2" fillId="0" borderId="0" xfId="0" applyNumberFormat="1" applyFont="1" applyAlignment="1"/>
    <xf numFmtId="164" fontId="2" fillId="0" borderId="0" xfId="0" applyNumberFormat="1" applyFont="1" applyAlignment="1"/>
    <xf numFmtId="2" fontId="6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2" fontId="11" fillId="0" borderId="0" xfId="0" applyNumberFormat="1" applyFont="1" applyAlignment="1">
      <alignment horizontal="right"/>
    </xf>
    <xf numFmtId="2" fontId="3" fillId="0" borderId="0" xfId="0" applyNumberFormat="1" applyFont="1" applyAlignment="1"/>
    <xf numFmtId="166" fontId="8" fillId="0" borderId="0" xfId="0" applyNumberFormat="1" applyFont="1" applyAlignment="1"/>
    <xf numFmtId="4" fontId="8" fillId="0" borderId="0" xfId="0" applyNumberFormat="1" applyFont="1" applyAlignment="1"/>
    <xf numFmtId="0" fontId="8" fillId="4" borderId="0" xfId="0" applyFont="1" applyFill="1" applyAlignment="1"/>
    <xf numFmtId="167" fontId="8" fillId="4" borderId="0" xfId="0" applyNumberFormat="1" applyFont="1" applyFill="1" applyAlignment="1"/>
    <xf numFmtId="166" fontId="4" fillId="0" borderId="0" xfId="0" applyNumberFormat="1" applyFont="1" applyAlignment="1"/>
    <xf numFmtId="4" fontId="4" fillId="0" borderId="0" xfId="0" applyNumberFormat="1" applyFont="1" applyAlignment="1"/>
    <xf numFmtId="167" fontId="4" fillId="0" borderId="0" xfId="0" applyNumberFormat="1" applyFont="1" applyAlignment="1"/>
    <xf numFmtId="166" fontId="4" fillId="0" borderId="0" xfId="0" applyNumberFormat="1" applyFont="1"/>
    <xf numFmtId="0" fontId="8" fillId="2" borderId="0" xfId="0" applyFont="1" applyFill="1" applyAlignment="1"/>
    <xf numFmtId="167" fontId="4" fillId="0" borderId="0" xfId="0" applyNumberFormat="1" applyFont="1"/>
    <xf numFmtId="167" fontId="13" fillId="0" borderId="0" xfId="0" applyNumberFormat="1" applyFont="1" applyAlignment="1"/>
    <xf numFmtId="167" fontId="8" fillId="0" borderId="0" xfId="0" applyNumberFormat="1" applyFont="1" applyAlignment="1"/>
    <xf numFmtId="0" fontId="4" fillId="4" borderId="0" xfId="0" applyFont="1" applyFill="1" applyAlignment="1"/>
    <xf numFmtId="168" fontId="4" fillId="0" borderId="0" xfId="0" applyNumberFormat="1" applyFont="1"/>
    <xf numFmtId="0" fontId="18" fillId="3" borderId="0" xfId="0" applyFont="1" applyFill="1" applyAlignment="1">
      <alignment horizontal="left"/>
    </xf>
    <xf numFmtId="164" fontId="9" fillId="3" borderId="0" xfId="0" applyNumberFormat="1" applyFont="1" applyFill="1" applyAlignment="1">
      <alignment horizontal="left"/>
    </xf>
    <xf numFmtId="0" fontId="9" fillId="3" borderId="0" xfId="0" applyFont="1" applyFill="1" applyAlignment="1">
      <alignment horizontal="left"/>
    </xf>
    <xf numFmtId="169" fontId="8" fillId="0" borderId="0" xfId="0" applyNumberFormat="1" applyFont="1" applyAlignment="1"/>
    <xf numFmtId="164" fontId="12" fillId="0" borderId="0" xfId="0" applyNumberFormat="1" applyFont="1" applyAlignment="1"/>
    <xf numFmtId="3" fontId="3" fillId="0" borderId="0" xfId="0" applyNumberFormat="1" applyFont="1" applyAlignment="1"/>
    <xf numFmtId="167" fontId="3" fillId="0" borderId="0" xfId="0" applyNumberFormat="1" applyFont="1" applyAlignment="1"/>
    <xf numFmtId="0" fontId="19" fillId="0" borderId="0" xfId="0" applyFont="1" applyAlignment="1"/>
    <xf numFmtId="164" fontId="12" fillId="0" borderId="0" xfId="0" applyNumberFormat="1" applyFont="1"/>
    <xf numFmtId="0" fontId="2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994"/>
  <sheetViews>
    <sheetView workbookViewId="0"/>
  </sheetViews>
  <sheetFormatPr baseColWidth="10" defaultColWidth="12.5703125" defaultRowHeight="15.75" customHeight="1" x14ac:dyDescent="0.2"/>
  <cols>
    <col min="1" max="1" width="20.28515625" customWidth="1"/>
    <col min="2" max="2" width="14.85546875" customWidth="1"/>
    <col min="3" max="3" width="13.5703125" customWidth="1"/>
    <col min="4" max="4" width="13.42578125" customWidth="1"/>
    <col min="5" max="5" width="16.5703125" customWidth="1"/>
    <col min="6" max="6" width="13.42578125" customWidth="1"/>
    <col min="7" max="7" width="13.140625" customWidth="1"/>
    <col min="9" max="9" width="16.42578125" customWidth="1"/>
    <col min="10" max="10" width="14.85546875" customWidth="1"/>
    <col min="12" max="12" width="10.85546875" customWidth="1"/>
    <col min="13" max="13" width="11.85546875" customWidth="1"/>
  </cols>
  <sheetData>
    <row r="1" spans="1:26" x14ac:dyDescent="0.2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5</v>
      </c>
      <c r="H1" s="2" t="s">
        <v>6</v>
      </c>
      <c r="I1" s="2" t="s">
        <v>7</v>
      </c>
      <c r="J1" s="2" t="s">
        <v>8</v>
      </c>
      <c r="K1" s="4" t="s">
        <v>9</v>
      </c>
      <c r="L1" s="4" t="s">
        <v>10</v>
      </c>
      <c r="M1" s="1" t="s">
        <v>11</v>
      </c>
      <c r="N1" s="4" t="s">
        <v>9</v>
      </c>
      <c r="O1" s="5" t="s">
        <v>10</v>
      </c>
      <c r="P1" s="6"/>
      <c r="Q1" s="6"/>
      <c r="R1" s="6"/>
      <c r="S1" s="6"/>
      <c r="U1" s="7"/>
    </row>
    <row r="2" spans="1:26" x14ac:dyDescent="0.2">
      <c r="A2" s="8" t="s">
        <v>12</v>
      </c>
      <c r="B2" s="9">
        <v>121.401</v>
      </c>
      <c r="C2" s="9">
        <f t="shared" ref="C2:C34" si="0">B2-(80.4267%*B2)</f>
        <v>23.762181933000008</v>
      </c>
      <c r="D2" s="10">
        <v>1.1910000000000001</v>
      </c>
      <c r="E2" s="10">
        <f t="shared" ref="E2:E34" si="1">D2-(6.8816%*D2)</f>
        <v>1.1090401439999999</v>
      </c>
      <c r="F2" s="10">
        <v>17.611999999999998</v>
      </c>
      <c r="G2" s="10">
        <f t="shared" ref="G2:G34" si="2">F2-E2</f>
        <v>16.502959855999997</v>
      </c>
      <c r="H2" s="11">
        <v>4.7184773988897568</v>
      </c>
      <c r="I2" s="11">
        <f t="shared" ref="I2:I34" si="3">G2-(H2%*G2)</f>
        <v>15.724271425046787</v>
      </c>
      <c r="J2" s="11">
        <f t="shared" ref="J2:J34" si="4">(I2/C2)*100</f>
        <v>66.173516680341208</v>
      </c>
      <c r="K2" s="12">
        <f>AVERAGE(J2:J4)</f>
        <v>68.399082431922338</v>
      </c>
      <c r="L2" s="13">
        <f>STDEV(J2:J4)</f>
        <v>1.9762327068114307</v>
      </c>
      <c r="M2" s="11">
        <f t="shared" ref="M2:M34" si="5">(I2/B2)*100</f>
        <v>12.952340940393231</v>
      </c>
      <c r="N2" s="13">
        <f>AVERAGE(M2:M4)</f>
        <v>13.387957601647459</v>
      </c>
      <c r="O2" s="14">
        <f>STDEV(M2:M4)</f>
        <v>0.38681395640232324</v>
      </c>
      <c r="P2" s="6"/>
      <c r="Q2" s="6"/>
      <c r="R2" s="6"/>
      <c r="S2" s="6"/>
      <c r="U2" s="7"/>
    </row>
    <row r="3" spans="1:26" x14ac:dyDescent="0.2">
      <c r="A3" s="8" t="s">
        <v>13</v>
      </c>
      <c r="B3" s="9">
        <v>121.124</v>
      </c>
      <c r="C3" s="9">
        <f t="shared" si="0"/>
        <v>23.707963892000009</v>
      </c>
      <c r="D3" s="10">
        <v>1.196</v>
      </c>
      <c r="E3" s="10">
        <f t="shared" si="1"/>
        <v>1.113696064</v>
      </c>
      <c r="F3" s="10">
        <v>18.61</v>
      </c>
      <c r="G3" s="10">
        <f t="shared" si="2"/>
        <v>17.496303936</v>
      </c>
      <c r="H3" s="11">
        <v>5.2179128348660564</v>
      </c>
      <c r="I3" s="11">
        <f t="shared" si="3"/>
        <v>16.58336204729628</v>
      </c>
      <c r="J3" s="11">
        <f t="shared" si="4"/>
        <v>69.948487026725019</v>
      </c>
      <c r="K3" s="13"/>
      <c r="L3" s="13"/>
      <c r="M3" s="11">
        <f t="shared" si="5"/>
        <v>13.691227211201976</v>
      </c>
      <c r="N3" s="13"/>
      <c r="O3" s="14"/>
      <c r="P3" s="6"/>
      <c r="Q3" s="6"/>
      <c r="R3" s="6"/>
      <c r="S3" s="6"/>
      <c r="U3" s="7"/>
    </row>
    <row r="4" spans="1:26" x14ac:dyDescent="0.2">
      <c r="A4" s="8" t="s">
        <v>13</v>
      </c>
      <c r="B4" s="9">
        <v>161.71700000000001</v>
      </c>
      <c r="C4" s="9">
        <f t="shared" si="0"/>
        <v>31.653353561000017</v>
      </c>
      <c r="D4" s="10">
        <v>1.1659999999999999</v>
      </c>
      <c r="E4" s="10">
        <f t="shared" si="1"/>
        <v>1.085760544</v>
      </c>
      <c r="F4" s="10">
        <v>24.280999999999999</v>
      </c>
      <c r="G4" s="10">
        <f t="shared" si="2"/>
        <v>23.195239455999999</v>
      </c>
      <c r="H4" s="11">
        <v>5.7365580651608932</v>
      </c>
      <c r="I4" s="11">
        <f t="shared" si="3"/>
        <v>21.864631076253449</v>
      </c>
      <c r="J4" s="11">
        <f t="shared" si="4"/>
        <v>69.075243588700758</v>
      </c>
      <c r="K4" s="13"/>
      <c r="L4" s="13"/>
      <c r="M4" s="11">
        <f t="shared" si="5"/>
        <v>13.520304653347173</v>
      </c>
      <c r="N4" s="13"/>
      <c r="O4" s="14"/>
      <c r="P4" s="6"/>
      <c r="Q4" s="6"/>
      <c r="R4" s="6"/>
      <c r="S4" s="6"/>
      <c r="U4" s="7"/>
    </row>
    <row r="5" spans="1:26" x14ac:dyDescent="0.2">
      <c r="A5" s="8" t="s">
        <v>14</v>
      </c>
      <c r="B5" s="9">
        <v>121.574</v>
      </c>
      <c r="C5" s="9">
        <f t="shared" si="0"/>
        <v>23.796043742000009</v>
      </c>
      <c r="D5" s="10">
        <v>1.3069999999999999</v>
      </c>
      <c r="E5" s="10">
        <f t="shared" si="1"/>
        <v>1.217057488</v>
      </c>
      <c r="F5" s="10">
        <v>17.21</v>
      </c>
      <c r="G5" s="10">
        <f t="shared" si="2"/>
        <v>15.992942512000001</v>
      </c>
      <c r="H5" s="11">
        <v>4.2640303574995073</v>
      </c>
      <c r="I5" s="11">
        <f t="shared" si="3"/>
        <v>15.310998588230877</v>
      </c>
      <c r="J5" s="11">
        <f t="shared" si="4"/>
        <v>64.342622472184189</v>
      </c>
      <c r="K5" s="12">
        <f>AVERAGE(J5:J7)</f>
        <v>63.323841850232583</v>
      </c>
      <c r="L5" s="13">
        <f>STDEV(J5:J7)</f>
        <v>1.2211139452524791</v>
      </c>
      <c r="M5" s="11">
        <f t="shared" si="5"/>
        <v>12.593974524348035</v>
      </c>
      <c r="N5" s="13">
        <f>AVERAGE(M5:M7)</f>
        <v>12.394565536871577</v>
      </c>
      <c r="O5" s="14">
        <f>STDEV(M5:M7)</f>
        <v>0.23901229584610589</v>
      </c>
      <c r="P5" s="6"/>
      <c r="Q5" s="6"/>
      <c r="R5" s="6"/>
      <c r="S5" s="6"/>
      <c r="U5" s="7"/>
    </row>
    <row r="6" spans="1:26" x14ac:dyDescent="0.2">
      <c r="A6" s="8" t="s">
        <v>14</v>
      </c>
      <c r="B6" s="9">
        <v>120.71</v>
      </c>
      <c r="C6" s="9">
        <f t="shared" si="0"/>
        <v>23.626930430000002</v>
      </c>
      <c r="D6" s="10">
        <v>1.264</v>
      </c>
      <c r="E6" s="10">
        <f t="shared" si="1"/>
        <v>1.177016576</v>
      </c>
      <c r="F6" s="10">
        <v>16.972000000000001</v>
      </c>
      <c r="G6" s="10">
        <f t="shared" si="2"/>
        <v>15.794983424000002</v>
      </c>
      <c r="H6" s="11">
        <v>4.7761790567545805</v>
      </c>
      <c r="I6" s="11">
        <f t="shared" si="3"/>
        <v>15.040586733685055</v>
      </c>
      <c r="J6" s="11">
        <f t="shared" si="4"/>
        <v>63.658657557087729</v>
      </c>
      <c r="K6" s="13"/>
      <c r="L6" s="13"/>
      <c r="M6" s="11">
        <f t="shared" si="5"/>
        <v>12.460100019621454</v>
      </c>
      <c r="N6" s="13"/>
      <c r="O6" s="14"/>
      <c r="P6" s="6"/>
      <c r="Q6" s="6"/>
      <c r="R6" s="6"/>
      <c r="S6" s="6"/>
      <c r="U6" s="7"/>
    </row>
    <row r="7" spans="1:26" x14ac:dyDescent="0.2">
      <c r="A7" s="8" t="s">
        <v>14</v>
      </c>
      <c r="B7" s="9">
        <v>161.83500000000001</v>
      </c>
      <c r="C7" s="9">
        <f t="shared" si="0"/>
        <v>31.676450055000004</v>
      </c>
      <c r="D7" s="10">
        <v>1.2649999999999999</v>
      </c>
      <c r="E7" s="10">
        <f t="shared" si="1"/>
        <v>1.1779477599999999</v>
      </c>
      <c r="F7" s="10">
        <v>21.741</v>
      </c>
      <c r="G7" s="10">
        <f t="shared" si="2"/>
        <v>20.563052240000001</v>
      </c>
      <c r="H7" s="11">
        <v>4.5376452753916281</v>
      </c>
      <c r="I7" s="11">
        <f t="shared" si="3"/>
        <v>19.629973871555329</v>
      </c>
      <c r="J7" s="11">
        <f t="shared" si="4"/>
        <v>61.970245521425824</v>
      </c>
      <c r="K7" s="13"/>
      <c r="L7" s="13"/>
      <c r="M7" s="11">
        <f t="shared" si="5"/>
        <v>12.129622066645242</v>
      </c>
      <c r="N7" s="13"/>
      <c r="O7" s="14"/>
      <c r="P7" s="6"/>
      <c r="Q7" s="6"/>
      <c r="R7" s="6"/>
      <c r="S7" s="6"/>
      <c r="U7" s="7"/>
    </row>
    <row r="8" spans="1:26" x14ac:dyDescent="0.2">
      <c r="A8" s="8" t="s">
        <v>15</v>
      </c>
      <c r="B8" s="9">
        <v>120.241</v>
      </c>
      <c r="C8" s="9">
        <f t="shared" si="0"/>
        <v>23.535131653000008</v>
      </c>
      <c r="D8" s="10">
        <v>1.262</v>
      </c>
      <c r="E8" s="10">
        <f t="shared" si="1"/>
        <v>1.1751542079999999</v>
      </c>
      <c r="F8" s="10">
        <v>14.08</v>
      </c>
      <c r="G8" s="10">
        <f t="shared" si="2"/>
        <v>12.904845792</v>
      </c>
      <c r="H8" s="11">
        <v>4.6316630065881412</v>
      </c>
      <c r="I8" s="11">
        <f t="shared" si="3"/>
        <v>12.307136823394689</v>
      </c>
      <c r="J8" s="11">
        <f t="shared" si="4"/>
        <v>52.292619411907594</v>
      </c>
      <c r="K8" s="12">
        <f>AVERAGE(J8:J10)</f>
        <v>51.975818239480041</v>
      </c>
      <c r="L8" s="13">
        <f>STDEV(J8:J10)</f>
        <v>1.1072097048297405</v>
      </c>
      <c r="M8" s="11">
        <f t="shared" si="5"/>
        <v>10.23539127535091</v>
      </c>
      <c r="N8" s="13">
        <f>AVERAGE(M8:M10)</f>
        <v>10.173382831468148</v>
      </c>
      <c r="O8" s="14">
        <f>STDEV(M8:M10)</f>
        <v>0.21671747715544137</v>
      </c>
      <c r="P8" s="6"/>
      <c r="Q8" s="6"/>
      <c r="R8" s="6"/>
      <c r="S8" s="6"/>
    </row>
    <row r="9" spans="1:26" x14ac:dyDescent="0.2">
      <c r="A9" s="8" t="s">
        <v>15</v>
      </c>
      <c r="B9" s="9">
        <v>120.208</v>
      </c>
      <c r="C9" s="9">
        <f t="shared" si="0"/>
        <v>23.52867246400001</v>
      </c>
      <c r="D9" s="10">
        <v>1.3080000000000001</v>
      </c>
      <c r="E9" s="10">
        <f t="shared" si="1"/>
        <v>1.2179886720000002</v>
      </c>
      <c r="F9" s="10">
        <v>14.246</v>
      </c>
      <c r="G9" s="10">
        <f t="shared" si="2"/>
        <v>13.028011328</v>
      </c>
      <c r="H9" s="11">
        <v>4.4801436838954238</v>
      </c>
      <c r="I9" s="11">
        <f t="shared" si="3"/>
        <v>12.444337701351428</v>
      </c>
      <c r="J9" s="11">
        <f t="shared" si="4"/>
        <v>52.890097052402162</v>
      </c>
      <c r="K9" s="13"/>
      <c r="L9" s="13"/>
      <c r="M9" s="11">
        <f t="shared" si="5"/>
        <v>10.352337366357837</v>
      </c>
      <c r="N9" s="13"/>
      <c r="O9" s="14"/>
      <c r="P9" s="6"/>
      <c r="Q9" s="6"/>
      <c r="R9" s="6"/>
      <c r="S9" s="6"/>
      <c r="U9" s="7"/>
    </row>
    <row r="10" spans="1:26" x14ac:dyDescent="0.2">
      <c r="A10" s="8" t="s">
        <v>15</v>
      </c>
      <c r="B10" s="9">
        <v>160.65299999999999</v>
      </c>
      <c r="C10" s="9">
        <f t="shared" si="0"/>
        <v>31.445093649</v>
      </c>
      <c r="D10" s="10">
        <v>1.2210000000000001</v>
      </c>
      <c r="E10" s="10">
        <f t="shared" si="1"/>
        <v>1.1369756640000002</v>
      </c>
      <c r="F10" s="10">
        <v>17.911999999999999</v>
      </c>
      <c r="G10" s="10">
        <f t="shared" si="2"/>
        <v>16.775024335999998</v>
      </c>
      <c r="H10" s="11">
        <v>4.8780487804877897</v>
      </c>
      <c r="I10" s="11">
        <f t="shared" si="3"/>
        <v>15.956730465951219</v>
      </c>
      <c r="J10" s="11">
        <f t="shared" si="4"/>
        <v>50.744738254130361</v>
      </c>
      <c r="K10" s="13"/>
      <c r="L10" s="13"/>
      <c r="M10" s="11">
        <f t="shared" si="5"/>
        <v>9.9324198526956984</v>
      </c>
      <c r="N10" s="13"/>
      <c r="O10" s="14"/>
      <c r="P10" s="6"/>
      <c r="Q10" s="6"/>
      <c r="R10" s="6"/>
      <c r="S10" s="6"/>
      <c r="U10" s="7"/>
    </row>
    <row r="11" spans="1:26" x14ac:dyDescent="0.2">
      <c r="A11" s="8" t="s">
        <v>16</v>
      </c>
      <c r="B11" s="9">
        <v>120.926</v>
      </c>
      <c r="C11" s="9">
        <f t="shared" si="0"/>
        <v>23.669208758000011</v>
      </c>
      <c r="D11" s="10">
        <v>1.738</v>
      </c>
      <c r="E11" s="10">
        <f t="shared" si="1"/>
        <v>1.6183977919999999</v>
      </c>
      <c r="F11" s="10">
        <v>15.423999999999999</v>
      </c>
      <c r="G11" s="10">
        <f t="shared" si="2"/>
        <v>13.805602208</v>
      </c>
      <c r="H11" s="11">
        <v>5.5372642921281052</v>
      </c>
      <c r="I11" s="11">
        <f t="shared" si="3"/>
        <v>13.041149526623167</v>
      </c>
      <c r="J11" s="11">
        <f t="shared" si="4"/>
        <v>55.097530551017506</v>
      </c>
      <c r="K11" s="12">
        <f>AVERAGE(J11:J13)</f>
        <v>54.706403680632484</v>
      </c>
      <c r="L11" s="13">
        <f>STDEV(J11:J13)</f>
        <v>0.9041571110733575</v>
      </c>
      <c r="M11" s="11">
        <f t="shared" si="5"/>
        <v>10.784404947342315</v>
      </c>
      <c r="N11" s="13">
        <f>AVERAGE(M11:M13)</f>
        <v>10.707848511621242</v>
      </c>
      <c r="O11" s="14">
        <f>STDEV(M11:M13)</f>
        <v>0.17697338382172378</v>
      </c>
      <c r="P11" s="6"/>
      <c r="Q11" s="6"/>
      <c r="R11" s="6"/>
      <c r="S11" s="6"/>
      <c r="U11" s="7"/>
    </row>
    <row r="12" spans="1:26" x14ac:dyDescent="0.2">
      <c r="A12" s="8" t="s">
        <v>16</v>
      </c>
      <c r="B12" s="9">
        <v>121.137</v>
      </c>
      <c r="C12" s="9">
        <f t="shared" si="0"/>
        <v>23.710508421</v>
      </c>
      <c r="D12" s="10">
        <v>1.7470000000000001</v>
      </c>
      <c r="E12" s="10">
        <f t="shared" si="1"/>
        <v>1.626778448</v>
      </c>
      <c r="F12" s="10">
        <v>15.18</v>
      </c>
      <c r="G12" s="10">
        <f t="shared" si="2"/>
        <v>13.553221552</v>
      </c>
      <c r="H12" s="11">
        <v>6.1032863849765295</v>
      </c>
      <c r="I12" s="11">
        <f t="shared" si="3"/>
        <v>12.72602962629108</v>
      </c>
      <c r="J12" s="11">
        <f t="shared" si="4"/>
        <v>53.672529497595455</v>
      </c>
      <c r="K12" s="13"/>
      <c r="L12" s="13"/>
      <c r="M12" s="11">
        <f t="shared" si="5"/>
        <v>10.505485216152852</v>
      </c>
      <c r="N12" s="13"/>
      <c r="O12" s="14"/>
      <c r="P12" s="6"/>
      <c r="Q12" s="6"/>
      <c r="R12" s="6"/>
      <c r="S12" s="6"/>
      <c r="U12" s="7"/>
    </row>
    <row r="13" spans="1:26" x14ac:dyDescent="0.2">
      <c r="A13" s="8" t="s">
        <v>16</v>
      </c>
      <c r="B13" s="9">
        <v>161.41999999999999</v>
      </c>
      <c r="C13" s="9">
        <f t="shared" si="0"/>
        <v>31.595220860000012</v>
      </c>
      <c r="D13" s="10">
        <v>1.6060000000000001</v>
      </c>
      <c r="E13" s="10">
        <f t="shared" si="1"/>
        <v>1.495481504</v>
      </c>
      <c r="F13" s="10">
        <v>20.149999999999999</v>
      </c>
      <c r="G13" s="10">
        <f t="shared" si="2"/>
        <v>18.654518495999998</v>
      </c>
      <c r="H13" s="11">
        <v>6.2549563838223579</v>
      </c>
      <c r="I13" s="11">
        <f t="shared" si="3"/>
        <v>17.487686500463123</v>
      </c>
      <c r="J13" s="11">
        <f t="shared" si="4"/>
        <v>55.349150993284489</v>
      </c>
      <c r="K13" s="13"/>
      <c r="L13" s="13"/>
      <c r="M13" s="11">
        <f t="shared" si="5"/>
        <v>10.833655371368557</v>
      </c>
      <c r="N13" s="13"/>
      <c r="O13" s="14"/>
      <c r="P13" s="6"/>
      <c r="Q13" s="6"/>
      <c r="R13" s="6"/>
      <c r="S13" s="6"/>
      <c r="U13" s="7"/>
    </row>
    <row r="14" spans="1:26" x14ac:dyDescent="0.2">
      <c r="A14" s="8" t="s">
        <v>17</v>
      </c>
      <c r="B14" s="9">
        <v>121.173</v>
      </c>
      <c r="C14" s="9">
        <f t="shared" si="0"/>
        <v>23.717554809000006</v>
      </c>
      <c r="D14" s="10">
        <v>2.2774999999999999</v>
      </c>
      <c r="E14" s="10">
        <f t="shared" si="1"/>
        <v>2.1207715599999997</v>
      </c>
      <c r="F14" s="10">
        <v>25.870999999999999</v>
      </c>
      <c r="G14" s="10">
        <f t="shared" si="2"/>
        <v>23.750228440000001</v>
      </c>
      <c r="H14" s="11">
        <v>7.5640262060750487</v>
      </c>
      <c r="I14" s="11">
        <f t="shared" si="3"/>
        <v>21.953754936795711</v>
      </c>
      <c r="J14" s="11">
        <f t="shared" si="4"/>
        <v>92.563314867791547</v>
      </c>
      <c r="K14" s="12">
        <f>AVERAGE(J14:J16)</f>
        <v>91.015538548232868</v>
      </c>
      <c r="L14" s="13">
        <f>STDEV(J14:J16)</f>
        <v>1.7723324959533484</v>
      </c>
      <c r="M14" s="11">
        <f t="shared" si="5"/>
        <v>18.117695309017449</v>
      </c>
      <c r="N14" s="13">
        <f>AVERAGE(M14:M16)</f>
        <v>17.814744406661269</v>
      </c>
      <c r="O14" s="14">
        <f>STDEV(M14:M16)</f>
        <v>0.34690395643043759</v>
      </c>
      <c r="P14" s="6"/>
      <c r="Q14" s="6"/>
      <c r="R14" s="15"/>
      <c r="S14" s="15"/>
      <c r="T14" s="16"/>
      <c r="U14" s="17"/>
      <c r="V14" s="18"/>
      <c r="W14" s="18"/>
      <c r="X14" s="18"/>
      <c r="Y14" s="18"/>
      <c r="Z14" s="18"/>
    </row>
    <row r="15" spans="1:26" x14ac:dyDescent="0.2">
      <c r="A15" s="8" t="s">
        <v>17</v>
      </c>
      <c r="B15" s="9">
        <v>121.33199999999999</v>
      </c>
      <c r="C15" s="9">
        <f t="shared" si="0"/>
        <v>23.748676356000004</v>
      </c>
      <c r="D15" s="10">
        <v>2.2663000000000002</v>
      </c>
      <c r="E15" s="10">
        <f t="shared" si="1"/>
        <v>2.1103422992</v>
      </c>
      <c r="F15" s="10">
        <v>25.72</v>
      </c>
      <c r="G15" s="10">
        <f t="shared" si="2"/>
        <v>23.6096577008</v>
      </c>
      <c r="H15" s="11">
        <v>8.0606544293695119</v>
      </c>
      <c r="I15" s="11">
        <f t="shared" si="3"/>
        <v>21.706564781581484</v>
      </c>
      <c r="J15" s="11">
        <f t="shared" si="4"/>
        <v>91.401156242113728</v>
      </c>
      <c r="K15" s="13"/>
      <c r="L15" s="13"/>
      <c r="M15" s="11">
        <f t="shared" si="5"/>
        <v>17.890222514737651</v>
      </c>
      <c r="N15" s="13"/>
      <c r="O15" s="14"/>
      <c r="P15" s="6"/>
      <c r="Q15" s="6"/>
      <c r="R15" s="15"/>
      <c r="S15" s="15"/>
      <c r="T15" s="16"/>
      <c r="U15" s="17"/>
      <c r="V15" s="18"/>
      <c r="W15" s="18"/>
      <c r="X15" s="18"/>
      <c r="Y15" s="18"/>
      <c r="Z15" s="18"/>
    </row>
    <row r="16" spans="1:26" x14ac:dyDescent="0.2">
      <c r="A16" s="19" t="s">
        <v>17</v>
      </c>
      <c r="B16" s="9">
        <v>161.80199999999999</v>
      </c>
      <c r="C16" s="9">
        <f t="shared" si="0"/>
        <v>31.669990866000006</v>
      </c>
      <c r="D16" s="10">
        <v>2.1315</v>
      </c>
      <c r="E16" s="10">
        <f t="shared" si="1"/>
        <v>1.984818696</v>
      </c>
      <c r="F16" s="10">
        <v>32.621000000000002</v>
      </c>
      <c r="G16" s="10">
        <f t="shared" si="2"/>
        <v>30.636181304000001</v>
      </c>
      <c r="H16" s="11">
        <v>7.911802853437087</v>
      </c>
      <c r="I16" s="11">
        <f t="shared" si="3"/>
        <v>28.212307037405971</v>
      </c>
      <c r="J16" s="11">
        <f t="shared" si="4"/>
        <v>89.082144534793329</v>
      </c>
      <c r="K16" s="13"/>
      <c r="L16" s="13"/>
      <c r="M16" s="11">
        <f t="shared" si="5"/>
        <v>17.436315396228707</v>
      </c>
      <c r="N16" s="13"/>
      <c r="O16" s="14"/>
      <c r="P16" s="6"/>
      <c r="Q16" s="6"/>
      <c r="R16" s="15"/>
      <c r="S16" s="15"/>
      <c r="T16" s="16"/>
      <c r="U16" s="17"/>
      <c r="V16" s="18"/>
      <c r="W16" s="18"/>
      <c r="X16" s="18"/>
      <c r="Y16" s="18"/>
      <c r="Z16" s="18"/>
    </row>
    <row r="17" spans="1:21" x14ac:dyDescent="0.2">
      <c r="A17" s="8" t="s">
        <v>18</v>
      </c>
      <c r="B17" s="9">
        <v>121.211</v>
      </c>
      <c r="C17" s="9">
        <f t="shared" si="0"/>
        <v>23.724992663000009</v>
      </c>
      <c r="D17" s="10">
        <v>2.3136000000000001</v>
      </c>
      <c r="E17" s="10">
        <f t="shared" si="1"/>
        <v>2.1543873024</v>
      </c>
      <c r="F17" s="10">
        <v>26.24</v>
      </c>
      <c r="G17" s="10">
        <f t="shared" si="2"/>
        <v>24.085612697599998</v>
      </c>
      <c r="H17" s="11">
        <v>7.9300407433170887</v>
      </c>
      <c r="I17" s="11">
        <f t="shared" si="3"/>
        <v>22.175613797402765</v>
      </c>
      <c r="J17" s="11">
        <f t="shared" si="4"/>
        <v>93.469423204443984</v>
      </c>
      <c r="K17" s="12">
        <f>AVERAGE(J17:J19)</f>
        <v>91.242373130537473</v>
      </c>
      <c r="L17" s="13">
        <f>STDEV(J17:J19)</f>
        <v>2.2268920742510088</v>
      </c>
      <c r="M17" s="11">
        <f t="shared" si="5"/>
        <v>18.295050612075443</v>
      </c>
      <c r="N17" s="13">
        <f>AVERAGE(M17:M19)</f>
        <v>17.859143419959498</v>
      </c>
      <c r="O17" s="14">
        <f>STDEV(M17:M19)</f>
        <v>0.43587626636937626</v>
      </c>
      <c r="P17" s="6"/>
      <c r="Q17" s="6"/>
      <c r="R17" s="6"/>
      <c r="S17" s="6"/>
      <c r="U17" s="7"/>
    </row>
    <row r="18" spans="1:21" x14ac:dyDescent="0.2">
      <c r="A18" s="8" t="s">
        <v>18</v>
      </c>
      <c r="B18" s="9">
        <v>121.172</v>
      </c>
      <c r="C18" s="9">
        <f t="shared" si="0"/>
        <v>23.717359076000008</v>
      </c>
      <c r="D18" s="10">
        <v>3.3683000000000001</v>
      </c>
      <c r="E18" s="10">
        <f t="shared" si="1"/>
        <v>3.1365070672000002</v>
      </c>
      <c r="F18" s="10">
        <v>26.66</v>
      </c>
      <c r="G18" s="10">
        <f t="shared" si="2"/>
        <v>23.5234929328</v>
      </c>
      <c r="H18" s="11">
        <v>8.0059820538384905</v>
      </c>
      <c r="I18" s="11">
        <f t="shared" si="3"/>
        <v>21.640206310164068</v>
      </c>
      <c r="J18" s="11">
        <f t="shared" si="4"/>
        <v>91.242057097588727</v>
      </c>
      <c r="K18" s="13"/>
      <c r="L18" s="13"/>
      <c r="M18" s="11">
        <f t="shared" si="5"/>
        <v>17.859081561882341</v>
      </c>
      <c r="N18" s="13"/>
      <c r="O18" s="14"/>
      <c r="P18" s="6"/>
      <c r="Q18" s="6"/>
      <c r="R18" s="6"/>
      <c r="S18" s="6"/>
      <c r="U18" s="7"/>
    </row>
    <row r="19" spans="1:21" x14ac:dyDescent="0.2">
      <c r="A19" s="8" t="s">
        <v>18</v>
      </c>
      <c r="B19" s="9">
        <v>161.16800000000001</v>
      </c>
      <c r="C19" s="9">
        <f t="shared" si="0"/>
        <v>31.545896144000011</v>
      </c>
      <c r="D19" s="10">
        <v>2.5672000000000001</v>
      </c>
      <c r="E19" s="10">
        <f t="shared" si="1"/>
        <v>2.3905355648</v>
      </c>
      <c r="F19" s="10">
        <v>33.159999999999997</v>
      </c>
      <c r="G19" s="10">
        <f t="shared" si="2"/>
        <v>30.769464435199996</v>
      </c>
      <c r="H19" s="11">
        <v>8.7381546134663246</v>
      </c>
      <c r="I19" s="11">
        <f t="shared" si="3"/>
        <v>28.080781059116688</v>
      </c>
      <c r="J19" s="11">
        <f t="shared" si="4"/>
        <v>89.015639089579707</v>
      </c>
      <c r="K19" s="13"/>
      <c r="L19" s="13"/>
      <c r="M19" s="11">
        <f t="shared" si="5"/>
        <v>17.423298085920706</v>
      </c>
      <c r="N19" s="13"/>
      <c r="O19" s="14"/>
      <c r="P19" s="6"/>
      <c r="Q19" s="6"/>
      <c r="R19" s="6"/>
      <c r="S19" s="6"/>
      <c r="U19" s="7"/>
    </row>
    <row r="20" spans="1:21" x14ac:dyDescent="0.2">
      <c r="A20" s="8" t="s">
        <v>19</v>
      </c>
      <c r="B20" s="9">
        <v>121.18899999999999</v>
      </c>
      <c r="C20" s="9">
        <f t="shared" si="0"/>
        <v>23.720686537000006</v>
      </c>
      <c r="D20" s="10">
        <v>2.6751</v>
      </c>
      <c r="E20" s="10">
        <f t="shared" si="1"/>
        <v>2.4910103183999999</v>
      </c>
      <c r="F20" s="10">
        <v>24.943999999999999</v>
      </c>
      <c r="G20" s="10">
        <f t="shared" si="2"/>
        <v>22.452989681599998</v>
      </c>
      <c r="H20" s="11">
        <v>7.5069693349263149</v>
      </c>
      <c r="I20" s="11">
        <f t="shared" si="3"/>
        <v>20.767450631428115</v>
      </c>
      <c r="J20" s="11">
        <f t="shared" si="4"/>
        <v>87.549956022708812</v>
      </c>
      <c r="K20" s="12">
        <f>AVERAGE(J20:J22)</f>
        <v>86.644270260418025</v>
      </c>
      <c r="L20" s="13">
        <f>STDEV(J20:J22)</f>
        <v>0.79003621901618504</v>
      </c>
      <c r="M20" s="11">
        <f t="shared" si="5"/>
        <v>17.136415542192871</v>
      </c>
      <c r="N20" s="13">
        <f>AVERAGE(M20:M22)</f>
        <v>16.959142950882409</v>
      </c>
      <c r="O20" s="14">
        <f>STDEV(M20:M22)</f>
        <v>0.15463615925669619</v>
      </c>
      <c r="P20" s="6"/>
      <c r="Q20" s="6"/>
      <c r="R20" s="6"/>
      <c r="S20" s="6"/>
      <c r="U20" s="7"/>
    </row>
    <row r="21" spans="1:21" x14ac:dyDescent="0.2">
      <c r="A21" s="8" t="s">
        <v>19</v>
      </c>
      <c r="B21" s="9">
        <v>120.643</v>
      </c>
      <c r="C21" s="9">
        <f t="shared" si="0"/>
        <v>23.613816319000009</v>
      </c>
      <c r="D21" s="10">
        <v>2.1465000000000001</v>
      </c>
      <c r="E21" s="10">
        <f t="shared" si="1"/>
        <v>1.9987864560000002</v>
      </c>
      <c r="F21" s="10">
        <v>24.1981</v>
      </c>
      <c r="G21" s="10">
        <f t="shared" si="2"/>
        <v>22.199313543999999</v>
      </c>
      <c r="H21" s="11">
        <v>8.4172733619228133</v>
      </c>
      <c r="I21" s="11">
        <f t="shared" si="3"/>
        <v>20.330736638531164</v>
      </c>
      <c r="J21" s="11">
        <f t="shared" si="4"/>
        <v>86.096784881708288</v>
      </c>
      <c r="K21" s="13"/>
      <c r="L21" s="13"/>
      <c r="M21" s="11">
        <f t="shared" si="5"/>
        <v>16.851981995251414</v>
      </c>
      <c r="N21" s="13"/>
      <c r="O21" s="14"/>
      <c r="P21" s="6"/>
      <c r="Q21" s="6"/>
      <c r="R21" s="6"/>
      <c r="S21" s="6"/>
      <c r="U21" s="7"/>
    </row>
    <row r="22" spans="1:21" x14ac:dyDescent="0.2">
      <c r="A22" s="8" t="s">
        <v>19</v>
      </c>
      <c r="B22" s="9">
        <v>120.666</v>
      </c>
      <c r="C22" s="9">
        <f t="shared" si="0"/>
        <v>23.61831817800001</v>
      </c>
      <c r="D22" s="10">
        <v>2.4982000000000002</v>
      </c>
      <c r="E22" s="10">
        <f t="shared" si="1"/>
        <v>2.3262838688</v>
      </c>
      <c r="F22" s="10">
        <v>24.541</v>
      </c>
      <c r="G22" s="10">
        <f t="shared" si="2"/>
        <v>22.214716131199999</v>
      </c>
      <c r="H22" s="11">
        <v>8.2620799363690551</v>
      </c>
      <c r="I22" s="11">
        <f t="shared" si="3"/>
        <v>20.379318526802784</v>
      </c>
      <c r="J22" s="11">
        <f t="shared" si="4"/>
        <v>86.286069876837004</v>
      </c>
      <c r="K22" s="13"/>
      <c r="L22" s="13"/>
      <c r="M22" s="11">
        <f t="shared" si="5"/>
        <v>16.889031315202942</v>
      </c>
      <c r="N22" s="13"/>
      <c r="O22" s="14"/>
      <c r="P22" s="6"/>
      <c r="Q22" s="6"/>
      <c r="R22" s="6"/>
      <c r="S22" s="6"/>
      <c r="U22" s="7"/>
    </row>
    <row r="23" spans="1:21" x14ac:dyDescent="0.2">
      <c r="A23" s="8" t="s">
        <v>20</v>
      </c>
      <c r="B23" s="9">
        <v>120.935</v>
      </c>
      <c r="C23" s="9">
        <f t="shared" si="0"/>
        <v>23.670970355000009</v>
      </c>
      <c r="D23" s="10">
        <v>2.7831000000000001</v>
      </c>
      <c r="E23" s="10">
        <f t="shared" si="1"/>
        <v>2.5915781903999999</v>
      </c>
      <c r="F23" s="10">
        <v>19.22</v>
      </c>
      <c r="G23" s="10">
        <f t="shared" si="2"/>
        <v>16.628421809599999</v>
      </c>
      <c r="H23" s="11">
        <v>4.9296477397465432</v>
      </c>
      <c r="I23" s="11">
        <f t="shared" si="3"/>
        <v>15.808699189707532</v>
      </c>
      <c r="J23" s="11">
        <f t="shared" si="4"/>
        <v>66.785175903734199</v>
      </c>
      <c r="K23" s="12">
        <f>AVERAGE(J23:J25)</f>
        <v>68.515470885251304</v>
      </c>
      <c r="L23" s="13">
        <f>STDEV(J23:J25)</f>
        <v>1.5913000676482054</v>
      </c>
      <c r="M23" s="11">
        <f t="shared" si="5"/>
        <v>13.07206283516561</v>
      </c>
      <c r="N23" s="13">
        <f>AVERAGE(M23:M25)</f>
        <v>13.410738662782896</v>
      </c>
      <c r="O23" s="14">
        <f>STDEV(M23:M25)</f>
        <v>0.31146993614098495</v>
      </c>
      <c r="P23" s="6"/>
      <c r="Q23" s="6"/>
      <c r="R23" s="6"/>
      <c r="S23" s="6"/>
      <c r="U23" s="7"/>
    </row>
    <row r="24" spans="1:21" x14ac:dyDescent="0.2">
      <c r="A24" s="8" t="s">
        <v>20</v>
      </c>
      <c r="B24" s="9">
        <v>120.623</v>
      </c>
      <c r="C24" s="9">
        <f t="shared" si="0"/>
        <v>23.609901659000002</v>
      </c>
      <c r="D24" s="10">
        <v>2.7090000000000001</v>
      </c>
      <c r="E24" s="10">
        <f t="shared" si="1"/>
        <v>2.5225774560000001</v>
      </c>
      <c r="F24" s="10">
        <v>19.829999999999998</v>
      </c>
      <c r="G24" s="10">
        <f t="shared" si="2"/>
        <v>17.307422543999998</v>
      </c>
      <c r="H24" s="11">
        <v>6.0850512897121734</v>
      </c>
      <c r="I24" s="11">
        <f t="shared" si="3"/>
        <v>16.254257005270389</v>
      </c>
      <c r="J24" s="11">
        <f t="shared" si="4"/>
        <v>68.845085591766235</v>
      </c>
      <c r="K24" s="13"/>
      <c r="L24" s="13"/>
      <c r="M24" s="11">
        <f t="shared" si="5"/>
        <v>13.475255138133182</v>
      </c>
      <c r="N24" s="13"/>
      <c r="O24" s="14"/>
      <c r="P24" s="6"/>
      <c r="Q24" s="6"/>
      <c r="R24" s="6"/>
      <c r="S24" s="6"/>
      <c r="U24" s="7"/>
    </row>
    <row r="25" spans="1:21" x14ac:dyDescent="0.2">
      <c r="A25" s="8" t="s">
        <v>20</v>
      </c>
      <c r="B25" s="9">
        <v>120.371</v>
      </c>
      <c r="C25" s="9">
        <f t="shared" si="0"/>
        <v>23.560576943000001</v>
      </c>
      <c r="D25" s="10">
        <v>2.8502000000000001</v>
      </c>
      <c r="E25" s="10">
        <f t="shared" si="1"/>
        <v>2.6540606368000002</v>
      </c>
      <c r="F25" s="10">
        <v>20.21</v>
      </c>
      <c r="G25" s="10">
        <f t="shared" si="2"/>
        <v>17.5559393632</v>
      </c>
      <c r="H25" s="11">
        <v>6.1705087440381607</v>
      </c>
      <c r="I25" s="11">
        <f t="shared" si="3"/>
        <v>16.472648589695709</v>
      </c>
      <c r="J25" s="11">
        <f t="shared" si="4"/>
        <v>69.916151160253477</v>
      </c>
      <c r="K25" s="13"/>
      <c r="L25" s="13"/>
      <c r="M25" s="11">
        <f t="shared" si="5"/>
        <v>13.684898015049896</v>
      </c>
      <c r="N25" s="13"/>
      <c r="O25" s="14"/>
      <c r="P25" s="6"/>
      <c r="Q25" s="6"/>
      <c r="R25" s="6"/>
      <c r="S25" s="6"/>
      <c r="U25" s="7"/>
    </row>
    <row r="26" spans="1:21" x14ac:dyDescent="0.2">
      <c r="A26" s="8" t="s">
        <v>21</v>
      </c>
      <c r="B26" s="9">
        <v>121.161</v>
      </c>
      <c r="C26" s="9">
        <f t="shared" si="0"/>
        <v>23.715206013</v>
      </c>
      <c r="D26" s="10">
        <v>2.6088</v>
      </c>
      <c r="E26" s="10">
        <f t="shared" si="1"/>
        <v>2.4292728191999999</v>
      </c>
      <c r="F26" s="10">
        <v>20.22</v>
      </c>
      <c r="G26" s="10">
        <f t="shared" si="2"/>
        <v>17.790727180799998</v>
      </c>
      <c r="H26" s="11">
        <v>6.9408484365664087</v>
      </c>
      <c r="I26" s="11">
        <f t="shared" si="3"/>
        <v>16.555899771417646</v>
      </c>
      <c r="J26" s="11">
        <f t="shared" si="4"/>
        <v>69.811325958299392</v>
      </c>
      <c r="K26" s="12">
        <f>AVERAGE(J26:J28)</f>
        <v>71.055510836996874</v>
      </c>
      <c r="L26" s="13">
        <f>STDEV(J26:J28)</f>
        <v>1.185448131617193</v>
      </c>
      <c r="M26" s="11">
        <f t="shared" si="5"/>
        <v>13.664380263795813</v>
      </c>
      <c r="N26" s="13">
        <f>AVERAGE(M26:M28)</f>
        <v>13.907908302657914</v>
      </c>
      <c r="O26" s="14">
        <f>STDEV(M26:M28)</f>
        <v>0.23203131914583011</v>
      </c>
      <c r="P26" s="6"/>
      <c r="Q26" s="6"/>
      <c r="R26" s="6"/>
      <c r="S26" s="6"/>
      <c r="U26" s="7"/>
    </row>
    <row r="27" spans="1:21" x14ac:dyDescent="0.2">
      <c r="A27" s="8" t="s">
        <v>21</v>
      </c>
      <c r="B27" s="9">
        <v>121.553</v>
      </c>
      <c r="C27" s="9">
        <f t="shared" si="0"/>
        <v>23.791933349000004</v>
      </c>
      <c r="D27" s="10">
        <v>2.6093999999999999</v>
      </c>
      <c r="E27" s="10">
        <f t="shared" si="1"/>
        <v>2.4298315295999999</v>
      </c>
      <c r="F27" s="10">
        <v>21.12</v>
      </c>
      <c r="G27" s="10">
        <f t="shared" si="2"/>
        <v>18.6901684704</v>
      </c>
      <c r="H27" s="11">
        <v>8.127735773975326</v>
      </c>
      <c r="I27" s="11">
        <f t="shared" si="3"/>
        <v>17.171080961415043</v>
      </c>
      <c r="J27" s="11">
        <f t="shared" si="4"/>
        <v>72.171860561036581</v>
      </c>
      <c r="K27" s="13"/>
      <c r="L27" s="13"/>
      <c r="M27" s="11">
        <f t="shared" si="5"/>
        <v>14.126414783193376</v>
      </c>
      <c r="N27" s="13"/>
      <c r="O27" s="14"/>
      <c r="P27" s="6"/>
      <c r="Q27" s="6"/>
      <c r="R27" s="6"/>
      <c r="S27" s="6"/>
      <c r="U27" s="7"/>
    </row>
    <row r="28" spans="1:21" x14ac:dyDescent="0.2">
      <c r="A28" s="8" t="s">
        <v>21</v>
      </c>
      <c r="B28" s="9">
        <v>121.55200000000001</v>
      </c>
      <c r="C28" s="9">
        <f t="shared" si="0"/>
        <v>23.791737616000006</v>
      </c>
      <c r="D28" s="10">
        <v>2.5369000000000002</v>
      </c>
      <c r="E28" s="10">
        <f t="shared" si="1"/>
        <v>2.3623206896000002</v>
      </c>
      <c r="F28" s="10">
        <v>20.78</v>
      </c>
      <c r="G28" s="10">
        <f t="shared" si="2"/>
        <v>18.417679310400001</v>
      </c>
      <c r="H28" s="11">
        <v>8.0462059350726935</v>
      </c>
      <c r="I28" s="11">
        <f t="shared" si="3"/>
        <v>16.935754904623941</v>
      </c>
      <c r="J28" s="11">
        <f t="shared" si="4"/>
        <v>71.18334599165469</v>
      </c>
      <c r="K28" s="13"/>
      <c r="L28" s="13"/>
      <c r="M28" s="11">
        <f t="shared" si="5"/>
        <v>13.932929860984549</v>
      </c>
      <c r="N28" s="13"/>
      <c r="O28" s="14"/>
      <c r="P28" s="6"/>
      <c r="Q28" s="6"/>
      <c r="R28" s="6"/>
      <c r="S28" s="6"/>
      <c r="U28" s="7"/>
    </row>
    <row r="29" spans="1:21" x14ac:dyDescent="0.2">
      <c r="A29" s="8" t="s">
        <v>13</v>
      </c>
      <c r="B29" s="9">
        <v>121.19499999999999</v>
      </c>
      <c r="C29" s="9">
        <f t="shared" si="0"/>
        <v>23.721860935000009</v>
      </c>
      <c r="D29" s="10">
        <v>2.5503999999999998</v>
      </c>
      <c r="E29" s="10">
        <f t="shared" si="1"/>
        <v>2.3748916735999996</v>
      </c>
      <c r="F29" s="10">
        <v>19.548999999999999</v>
      </c>
      <c r="G29" s="10">
        <f t="shared" si="2"/>
        <v>17.174108326399999</v>
      </c>
      <c r="H29" s="11">
        <v>5.8431216404539095</v>
      </c>
      <c r="I29" s="11">
        <f t="shared" si="3"/>
        <v>16.170604286225124</v>
      </c>
      <c r="J29" s="11">
        <f t="shared" si="4"/>
        <v>68.167519953573645</v>
      </c>
      <c r="K29" s="12">
        <f>AVERAGE(J29:J31)</f>
        <v>67.574216022322602</v>
      </c>
      <c r="L29" s="13">
        <f>STDEV(J29:J31)</f>
        <v>2.0659472882065764</v>
      </c>
      <c r="M29" s="11">
        <f t="shared" si="5"/>
        <v>13.342633183072838</v>
      </c>
      <c r="N29" s="13">
        <f>AVERAGE(M29:M31)</f>
        <v>13.226504024697272</v>
      </c>
      <c r="O29" s="14">
        <f>STDEV(M29:M31)</f>
        <v>0.40437406056253983</v>
      </c>
      <c r="P29" s="6"/>
      <c r="Q29" s="6"/>
      <c r="R29" s="6"/>
      <c r="S29" s="6"/>
      <c r="U29" s="7"/>
    </row>
    <row r="30" spans="1:21" x14ac:dyDescent="0.2">
      <c r="A30" s="8" t="s">
        <v>13</v>
      </c>
      <c r="B30" s="9">
        <v>121.145</v>
      </c>
      <c r="C30" s="9">
        <f t="shared" si="0"/>
        <v>23.712074285</v>
      </c>
      <c r="D30" s="10">
        <v>2.5783</v>
      </c>
      <c r="E30" s="10">
        <f t="shared" si="1"/>
        <v>2.4008717071999999</v>
      </c>
      <c r="F30" s="10">
        <v>20.170000000000002</v>
      </c>
      <c r="G30" s="10">
        <f t="shared" si="2"/>
        <v>17.769128292800001</v>
      </c>
      <c r="H30" s="11">
        <v>7.5509388733519769</v>
      </c>
      <c r="I30" s="11">
        <f t="shared" si="3"/>
        <v>16.427392277083182</v>
      </c>
      <c r="J30" s="11">
        <f t="shared" si="4"/>
        <v>69.27859654806737</v>
      </c>
      <c r="K30" s="13"/>
      <c r="L30" s="13"/>
      <c r="M30" s="11">
        <f t="shared" si="5"/>
        <v>13.560107538142873</v>
      </c>
      <c r="N30" s="13"/>
      <c r="O30" s="14"/>
      <c r="P30" s="6"/>
      <c r="Q30" s="6"/>
      <c r="R30" s="6"/>
      <c r="S30" s="6"/>
      <c r="U30" s="7"/>
    </row>
    <row r="31" spans="1:21" x14ac:dyDescent="0.2">
      <c r="A31" s="8" t="s">
        <v>13</v>
      </c>
      <c r="B31" s="9">
        <v>121.152</v>
      </c>
      <c r="C31" s="9">
        <f t="shared" si="0"/>
        <v>23.713444416000002</v>
      </c>
      <c r="D31" s="10">
        <v>2.5947</v>
      </c>
      <c r="E31" s="10">
        <f t="shared" si="1"/>
        <v>2.4161431248</v>
      </c>
      <c r="F31" s="10">
        <v>19.14</v>
      </c>
      <c r="G31" s="10">
        <f t="shared" si="2"/>
        <v>16.723856875199999</v>
      </c>
      <c r="H31" s="11">
        <v>7.4417214584578701</v>
      </c>
      <c r="I31" s="11">
        <f t="shared" si="3"/>
        <v>15.479314029436459</v>
      </c>
      <c r="J31" s="11">
        <f t="shared" si="4"/>
        <v>65.276531565326763</v>
      </c>
      <c r="K31" s="13"/>
      <c r="L31" s="13"/>
      <c r="M31" s="11">
        <f t="shared" si="5"/>
        <v>12.776771352876104</v>
      </c>
      <c r="N31" s="13"/>
      <c r="O31" s="14"/>
      <c r="P31" s="6"/>
      <c r="Q31" s="6"/>
      <c r="R31" s="6"/>
      <c r="S31" s="6"/>
      <c r="U31" s="7"/>
    </row>
    <row r="32" spans="1:21" x14ac:dyDescent="0.2">
      <c r="A32" s="8" t="s">
        <v>13</v>
      </c>
      <c r="B32" s="9">
        <v>121.089</v>
      </c>
      <c r="C32" s="9">
        <f t="shared" si="0"/>
        <v>23.701113237000001</v>
      </c>
      <c r="D32" s="10">
        <v>2.7317999999999998</v>
      </c>
      <c r="E32" s="10">
        <f t="shared" si="1"/>
        <v>2.5438084511999999</v>
      </c>
      <c r="F32" s="10">
        <v>18.91</v>
      </c>
      <c r="G32" s="10">
        <f t="shared" si="2"/>
        <v>16.3661915488</v>
      </c>
      <c r="H32" s="11">
        <v>6.9858085148910618</v>
      </c>
      <c r="I32" s="11">
        <f t="shared" si="3"/>
        <v>15.222880746020548</v>
      </c>
      <c r="J32" s="11">
        <f t="shared" si="4"/>
        <v>64.228547384246852</v>
      </c>
      <c r="K32" s="12">
        <f>AVERAGE(J32:J34)</f>
        <v>67.424459792200551</v>
      </c>
      <c r="L32" s="13">
        <f>STDEV(J32:J34)</f>
        <v>2.9728085782566058</v>
      </c>
      <c r="M32" s="11">
        <f t="shared" si="5"/>
        <v>12.571646265160791</v>
      </c>
      <c r="N32" s="13">
        <f>AVERAGE(M32:M34)</f>
        <v>13.197191788506792</v>
      </c>
      <c r="O32" s="14">
        <f>STDEV(M32:M34)</f>
        <v>0.5818767414479028</v>
      </c>
      <c r="P32" s="6"/>
      <c r="Q32" s="6"/>
      <c r="R32" s="6"/>
      <c r="S32" s="6"/>
      <c r="U32" s="7"/>
    </row>
    <row r="33" spans="1:21" x14ac:dyDescent="0.2">
      <c r="A33" s="8" t="s">
        <v>13</v>
      </c>
      <c r="B33" s="9">
        <v>121.4</v>
      </c>
      <c r="C33" s="9">
        <f t="shared" si="0"/>
        <v>23.76198620000001</v>
      </c>
      <c r="D33" s="10">
        <v>2.7185999999999999</v>
      </c>
      <c r="E33" s="10">
        <f t="shared" si="1"/>
        <v>2.5315168224</v>
      </c>
      <c r="F33" s="10">
        <v>20.53</v>
      </c>
      <c r="G33" s="10">
        <f t="shared" si="2"/>
        <v>17.998483177600001</v>
      </c>
      <c r="H33" s="11">
        <v>7.4426912771658182</v>
      </c>
      <c r="I33" s="11">
        <f t="shared" si="3"/>
        <v>16.658911640118607</v>
      </c>
      <c r="J33" s="11">
        <f t="shared" si="4"/>
        <v>70.10740390093568</v>
      </c>
      <c r="K33" s="13"/>
      <c r="L33" s="13"/>
      <c r="M33" s="11">
        <f t="shared" si="5"/>
        <v>13.72233248774185</v>
      </c>
      <c r="N33" s="13"/>
      <c r="O33" s="14"/>
      <c r="P33" s="6"/>
      <c r="Q33" s="6"/>
      <c r="R33" s="6"/>
      <c r="S33" s="6"/>
      <c r="U33" s="7"/>
    </row>
    <row r="34" spans="1:21" x14ac:dyDescent="0.2">
      <c r="A34" s="8" t="s">
        <v>13</v>
      </c>
      <c r="B34" s="9">
        <v>81.900000000000006</v>
      </c>
      <c r="C34" s="9">
        <f t="shared" si="0"/>
        <v>16.030532700000009</v>
      </c>
      <c r="D34" s="10">
        <v>2.4474</v>
      </c>
      <c r="E34" s="10">
        <f t="shared" si="1"/>
        <v>2.2789797215999998</v>
      </c>
      <c r="F34" s="10">
        <v>14.02</v>
      </c>
      <c r="G34" s="10">
        <f t="shared" si="2"/>
        <v>11.741020278400001</v>
      </c>
      <c r="H34" s="11">
        <v>7.2420337628608751</v>
      </c>
      <c r="I34" s="11">
        <f t="shared" si="3"/>
        <v>10.890731625733931</v>
      </c>
      <c r="J34" s="11">
        <f t="shared" si="4"/>
        <v>67.937428091419108</v>
      </c>
      <c r="K34" s="13"/>
      <c r="L34" s="13"/>
      <c r="M34" s="11">
        <f t="shared" si="5"/>
        <v>13.29759661261774</v>
      </c>
      <c r="N34" s="13"/>
      <c r="O34" s="14"/>
      <c r="P34" s="6"/>
      <c r="Q34" s="6"/>
      <c r="R34" s="6"/>
      <c r="S34" s="6"/>
    </row>
    <row r="35" spans="1:21" x14ac:dyDescent="0.2">
      <c r="A35" s="6"/>
      <c r="B35" s="11"/>
      <c r="C35" s="11"/>
      <c r="D35" s="20"/>
      <c r="E35" s="20"/>
      <c r="F35" s="20"/>
      <c r="G35" s="20"/>
      <c r="H35" s="11"/>
      <c r="I35" s="11"/>
      <c r="J35" s="11"/>
      <c r="K35" s="13"/>
      <c r="L35" s="13"/>
      <c r="M35" s="6"/>
      <c r="N35" s="13"/>
      <c r="O35" s="14"/>
      <c r="P35" s="6"/>
      <c r="Q35" s="6"/>
      <c r="R35" s="6"/>
      <c r="S35" s="6"/>
    </row>
    <row r="36" spans="1:21" x14ac:dyDescent="0.2">
      <c r="A36" s="6"/>
      <c r="B36" s="11"/>
      <c r="C36" s="11"/>
      <c r="D36" s="20"/>
      <c r="E36" s="20"/>
      <c r="F36" s="20"/>
      <c r="G36" s="20"/>
      <c r="H36" s="11"/>
      <c r="I36" s="11"/>
      <c r="J36" s="11"/>
      <c r="K36" s="13"/>
      <c r="L36" s="13"/>
      <c r="M36" s="6"/>
      <c r="N36" s="13"/>
      <c r="O36" s="14"/>
      <c r="P36" s="6"/>
      <c r="Q36" s="6"/>
      <c r="R36" s="6"/>
      <c r="S36" s="6"/>
    </row>
    <row r="37" spans="1:21" x14ac:dyDescent="0.2">
      <c r="M37" s="6"/>
      <c r="N37" s="13"/>
      <c r="O37" s="14"/>
      <c r="P37" s="6"/>
      <c r="Q37" s="6"/>
      <c r="R37" s="6"/>
      <c r="S37" s="6"/>
    </row>
    <row r="38" spans="1:21" x14ac:dyDescent="0.2">
      <c r="A38" s="21" t="s">
        <v>22</v>
      </c>
      <c r="M38" s="6"/>
      <c r="N38" s="13"/>
      <c r="O38" s="14"/>
      <c r="P38" s="6"/>
      <c r="Q38" s="6"/>
      <c r="R38" s="6"/>
      <c r="S38" s="6"/>
    </row>
    <row r="39" spans="1:21" x14ac:dyDescent="0.2">
      <c r="A39" s="22"/>
      <c r="B39" s="1" t="s">
        <v>23</v>
      </c>
      <c r="C39" s="1" t="s">
        <v>24</v>
      </c>
      <c r="D39" s="1" t="s">
        <v>25</v>
      </c>
      <c r="E39" s="2" t="s">
        <v>26</v>
      </c>
      <c r="F39" s="1" t="s">
        <v>27</v>
      </c>
      <c r="M39" s="6"/>
      <c r="N39" s="13"/>
      <c r="O39" s="14"/>
      <c r="P39" s="6"/>
      <c r="Q39" s="6"/>
      <c r="R39" s="6"/>
      <c r="S39" s="6"/>
    </row>
    <row r="40" spans="1:21" x14ac:dyDescent="0.2">
      <c r="A40" s="8">
        <v>1</v>
      </c>
      <c r="B40" s="21">
        <v>1.3341000000000001</v>
      </c>
      <c r="C40" s="21">
        <v>1.2371000000000001</v>
      </c>
      <c r="D40" s="23">
        <f t="shared" ref="D40:D43" si="6">B40-C40</f>
        <v>9.6999999999999975E-2</v>
      </c>
      <c r="E40" s="24">
        <f t="shared" ref="E40:E43" si="7">D40/B40*100</f>
        <v>7.2708192789146224</v>
      </c>
      <c r="F40" s="24">
        <f>AVERAGE(E40:E43)</f>
        <v>6.8816088767115451</v>
      </c>
      <c r="M40" s="6"/>
      <c r="N40" s="13"/>
      <c r="O40" s="14"/>
      <c r="P40" s="6"/>
      <c r="Q40" s="6"/>
      <c r="R40" s="6"/>
      <c r="S40" s="6"/>
    </row>
    <row r="41" spans="1:21" x14ac:dyDescent="0.2">
      <c r="A41" s="8">
        <v>2</v>
      </c>
      <c r="B41" s="21">
        <v>1.3076000000000001</v>
      </c>
      <c r="C41" s="21">
        <v>1.2173</v>
      </c>
      <c r="D41" s="23">
        <f t="shared" si="6"/>
        <v>9.0300000000000047E-2</v>
      </c>
      <c r="E41" s="24">
        <f t="shared" si="7"/>
        <v>6.9057815845824448</v>
      </c>
      <c r="G41" s="13"/>
      <c r="M41" s="6"/>
      <c r="N41" s="13"/>
      <c r="O41" s="14"/>
      <c r="P41" s="6"/>
      <c r="Q41" s="6"/>
      <c r="R41" s="6"/>
      <c r="S41" s="6"/>
    </row>
    <row r="42" spans="1:21" x14ac:dyDescent="0.2">
      <c r="A42" s="8">
        <v>3</v>
      </c>
      <c r="B42" s="21">
        <v>1.3025</v>
      </c>
      <c r="C42" s="21">
        <v>1.2210000000000001</v>
      </c>
      <c r="D42" s="23">
        <f t="shared" si="6"/>
        <v>8.1499999999999906E-2</v>
      </c>
      <c r="E42" s="24">
        <f t="shared" si="7"/>
        <v>6.2571976967370366</v>
      </c>
      <c r="G42" s="25"/>
      <c r="M42" s="6"/>
      <c r="N42" s="13"/>
      <c r="O42" s="14"/>
      <c r="P42" s="6"/>
      <c r="Q42" s="6"/>
      <c r="R42" s="6"/>
      <c r="S42" s="6"/>
    </row>
    <row r="43" spans="1:21" x14ac:dyDescent="0.2">
      <c r="A43" s="8">
        <v>4</v>
      </c>
      <c r="B43" s="21">
        <v>1.2943</v>
      </c>
      <c r="C43" s="21">
        <v>1.2024999999999999</v>
      </c>
      <c r="D43" s="23">
        <f t="shared" si="6"/>
        <v>9.1800000000000104E-2</v>
      </c>
      <c r="E43" s="24">
        <f t="shared" si="7"/>
        <v>7.0926369466120756</v>
      </c>
      <c r="G43" s="25"/>
      <c r="N43" s="25"/>
      <c r="O43" s="26"/>
    </row>
    <row r="44" spans="1:21" x14ac:dyDescent="0.2">
      <c r="N44" s="25"/>
      <c r="O44" s="26"/>
    </row>
    <row r="45" spans="1:21" x14ac:dyDescent="0.2">
      <c r="B45" s="24"/>
      <c r="C45" s="24"/>
      <c r="D45" s="20"/>
      <c r="E45" s="20"/>
      <c r="F45" s="20"/>
      <c r="G45" s="20"/>
      <c r="H45" s="24"/>
      <c r="I45" s="24"/>
      <c r="J45" s="24"/>
      <c r="K45" s="25"/>
      <c r="L45" s="25"/>
      <c r="N45" s="25"/>
      <c r="O45" s="26"/>
    </row>
    <row r="46" spans="1:21" x14ac:dyDescent="0.2">
      <c r="B46" s="24"/>
      <c r="C46" s="24"/>
      <c r="D46" s="20"/>
      <c r="E46" s="20"/>
      <c r="F46" s="20"/>
      <c r="G46" s="20"/>
      <c r="H46" s="24"/>
      <c r="I46" s="24"/>
      <c r="J46" s="24"/>
      <c r="K46" s="25"/>
      <c r="L46" s="25"/>
      <c r="N46" s="25"/>
      <c r="O46" s="26"/>
    </row>
    <row r="47" spans="1:21" x14ac:dyDescent="0.2">
      <c r="B47" s="24"/>
      <c r="C47" s="24"/>
      <c r="D47" s="20"/>
      <c r="E47" s="20"/>
      <c r="F47" s="20"/>
      <c r="G47" s="20"/>
      <c r="H47" s="24"/>
      <c r="I47" s="24"/>
      <c r="J47" s="24"/>
      <c r="K47" s="25"/>
      <c r="L47" s="25"/>
      <c r="N47" s="25"/>
      <c r="O47" s="26"/>
    </row>
    <row r="48" spans="1:21" x14ac:dyDescent="0.2">
      <c r="B48" s="24"/>
      <c r="C48" s="24"/>
      <c r="D48" s="20"/>
      <c r="E48" s="20"/>
      <c r="F48" s="20"/>
      <c r="G48" s="20"/>
      <c r="H48" s="24"/>
      <c r="I48" s="24"/>
      <c r="J48" s="24"/>
      <c r="K48" s="25"/>
      <c r="L48" s="25"/>
      <c r="N48" s="25"/>
      <c r="O48" s="26"/>
    </row>
    <row r="49" spans="2:15" x14ac:dyDescent="0.2">
      <c r="B49" s="24"/>
      <c r="C49" s="24"/>
      <c r="D49" s="20"/>
      <c r="E49" s="20"/>
      <c r="F49" s="20"/>
      <c r="G49" s="20"/>
      <c r="H49" s="24"/>
      <c r="I49" s="24"/>
      <c r="J49" s="24"/>
      <c r="K49" s="25"/>
      <c r="L49" s="25"/>
      <c r="N49" s="25"/>
      <c r="O49" s="26"/>
    </row>
    <row r="50" spans="2:15" x14ac:dyDescent="0.2">
      <c r="B50" s="24"/>
      <c r="C50" s="24"/>
      <c r="D50" s="20"/>
      <c r="E50" s="20"/>
      <c r="F50" s="20"/>
      <c r="G50" s="20"/>
      <c r="H50" s="24"/>
      <c r="I50" s="24"/>
      <c r="J50" s="24"/>
      <c r="K50" s="25"/>
      <c r="L50" s="25"/>
      <c r="N50" s="25"/>
      <c r="O50" s="26"/>
    </row>
    <row r="51" spans="2:15" x14ac:dyDescent="0.2">
      <c r="B51" s="24"/>
      <c r="C51" s="24"/>
      <c r="D51" s="20"/>
      <c r="E51" s="20"/>
      <c r="F51" s="20"/>
      <c r="G51" s="20"/>
      <c r="H51" s="24"/>
      <c r="I51" s="24"/>
      <c r="J51" s="24"/>
      <c r="K51" s="25"/>
      <c r="L51" s="25"/>
      <c r="N51" s="25"/>
      <c r="O51" s="26"/>
    </row>
    <row r="52" spans="2:15" x14ac:dyDescent="0.2">
      <c r="B52" s="24"/>
      <c r="C52" s="24"/>
      <c r="D52" s="20"/>
      <c r="E52" s="20"/>
      <c r="F52" s="20"/>
      <c r="G52" s="20"/>
      <c r="H52" s="24"/>
      <c r="I52" s="24"/>
      <c r="J52" s="24"/>
      <c r="K52" s="25"/>
      <c r="L52" s="25"/>
      <c r="N52" s="25"/>
      <c r="O52" s="26"/>
    </row>
    <row r="53" spans="2:15" x14ac:dyDescent="0.2">
      <c r="B53" s="24"/>
      <c r="C53" s="24"/>
      <c r="D53" s="20"/>
      <c r="E53" s="20"/>
      <c r="F53" s="20"/>
      <c r="G53" s="20"/>
      <c r="H53" s="24"/>
      <c r="I53" s="24"/>
      <c r="J53" s="24"/>
      <c r="K53" s="25"/>
      <c r="L53" s="25"/>
      <c r="N53" s="25"/>
      <c r="O53" s="26"/>
    </row>
    <row r="54" spans="2:15" x14ac:dyDescent="0.2">
      <c r="B54" s="24"/>
      <c r="C54" s="24"/>
      <c r="D54" s="20"/>
      <c r="E54" s="20"/>
      <c r="F54" s="20"/>
      <c r="G54" s="20"/>
      <c r="H54" s="24"/>
      <c r="I54" s="24"/>
      <c r="J54" s="24"/>
      <c r="K54" s="25"/>
      <c r="L54" s="25"/>
      <c r="N54" s="25"/>
      <c r="O54" s="26"/>
    </row>
    <row r="55" spans="2:15" x14ac:dyDescent="0.2">
      <c r="B55" s="24"/>
      <c r="C55" s="24"/>
      <c r="D55" s="20"/>
      <c r="E55" s="20"/>
      <c r="F55" s="20"/>
      <c r="G55" s="20"/>
      <c r="H55" s="24"/>
      <c r="I55" s="24"/>
      <c r="J55" s="24"/>
      <c r="K55" s="25"/>
      <c r="L55" s="25"/>
      <c r="N55" s="25"/>
      <c r="O55" s="26"/>
    </row>
    <row r="56" spans="2:15" x14ac:dyDescent="0.2">
      <c r="B56" s="24"/>
      <c r="C56" s="24"/>
      <c r="D56" s="20"/>
      <c r="E56" s="20"/>
      <c r="F56" s="20"/>
      <c r="G56" s="20"/>
      <c r="H56" s="24"/>
      <c r="I56" s="24"/>
      <c r="J56" s="24"/>
      <c r="K56" s="25"/>
      <c r="L56" s="25"/>
      <c r="N56" s="25"/>
      <c r="O56" s="26"/>
    </row>
    <row r="57" spans="2:15" x14ac:dyDescent="0.2">
      <c r="B57" s="24"/>
      <c r="C57" s="24"/>
      <c r="D57" s="20"/>
      <c r="E57" s="20"/>
      <c r="F57" s="20"/>
      <c r="G57" s="20"/>
      <c r="H57" s="24"/>
      <c r="I57" s="24"/>
      <c r="J57" s="24"/>
      <c r="K57" s="25"/>
      <c r="L57" s="25"/>
      <c r="N57" s="25"/>
      <c r="O57" s="26"/>
    </row>
    <row r="58" spans="2:15" x14ac:dyDescent="0.2">
      <c r="B58" s="24"/>
      <c r="C58" s="24"/>
      <c r="D58" s="20"/>
      <c r="E58" s="20"/>
      <c r="F58" s="20"/>
      <c r="G58" s="20"/>
      <c r="H58" s="24"/>
      <c r="I58" s="24"/>
      <c r="J58" s="24"/>
      <c r="K58" s="25"/>
      <c r="L58" s="25"/>
      <c r="N58" s="25"/>
      <c r="O58" s="26"/>
    </row>
    <row r="59" spans="2:15" x14ac:dyDescent="0.2">
      <c r="B59" s="24"/>
      <c r="C59" s="24"/>
      <c r="D59" s="20"/>
      <c r="E59" s="20"/>
      <c r="F59" s="20"/>
      <c r="G59" s="20"/>
      <c r="H59" s="24"/>
      <c r="I59" s="24"/>
      <c r="J59" s="24"/>
      <c r="K59" s="25"/>
      <c r="L59" s="25"/>
      <c r="N59" s="25"/>
      <c r="O59" s="26"/>
    </row>
    <row r="60" spans="2:15" x14ac:dyDescent="0.2">
      <c r="B60" s="24"/>
      <c r="C60" s="24"/>
      <c r="D60" s="20"/>
      <c r="E60" s="20"/>
      <c r="F60" s="20"/>
      <c r="G60" s="20"/>
      <c r="H60" s="24"/>
      <c r="I60" s="24"/>
      <c r="J60" s="24"/>
      <c r="K60" s="25"/>
      <c r="L60" s="25"/>
      <c r="N60" s="25"/>
      <c r="O60" s="26"/>
    </row>
    <row r="61" spans="2:15" x14ac:dyDescent="0.2">
      <c r="B61" s="24"/>
      <c r="C61" s="24"/>
      <c r="D61" s="20"/>
      <c r="E61" s="20"/>
      <c r="F61" s="20"/>
      <c r="G61" s="20"/>
      <c r="H61" s="24"/>
      <c r="I61" s="24"/>
      <c r="J61" s="24"/>
      <c r="K61" s="25"/>
      <c r="L61" s="25"/>
      <c r="N61" s="25"/>
      <c r="O61" s="26"/>
    </row>
    <row r="62" spans="2:15" x14ac:dyDescent="0.2">
      <c r="B62" s="24"/>
      <c r="C62" s="24"/>
      <c r="D62" s="20"/>
      <c r="E62" s="20"/>
      <c r="F62" s="20"/>
      <c r="G62" s="20"/>
      <c r="H62" s="24"/>
      <c r="I62" s="24"/>
      <c r="J62" s="24"/>
      <c r="K62" s="25"/>
      <c r="L62" s="25"/>
      <c r="N62" s="25"/>
      <c r="O62" s="26"/>
    </row>
    <row r="63" spans="2:15" x14ac:dyDescent="0.2">
      <c r="B63" s="24"/>
      <c r="C63" s="24"/>
      <c r="D63" s="20"/>
      <c r="E63" s="20"/>
      <c r="F63" s="20"/>
      <c r="G63" s="20"/>
      <c r="H63" s="24"/>
      <c r="I63" s="24"/>
      <c r="J63" s="24"/>
      <c r="K63" s="25"/>
      <c r="L63" s="25"/>
      <c r="N63" s="25"/>
      <c r="O63" s="26"/>
    </row>
    <row r="64" spans="2:15" x14ac:dyDescent="0.2">
      <c r="B64" s="24"/>
      <c r="C64" s="24"/>
      <c r="D64" s="20"/>
      <c r="E64" s="20"/>
      <c r="F64" s="20"/>
      <c r="G64" s="20"/>
      <c r="H64" s="24"/>
      <c r="I64" s="24"/>
      <c r="J64" s="24"/>
      <c r="K64" s="25"/>
      <c r="L64" s="25"/>
      <c r="N64" s="25"/>
      <c r="O64" s="26"/>
    </row>
    <row r="65" spans="2:15" x14ac:dyDescent="0.2">
      <c r="B65" s="24"/>
      <c r="C65" s="24"/>
      <c r="D65" s="20"/>
      <c r="E65" s="20"/>
      <c r="F65" s="20"/>
      <c r="G65" s="20"/>
      <c r="H65" s="24"/>
      <c r="I65" s="24"/>
      <c r="J65" s="24"/>
      <c r="K65" s="25"/>
      <c r="L65" s="25"/>
      <c r="N65" s="25"/>
      <c r="O65" s="26"/>
    </row>
    <row r="66" spans="2:15" x14ac:dyDescent="0.2">
      <c r="B66" s="24"/>
      <c r="C66" s="24"/>
      <c r="D66" s="20"/>
      <c r="E66" s="20"/>
      <c r="F66" s="20"/>
      <c r="G66" s="20"/>
      <c r="H66" s="24"/>
      <c r="I66" s="24"/>
      <c r="J66" s="24"/>
      <c r="K66" s="25"/>
      <c r="L66" s="25"/>
      <c r="N66" s="25"/>
      <c r="O66" s="26"/>
    </row>
    <row r="67" spans="2:15" x14ac:dyDescent="0.2">
      <c r="B67" s="24"/>
      <c r="C67" s="24"/>
      <c r="D67" s="20"/>
      <c r="E67" s="20"/>
      <c r="F67" s="20"/>
      <c r="G67" s="20"/>
      <c r="H67" s="24"/>
      <c r="I67" s="24"/>
      <c r="J67" s="24"/>
      <c r="K67" s="25"/>
      <c r="L67" s="25"/>
      <c r="N67" s="25"/>
      <c r="O67" s="26"/>
    </row>
    <row r="68" spans="2:15" x14ac:dyDescent="0.2">
      <c r="B68" s="24"/>
      <c r="C68" s="24"/>
      <c r="D68" s="20"/>
      <c r="E68" s="20"/>
      <c r="F68" s="20"/>
      <c r="G68" s="20"/>
      <c r="H68" s="24"/>
      <c r="I68" s="24"/>
      <c r="J68" s="24"/>
      <c r="K68" s="25"/>
      <c r="L68" s="25"/>
      <c r="N68" s="25"/>
      <c r="O68" s="26"/>
    </row>
    <row r="69" spans="2:15" x14ac:dyDescent="0.2">
      <c r="B69" s="24"/>
      <c r="C69" s="24"/>
      <c r="D69" s="20"/>
      <c r="E69" s="20"/>
      <c r="F69" s="20"/>
      <c r="G69" s="20"/>
      <c r="H69" s="24"/>
      <c r="I69" s="24"/>
      <c r="J69" s="24"/>
      <c r="K69" s="25"/>
      <c r="L69" s="25"/>
      <c r="N69" s="25"/>
      <c r="O69" s="26"/>
    </row>
    <row r="70" spans="2:15" x14ac:dyDescent="0.2">
      <c r="B70" s="24"/>
      <c r="C70" s="24"/>
      <c r="D70" s="20"/>
      <c r="E70" s="20"/>
      <c r="F70" s="20"/>
      <c r="G70" s="20"/>
      <c r="H70" s="24"/>
      <c r="I70" s="24"/>
      <c r="J70" s="24"/>
      <c r="K70" s="25"/>
      <c r="L70" s="25"/>
      <c r="N70" s="25"/>
      <c r="O70" s="26"/>
    </row>
    <row r="71" spans="2:15" x14ac:dyDescent="0.2">
      <c r="B71" s="24"/>
      <c r="C71" s="24"/>
      <c r="D71" s="20"/>
      <c r="E71" s="20"/>
      <c r="F71" s="20"/>
      <c r="G71" s="20"/>
      <c r="H71" s="24"/>
      <c r="I71" s="24"/>
      <c r="J71" s="24"/>
      <c r="K71" s="25"/>
      <c r="L71" s="25"/>
      <c r="N71" s="25"/>
      <c r="O71" s="26"/>
    </row>
    <row r="72" spans="2:15" x14ac:dyDescent="0.2">
      <c r="B72" s="24"/>
      <c r="C72" s="24"/>
      <c r="D72" s="20"/>
      <c r="E72" s="20"/>
      <c r="F72" s="20"/>
      <c r="G72" s="20"/>
      <c r="H72" s="24"/>
      <c r="I72" s="24"/>
      <c r="J72" s="24"/>
      <c r="K72" s="25"/>
      <c r="L72" s="25"/>
      <c r="N72" s="25"/>
      <c r="O72" s="26"/>
    </row>
    <row r="73" spans="2:15" x14ac:dyDescent="0.2">
      <c r="B73" s="24"/>
      <c r="C73" s="24"/>
      <c r="D73" s="20"/>
      <c r="E73" s="20"/>
      <c r="F73" s="20"/>
      <c r="G73" s="20"/>
      <c r="H73" s="24"/>
      <c r="I73" s="24"/>
      <c r="J73" s="24"/>
      <c r="K73" s="25"/>
      <c r="L73" s="25"/>
      <c r="N73" s="25"/>
      <c r="O73" s="26"/>
    </row>
    <row r="74" spans="2:15" x14ac:dyDescent="0.2">
      <c r="B74" s="24"/>
      <c r="C74" s="24"/>
      <c r="D74" s="20"/>
      <c r="E74" s="20"/>
      <c r="F74" s="20"/>
      <c r="G74" s="20"/>
      <c r="H74" s="24"/>
      <c r="I74" s="24"/>
      <c r="J74" s="24"/>
      <c r="K74" s="25"/>
      <c r="L74" s="25"/>
      <c r="N74" s="25"/>
      <c r="O74" s="26"/>
    </row>
    <row r="75" spans="2:15" x14ac:dyDescent="0.2">
      <c r="B75" s="24"/>
      <c r="C75" s="24"/>
      <c r="D75" s="20"/>
      <c r="E75" s="20"/>
      <c r="F75" s="20"/>
      <c r="G75" s="20"/>
      <c r="H75" s="24"/>
      <c r="I75" s="24"/>
      <c r="J75" s="24"/>
      <c r="K75" s="25"/>
      <c r="L75" s="25"/>
      <c r="N75" s="25"/>
      <c r="O75" s="26"/>
    </row>
    <row r="76" spans="2:15" x14ac:dyDescent="0.2">
      <c r="B76" s="24"/>
      <c r="C76" s="24"/>
      <c r="D76" s="20"/>
      <c r="E76" s="20"/>
      <c r="F76" s="20"/>
      <c r="G76" s="20"/>
      <c r="H76" s="24"/>
      <c r="I76" s="24"/>
      <c r="J76" s="24"/>
      <c r="K76" s="25"/>
      <c r="L76" s="25"/>
      <c r="N76" s="25"/>
      <c r="O76" s="26"/>
    </row>
    <row r="77" spans="2:15" x14ac:dyDescent="0.2">
      <c r="B77" s="24"/>
      <c r="C77" s="24"/>
      <c r="D77" s="20"/>
      <c r="E77" s="20"/>
      <c r="F77" s="20"/>
      <c r="G77" s="20"/>
      <c r="H77" s="24"/>
      <c r="I77" s="24"/>
      <c r="J77" s="24"/>
      <c r="K77" s="25"/>
      <c r="L77" s="25"/>
      <c r="N77" s="25"/>
      <c r="O77" s="26"/>
    </row>
    <row r="78" spans="2:15" x14ac:dyDescent="0.2">
      <c r="B78" s="24"/>
      <c r="C78" s="24"/>
      <c r="D78" s="20"/>
      <c r="E78" s="20"/>
      <c r="F78" s="20"/>
      <c r="G78" s="20"/>
      <c r="H78" s="24"/>
      <c r="I78" s="24"/>
      <c r="J78" s="24"/>
      <c r="K78" s="25"/>
      <c r="L78" s="25"/>
      <c r="N78" s="25"/>
      <c r="O78" s="26"/>
    </row>
    <row r="79" spans="2:15" x14ac:dyDescent="0.2">
      <c r="B79" s="24"/>
      <c r="C79" s="24"/>
      <c r="D79" s="20"/>
      <c r="E79" s="20"/>
      <c r="F79" s="20"/>
      <c r="G79" s="20"/>
      <c r="H79" s="24"/>
      <c r="I79" s="24"/>
      <c r="J79" s="24"/>
      <c r="K79" s="25"/>
      <c r="L79" s="25"/>
      <c r="N79" s="25"/>
      <c r="O79" s="26"/>
    </row>
    <row r="80" spans="2:15" x14ac:dyDescent="0.2">
      <c r="B80" s="24"/>
      <c r="C80" s="24"/>
      <c r="D80" s="20"/>
      <c r="E80" s="20"/>
      <c r="F80" s="20"/>
      <c r="G80" s="20"/>
      <c r="H80" s="24"/>
      <c r="I80" s="24"/>
      <c r="J80" s="24"/>
      <c r="K80" s="25"/>
      <c r="L80" s="25"/>
      <c r="N80" s="25"/>
      <c r="O80" s="26"/>
    </row>
    <row r="81" spans="2:15" x14ac:dyDescent="0.2">
      <c r="B81" s="24"/>
      <c r="C81" s="24"/>
      <c r="D81" s="20"/>
      <c r="E81" s="20"/>
      <c r="F81" s="20"/>
      <c r="G81" s="20"/>
      <c r="H81" s="24"/>
      <c r="I81" s="24"/>
      <c r="J81" s="24"/>
      <c r="K81" s="25"/>
      <c r="L81" s="25"/>
      <c r="N81" s="25"/>
      <c r="O81" s="26"/>
    </row>
    <row r="82" spans="2:15" x14ac:dyDescent="0.2">
      <c r="B82" s="24"/>
      <c r="C82" s="24"/>
      <c r="D82" s="20"/>
      <c r="E82" s="20"/>
      <c r="F82" s="20"/>
      <c r="G82" s="20"/>
      <c r="H82" s="24"/>
      <c r="I82" s="24"/>
      <c r="J82" s="24"/>
      <c r="K82" s="25"/>
      <c r="L82" s="25"/>
      <c r="N82" s="25"/>
      <c r="O82" s="26"/>
    </row>
    <row r="83" spans="2:15" x14ac:dyDescent="0.2">
      <c r="B83" s="24"/>
      <c r="C83" s="24"/>
      <c r="D83" s="20"/>
      <c r="E83" s="20"/>
      <c r="F83" s="20"/>
      <c r="G83" s="20"/>
      <c r="H83" s="24"/>
      <c r="I83" s="24"/>
      <c r="J83" s="24"/>
      <c r="K83" s="25"/>
      <c r="L83" s="25"/>
      <c r="N83" s="25"/>
      <c r="O83" s="26"/>
    </row>
    <row r="84" spans="2:15" x14ac:dyDescent="0.2">
      <c r="B84" s="24"/>
      <c r="C84" s="24"/>
      <c r="D84" s="20"/>
      <c r="E84" s="20"/>
      <c r="F84" s="20"/>
      <c r="G84" s="20"/>
      <c r="H84" s="24"/>
      <c r="I84" s="24"/>
      <c r="J84" s="24"/>
      <c r="K84" s="25"/>
      <c r="L84" s="25"/>
      <c r="N84" s="25"/>
      <c r="O84" s="26"/>
    </row>
    <row r="85" spans="2:15" x14ac:dyDescent="0.2">
      <c r="B85" s="24"/>
      <c r="C85" s="24"/>
      <c r="D85" s="20"/>
      <c r="E85" s="20"/>
      <c r="F85" s="20"/>
      <c r="G85" s="20"/>
      <c r="H85" s="24"/>
      <c r="I85" s="24"/>
      <c r="J85" s="24"/>
      <c r="K85" s="25"/>
      <c r="L85" s="25"/>
      <c r="N85" s="25"/>
      <c r="O85" s="26"/>
    </row>
    <row r="86" spans="2:15" x14ac:dyDescent="0.2">
      <c r="B86" s="24"/>
      <c r="C86" s="24"/>
      <c r="D86" s="20"/>
      <c r="E86" s="20"/>
      <c r="F86" s="20"/>
      <c r="G86" s="20"/>
      <c r="H86" s="24"/>
      <c r="I86" s="24"/>
      <c r="J86" s="24"/>
      <c r="K86" s="25"/>
      <c r="L86" s="25"/>
      <c r="N86" s="25"/>
      <c r="O86" s="26"/>
    </row>
    <row r="87" spans="2:15" x14ac:dyDescent="0.2">
      <c r="B87" s="24"/>
      <c r="C87" s="24"/>
      <c r="D87" s="20"/>
      <c r="E87" s="20"/>
      <c r="F87" s="20"/>
      <c r="G87" s="20"/>
      <c r="H87" s="24"/>
      <c r="I87" s="24"/>
      <c r="J87" s="24"/>
      <c r="K87" s="25"/>
      <c r="L87" s="25"/>
      <c r="N87" s="25"/>
      <c r="O87" s="26"/>
    </row>
    <row r="88" spans="2:15" x14ac:dyDescent="0.2">
      <c r="B88" s="24"/>
      <c r="C88" s="24"/>
      <c r="D88" s="20"/>
      <c r="E88" s="20"/>
      <c r="F88" s="20"/>
      <c r="G88" s="20"/>
      <c r="H88" s="24"/>
      <c r="I88" s="24"/>
      <c r="J88" s="24"/>
      <c r="K88" s="25"/>
      <c r="L88" s="25"/>
      <c r="N88" s="25"/>
      <c r="O88" s="26"/>
    </row>
    <row r="89" spans="2:15" x14ac:dyDescent="0.2">
      <c r="B89" s="24"/>
      <c r="C89" s="24"/>
      <c r="D89" s="20"/>
      <c r="E89" s="20"/>
      <c r="F89" s="20"/>
      <c r="G89" s="20"/>
      <c r="H89" s="24"/>
      <c r="I89" s="24"/>
      <c r="J89" s="24"/>
      <c r="K89" s="25"/>
      <c r="L89" s="25"/>
      <c r="N89" s="25"/>
      <c r="O89" s="26"/>
    </row>
    <row r="90" spans="2:15" x14ac:dyDescent="0.2">
      <c r="B90" s="24"/>
      <c r="C90" s="24"/>
      <c r="D90" s="20"/>
      <c r="E90" s="20"/>
      <c r="F90" s="20"/>
      <c r="G90" s="20"/>
      <c r="H90" s="24"/>
      <c r="I90" s="24"/>
      <c r="J90" s="24"/>
      <c r="K90" s="25"/>
      <c r="L90" s="25"/>
      <c r="N90" s="25"/>
      <c r="O90" s="26"/>
    </row>
    <row r="91" spans="2:15" x14ac:dyDescent="0.2">
      <c r="B91" s="24"/>
      <c r="C91" s="24"/>
      <c r="D91" s="20"/>
      <c r="E91" s="20"/>
      <c r="F91" s="20"/>
      <c r="G91" s="20"/>
      <c r="H91" s="24"/>
      <c r="I91" s="24"/>
      <c r="J91" s="24"/>
      <c r="K91" s="25"/>
      <c r="L91" s="25"/>
      <c r="N91" s="25"/>
      <c r="O91" s="26"/>
    </row>
    <row r="92" spans="2:15" x14ac:dyDescent="0.2">
      <c r="B92" s="24"/>
      <c r="C92" s="24"/>
      <c r="D92" s="20"/>
      <c r="E92" s="20"/>
      <c r="F92" s="20"/>
      <c r="G92" s="20"/>
      <c r="H92" s="24"/>
      <c r="I92" s="24"/>
      <c r="J92" s="24"/>
      <c r="K92" s="25"/>
      <c r="L92" s="25"/>
      <c r="N92" s="25"/>
      <c r="O92" s="26"/>
    </row>
    <row r="93" spans="2:15" x14ac:dyDescent="0.2">
      <c r="B93" s="24"/>
      <c r="C93" s="24"/>
      <c r="D93" s="20"/>
      <c r="E93" s="20"/>
      <c r="F93" s="20"/>
      <c r="G93" s="20"/>
      <c r="H93" s="24"/>
      <c r="I93" s="24"/>
      <c r="J93" s="24"/>
      <c r="K93" s="25"/>
      <c r="L93" s="25"/>
      <c r="N93" s="25"/>
      <c r="O93" s="26"/>
    </row>
    <row r="94" spans="2:15" x14ac:dyDescent="0.2">
      <c r="B94" s="24"/>
      <c r="C94" s="24"/>
      <c r="D94" s="20"/>
      <c r="E94" s="20"/>
      <c r="F94" s="20"/>
      <c r="G94" s="20"/>
      <c r="H94" s="24"/>
      <c r="I94" s="24"/>
      <c r="J94" s="24"/>
      <c r="K94" s="25"/>
      <c r="L94" s="25"/>
      <c r="N94" s="25"/>
      <c r="O94" s="26"/>
    </row>
    <row r="95" spans="2:15" x14ac:dyDescent="0.2">
      <c r="B95" s="24"/>
      <c r="C95" s="24"/>
      <c r="D95" s="20"/>
      <c r="E95" s="20"/>
      <c r="F95" s="20"/>
      <c r="G95" s="20"/>
      <c r="H95" s="24"/>
      <c r="I95" s="24"/>
      <c r="J95" s="24"/>
      <c r="K95" s="25"/>
      <c r="L95" s="25"/>
      <c r="N95" s="25"/>
      <c r="O95" s="26"/>
    </row>
    <row r="96" spans="2:15" x14ac:dyDescent="0.2">
      <c r="B96" s="24"/>
      <c r="C96" s="24"/>
      <c r="D96" s="20"/>
      <c r="E96" s="20"/>
      <c r="F96" s="20"/>
      <c r="G96" s="20"/>
      <c r="H96" s="24"/>
      <c r="I96" s="24"/>
      <c r="J96" s="24"/>
      <c r="K96" s="25"/>
      <c r="L96" s="25"/>
      <c r="N96" s="25"/>
      <c r="O96" s="26"/>
    </row>
    <row r="97" spans="2:15" x14ac:dyDescent="0.2">
      <c r="B97" s="24"/>
      <c r="C97" s="24"/>
      <c r="D97" s="20"/>
      <c r="E97" s="20"/>
      <c r="F97" s="20"/>
      <c r="G97" s="20"/>
      <c r="H97" s="24"/>
      <c r="I97" s="24"/>
      <c r="J97" s="24"/>
      <c r="K97" s="25"/>
      <c r="L97" s="25"/>
      <c r="N97" s="25"/>
      <c r="O97" s="26"/>
    </row>
    <row r="98" spans="2:15" x14ac:dyDescent="0.2">
      <c r="B98" s="24"/>
      <c r="C98" s="24"/>
      <c r="D98" s="20"/>
      <c r="E98" s="20"/>
      <c r="F98" s="20"/>
      <c r="G98" s="20"/>
      <c r="H98" s="24"/>
      <c r="I98" s="24"/>
      <c r="J98" s="24"/>
      <c r="K98" s="25"/>
      <c r="L98" s="25"/>
      <c r="N98" s="25"/>
      <c r="O98" s="26"/>
    </row>
    <row r="99" spans="2:15" x14ac:dyDescent="0.2">
      <c r="B99" s="24"/>
      <c r="C99" s="24"/>
      <c r="D99" s="20"/>
      <c r="E99" s="20"/>
      <c r="F99" s="20"/>
      <c r="G99" s="20"/>
      <c r="H99" s="24"/>
      <c r="I99" s="24"/>
      <c r="J99" s="24"/>
      <c r="K99" s="25"/>
      <c r="L99" s="25"/>
      <c r="N99" s="25"/>
      <c r="O99" s="26"/>
    </row>
    <row r="100" spans="2:15" x14ac:dyDescent="0.2">
      <c r="B100" s="24"/>
      <c r="C100" s="24"/>
      <c r="D100" s="20"/>
      <c r="E100" s="20"/>
      <c r="F100" s="20"/>
      <c r="G100" s="20"/>
      <c r="H100" s="24"/>
      <c r="I100" s="24"/>
      <c r="J100" s="24"/>
      <c r="K100" s="25"/>
      <c r="L100" s="25"/>
      <c r="N100" s="25"/>
      <c r="O100" s="26"/>
    </row>
    <row r="101" spans="2:15" x14ac:dyDescent="0.2">
      <c r="B101" s="24"/>
      <c r="C101" s="24"/>
      <c r="D101" s="20"/>
      <c r="E101" s="20"/>
      <c r="F101" s="20"/>
      <c r="G101" s="20"/>
      <c r="H101" s="24"/>
      <c r="I101" s="24"/>
      <c r="J101" s="24"/>
      <c r="K101" s="25"/>
      <c r="L101" s="25"/>
      <c r="N101" s="25"/>
      <c r="O101" s="26"/>
    </row>
    <row r="102" spans="2:15" x14ac:dyDescent="0.2">
      <c r="B102" s="24"/>
      <c r="C102" s="24"/>
      <c r="D102" s="20"/>
      <c r="E102" s="20"/>
      <c r="F102" s="20"/>
      <c r="G102" s="20"/>
      <c r="H102" s="24"/>
      <c r="I102" s="24"/>
      <c r="J102" s="24"/>
      <c r="K102" s="25"/>
      <c r="L102" s="25"/>
      <c r="N102" s="25"/>
      <c r="O102" s="26"/>
    </row>
    <row r="103" spans="2:15" x14ac:dyDescent="0.2">
      <c r="B103" s="24"/>
      <c r="C103" s="24"/>
      <c r="D103" s="20"/>
      <c r="E103" s="20"/>
      <c r="F103" s="20"/>
      <c r="G103" s="20"/>
      <c r="H103" s="24"/>
      <c r="I103" s="24"/>
      <c r="J103" s="24"/>
      <c r="K103" s="25"/>
      <c r="L103" s="25"/>
      <c r="N103" s="25"/>
      <c r="O103" s="26"/>
    </row>
    <row r="104" spans="2:15" x14ac:dyDescent="0.2">
      <c r="B104" s="24"/>
      <c r="C104" s="24"/>
      <c r="D104" s="20"/>
      <c r="E104" s="20"/>
      <c r="F104" s="20"/>
      <c r="G104" s="20"/>
      <c r="H104" s="24"/>
      <c r="I104" s="24"/>
      <c r="J104" s="24"/>
      <c r="K104" s="25"/>
      <c r="L104" s="25"/>
      <c r="N104" s="25"/>
      <c r="O104" s="26"/>
    </row>
    <row r="105" spans="2:15" x14ac:dyDescent="0.2">
      <c r="B105" s="24"/>
      <c r="C105" s="24"/>
      <c r="D105" s="20"/>
      <c r="E105" s="20"/>
      <c r="F105" s="20"/>
      <c r="G105" s="20"/>
      <c r="H105" s="24"/>
      <c r="I105" s="24"/>
      <c r="J105" s="24"/>
      <c r="K105" s="25"/>
      <c r="L105" s="25"/>
      <c r="N105" s="25"/>
      <c r="O105" s="26"/>
    </row>
    <row r="106" spans="2:15" x14ac:dyDescent="0.2">
      <c r="B106" s="24"/>
      <c r="C106" s="24"/>
      <c r="D106" s="20"/>
      <c r="E106" s="20"/>
      <c r="F106" s="20"/>
      <c r="G106" s="20"/>
      <c r="H106" s="24"/>
      <c r="I106" s="24"/>
      <c r="J106" s="24"/>
      <c r="K106" s="25"/>
      <c r="L106" s="25"/>
      <c r="N106" s="25"/>
      <c r="O106" s="26"/>
    </row>
    <row r="107" spans="2:15" x14ac:dyDescent="0.2">
      <c r="B107" s="24"/>
      <c r="C107" s="24"/>
      <c r="D107" s="20"/>
      <c r="E107" s="20"/>
      <c r="F107" s="20"/>
      <c r="G107" s="20"/>
      <c r="H107" s="24"/>
      <c r="I107" s="24"/>
      <c r="J107" s="24"/>
      <c r="K107" s="25"/>
      <c r="L107" s="25"/>
      <c r="N107" s="25"/>
      <c r="O107" s="26"/>
    </row>
    <row r="108" spans="2:15" x14ac:dyDescent="0.2">
      <c r="B108" s="24"/>
      <c r="C108" s="24"/>
      <c r="D108" s="20"/>
      <c r="E108" s="20"/>
      <c r="F108" s="20"/>
      <c r="G108" s="20"/>
      <c r="H108" s="24"/>
      <c r="I108" s="24"/>
      <c r="J108" s="24"/>
      <c r="K108" s="25"/>
      <c r="L108" s="25"/>
      <c r="N108" s="25"/>
      <c r="O108" s="26"/>
    </row>
    <row r="109" spans="2:15" x14ac:dyDescent="0.2">
      <c r="B109" s="24"/>
      <c r="C109" s="24"/>
      <c r="D109" s="20"/>
      <c r="E109" s="20"/>
      <c r="F109" s="20"/>
      <c r="G109" s="20"/>
      <c r="H109" s="24"/>
      <c r="I109" s="24"/>
      <c r="J109" s="24"/>
      <c r="K109" s="25"/>
      <c r="L109" s="25"/>
      <c r="N109" s="25"/>
      <c r="O109" s="26"/>
    </row>
    <row r="110" spans="2:15" x14ac:dyDescent="0.2">
      <c r="B110" s="24"/>
      <c r="C110" s="24"/>
      <c r="D110" s="20"/>
      <c r="E110" s="20"/>
      <c r="F110" s="20"/>
      <c r="G110" s="20"/>
      <c r="H110" s="24"/>
      <c r="I110" s="24"/>
      <c r="J110" s="24"/>
      <c r="K110" s="25"/>
      <c r="L110" s="25"/>
      <c r="N110" s="25"/>
      <c r="O110" s="26"/>
    </row>
    <row r="111" spans="2:15" x14ac:dyDescent="0.2">
      <c r="B111" s="24"/>
      <c r="C111" s="24"/>
      <c r="D111" s="20"/>
      <c r="E111" s="20"/>
      <c r="F111" s="20"/>
      <c r="G111" s="20"/>
      <c r="H111" s="24"/>
      <c r="I111" s="24"/>
      <c r="J111" s="24"/>
      <c r="K111" s="25"/>
      <c r="L111" s="25"/>
      <c r="N111" s="25"/>
      <c r="O111" s="26"/>
    </row>
    <row r="112" spans="2:15" x14ac:dyDescent="0.2">
      <c r="B112" s="24"/>
      <c r="C112" s="24"/>
      <c r="D112" s="20"/>
      <c r="E112" s="20"/>
      <c r="F112" s="20"/>
      <c r="G112" s="20"/>
      <c r="H112" s="24"/>
      <c r="I112" s="24"/>
      <c r="J112" s="24"/>
      <c r="K112" s="25"/>
      <c r="L112" s="25"/>
      <c r="N112" s="25"/>
      <c r="O112" s="26"/>
    </row>
    <row r="113" spans="2:15" x14ac:dyDescent="0.2">
      <c r="B113" s="24"/>
      <c r="C113" s="24"/>
      <c r="D113" s="20"/>
      <c r="E113" s="20"/>
      <c r="F113" s="20"/>
      <c r="G113" s="20"/>
      <c r="H113" s="24"/>
      <c r="I113" s="24"/>
      <c r="J113" s="24"/>
      <c r="K113" s="25"/>
      <c r="L113" s="25"/>
      <c r="N113" s="25"/>
      <c r="O113" s="26"/>
    </row>
    <row r="114" spans="2:15" x14ac:dyDescent="0.2">
      <c r="B114" s="24"/>
      <c r="C114" s="24"/>
      <c r="D114" s="20"/>
      <c r="E114" s="20"/>
      <c r="F114" s="20"/>
      <c r="G114" s="20"/>
      <c r="H114" s="24"/>
      <c r="I114" s="24"/>
      <c r="J114" s="24"/>
      <c r="K114" s="25"/>
      <c r="L114" s="25"/>
      <c r="N114" s="25"/>
      <c r="O114" s="26"/>
    </row>
    <row r="115" spans="2:15" x14ac:dyDescent="0.2">
      <c r="B115" s="24"/>
      <c r="C115" s="24"/>
      <c r="D115" s="20"/>
      <c r="E115" s="20"/>
      <c r="F115" s="20"/>
      <c r="G115" s="20"/>
      <c r="H115" s="24"/>
      <c r="I115" s="24"/>
      <c r="J115" s="24"/>
      <c r="K115" s="25"/>
      <c r="L115" s="25"/>
      <c r="N115" s="25"/>
      <c r="O115" s="26"/>
    </row>
    <row r="116" spans="2:15" x14ac:dyDescent="0.2">
      <c r="B116" s="24"/>
      <c r="C116" s="24"/>
      <c r="D116" s="20"/>
      <c r="E116" s="20"/>
      <c r="F116" s="20"/>
      <c r="G116" s="20"/>
      <c r="H116" s="24"/>
      <c r="I116" s="24"/>
      <c r="J116" s="24"/>
      <c r="K116" s="25"/>
      <c r="L116" s="25"/>
      <c r="N116" s="25"/>
      <c r="O116" s="26"/>
    </row>
    <row r="117" spans="2:15" x14ac:dyDescent="0.2">
      <c r="B117" s="24"/>
      <c r="C117" s="24"/>
      <c r="D117" s="20"/>
      <c r="E117" s="20"/>
      <c r="F117" s="20"/>
      <c r="G117" s="20"/>
      <c r="H117" s="24"/>
      <c r="I117" s="24"/>
      <c r="J117" s="24"/>
      <c r="K117" s="25"/>
      <c r="L117" s="25"/>
      <c r="N117" s="25"/>
      <c r="O117" s="26"/>
    </row>
    <row r="118" spans="2:15" x14ac:dyDescent="0.2">
      <c r="B118" s="24"/>
      <c r="C118" s="24"/>
      <c r="D118" s="20"/>
      <c r="E118" s="20"/>
      <c r="F118" s="20"/>
      <c r="G118" s="20"/>
      <c r="H118" s="24"/>
      <c r="I118" s="24"/>
      <c r="J118" s="24"/>
      <c r="K118" s="25"/>
      <c r="L118" s="25"/>
      <c r="N118" s="25"/>
      <c r="O118" s="26"/>
    </row>
    <row r="119" spans="2:15" x14ac:dyDescent="0.2">
      <c r="B119" s="24"/>
      <c r="C119" s="24"/>
      <c r="D119" s="20"/>
      <c r="E119" s="20"/>
      <c r="F119" s="20"/>
      <c r="G119" s="20"/>
      <c r="H119" s="24"/>
      <c r="I119" s="24"/>
      <c r="J119" s="24"/>
      <c r="K119" s="25"/>
      <c r="L119" s="25"/>
      <c r="N119" s="25"/>
      <c r="O119" s="26"/>
    </row>
    <row r="120" spans="2:15" x14ac:dyDescent="0.2">
      <c r="B120" s="24"/>
      <c r="C120" s="24"/>
      <c r="D120" s="20"/>
      <c r="E120" s="20"/>
      <c r="F120" s="20"/>
      <c r="G120" s="20"/>
      <c r="H120" s="24"/>
      <c r="I120" s="24"/>
      <c r="J120" s="24"/>
      <c r="K120" s="25"/>
      <c r="L120" s="25"/>
      <c r="N120" s="25"/>
      <c r="O120" s="26"/>
    </row>
    <row r="121" spans="2:15" x14ac:dyDescent="0.2">
      <c r="B121" s="24"/>
      <c r="C121" s="24"/>
      <c r="D121" s="20"/>
      <c r="E121" s="20"/>
      <c r="F121" s="20"/>
      <c r="G121" s="20"/>
      <c r="H121" s="24"/>
      <c r="I121" s="24"/>
      <c r="J121" s="24"/>
      <c r="K121" s="25"/>
      <c r="L121" s="25"/>
      <c r="N121" s="25"/>
      <c r="O121" s="26"/>
    </row>
    <row r="122" spans="2:15" x14ac:dyDescent="0.2">
      <c r="B122" s="24"/>
      <c r="C122" s="24"/>
      <c r="D122" s="20"/>
      <c r="E122" s="20"/>
      <c r="F122" s="20"/>
      <c r="G122" s="20"/>
      <c r="H122" s="24"/>
      <c r="I122" s="24"/>
      <c r="J122" s="24"/>
      <c r="K122" s="25"/>
      <c r="L122" s="25"/>
      <c r="N122" s="25"/>
      <c r="O122" s="26"/>
    </row>
    <row r="123" spans="2:15" x14ac:dyDescent="0.2">
      <c r="B123" s="24"/>
      <c r="C123" s="24"/>
      <c r="D123" s="20"/>
      <c r="E123" s="20"/>
      <c r="F123" s="20"/>
      <c r="G123" s="20"/>
      <c r="H123" s="24"/>
      <c r="I123" s="24"/>
      <c r="J123" s="24"/>
      <c r="K123" s="25"/>
      <c r="L123" s="25"/>
      <c r="N123" s="25"/>
      <c r="O123" s="26"/>
    </row>
    <row r="124" spans="2:15" x14ac:dyDescent="0.2">
      <c r="B124" s="24"/>
      <c r="C124" s="24"/>
      <c r="D124" s="20"/>
      <c r="E124" s="20"/>
      <c r="F124" s="20"/>
      <c r="G124" s="20"/>
      <c r="H124" s="24"/>
      <c r="I124" s="24"/>
      <c r="J124" s="24"/>
      <c r="K124" s="25"/>
      <c r="L124" s="25"/>
      <c r="N124" s="25"/>
      <c r="O124" s="26"/>
    </row>
    <row r="125" spans="2:15" x14ac:dyDescent="0.2">
      <c r="B125" s="24"/>
      <c r="C125" s="24"/>
      <c r="D125" s="20"/>
      <c r="E125" s="20"/>
      <c r="F125" s="20"/>
      <c r="G125" s="20"/>
      <c r="H125" s="24"/>
      <c r="I125" s="24"/>
      <c r="J125" s="24"/>
      <c r="K125" s="25"/>
      <c r="L125" s="25"/>
      <c r="N125" s="25"/>
      <c r="O125" s="26"/>
    </row>
    <row r="126" spans="2:15" x14ac:dyDescent="0.2">
      <c r="B126" s="24"/>
      <c r="C126" s="24"/>
      <c r="D126" s="20"/>
      <c r="E126" s="20"/>
      <c r="F126" s="20"/>
      <c r="G126" s="20"/>
      <c r="H126" s="24"/>
      <c r="I126" s="24"/>
      <c r="J126" s="24"/>
      <c r="K126" s="25"/>
      <c r="L126" s="25"/>
      <c r="N126" s="25"/>
      <c r="O126" s="26"/>
    </row>
    <row r="127" spans="2:15" x14ac:dyDescent="0.2">
      <c r="B127" s="24"/>
      <c r="C127" s="24"/>
      <c r="D127" s="20"/>
      <c r="E127" s="20"/>
      <c r="F127" s="20"/>
      <c r="G127" s="20"/>
      <c r="H127" s="24"/>
      <c r="I127" s="24"/>
      <c r="J127" s="24"/>
      <c r="K127" s="25"/>
      <c r="L127" s="25"/>
      <c r="N127" s="25"/>
      <c r="O127" s="26"/>
    </row>
    <row r="128" spans="2:15" x14ac:dyDescent="0.2">
      <c r="B128" s="24"/>
      <c r="C128" s="24"/>
      <c r="D128" s="20"/>
      <c r="E128" s="20"/>
      <c r="F128" s="20"/>
      <c r="G128" s="20"/>
      <c r="H128" s="24"/>
      <c r="I128" s="24"/>
      <c r="J128" s="24"/>
      <c r="K128" s="25"/>
      <c r="L128" s="25"/>
      <c r="N128" s="25"/>
      <c r="O128" s="26"/>
    </row>
    <row r="129" spans="2:15" x14ac:dyDescent="0.2">
      <c r="B129" s="24"/>
      <c r="C129" s="24"/>
      <c r="D129" s="20"/>
      <c r="E129" s="20"/>
      <c r="F129" s="20"/>
      <c r="G129" s="20"/>
      <c r="H129" s="24"/>
      <c r="I129" s="24"/>
      <c r="J129" s="24"/>
      <c r="K129" s="25"/>
      <c r="L129" s="25"/>
      <c r="N129" s="25"/>
      <c r="O129" s="26"/>
    </row>
    <row r="130" spans="2:15" x14ac:dyDescent="0.2">
      <c r="B130" s="24"/>
      <c r="C130" s="24"/>
      <c r="D130" s="20"/>
      <c r="E130" s="20"/>
      <c r="F130" s="20"/>
      <c r="G130" s="20"/>
      <c r="H130" s="24"/>
      <c r="I130" s="24"/>
      <c r="J130" s="24"/>
      <c r="K130" s="25"/>
      <c r="L130" s="25"/>
      <c r="N130" s="25"/>
      <c r="O130" s="26"/>
    </row>
    <row r="131" spans="2:15" x14ac:dyDescent="0.2">
      <c r="B131" s="24"/>
      <c r="C131" s="24"/>
      <c r="D131" s="20"/>
      <c r="E131" s="20"/>
      <c r="F131" s="20"/>
      <c r="G131" s="20"/>
      <c r="H131" s="24"/>
      <c r="I131" s="24"/>
      <c r="J131" s="24"/>
      <c r="K131" s="25"/>
      <c r="L131" s="25"/>
      <c r="N131" s="25"/>
      <c r="O131" s="26"/>
    </row>
    <row r="132" spans="2:15" x14ac:dyDescent="0.2">
      <c r="B132" s="24"/>
      <c r="C132" s="24"/>
      <c r="D132" s="20"/>
      <c r="E132" s="20"/>
      <c r="F132" s="20"/>
      <c r="G132" s="20"/>
      <c r="H132" s="24"/>
      <c r="I132" s="24"/>
      <c r="J132" s="24"/>
      <c r="K132" s="25"/>
      <c r="L132" s="25"/>
      <c r="N132" s="25"/>
      <c r="O132" s="26"/>
    </row>
    <row r="133" spans="2:15" x14ac:dyDescent="0.2">
      <c r="B133" s="24"/>
      <c r="C133" s="24"/>
      <c r="D133" s="20"/>
      <c r="E133" s="20"/>
      <c r="F133" s="20"/>
      <c r="G133" s="20"/>
      <c r="H133" s="24"/>
      <c r="I133" s="24"/>
      <c r="J133" s="24"/>
      <c r="K133" s="25"/>
      <c r="L133" s="25"/>
      <c r="N133" s="25"/>
      <c r="O133" s="26"/>
    </row>
    <row r="134" spans="2:15" x14ac:dyDescent="0.2">
      <c r="B134" s="24"/>
      <c r="C134" s="24"/>
      <c r="D134" s="20"/>
      <c r="E134" s="20"/>
      <c r="F134" s="20"/>
      <c r="G134" s="20"/>
      <c r="H134" s="24"/>
      <c r="I134" s="24"/>
      <c r="J134" s="24"/>
      <c r="K134" s="25"/>
      <c r="L134" s="25"/>
      <c r="N134" s="25"/>
      <c r="O134" s="26"/>
    </row>
    <row r="135" spans="2:15" x14ac:dyDescent="0.2">
      <c r="B135" s="24"/>
      <c r="C135" s="24"/>
      <c r="D135" s="20"/>
      <c r="E135" s="20"/>
      <c r="F135" s="20"/>
      <c r="G135" s="20"/>
      <c r="H135" s="24"/>
      <c r="I135" s="24"/>
      <c r="J135" s="24"/>
      <c r="K135" s="25"/>
      <c r="L135" s="25"/>
      <c r="N135" s="25"/>
      <c r="O135" s="26"/>
    </row>
    <row r="136" spans="2:15" x14ac:dyDescent="0.2">
      <c r="B136" s="24"/>
      <c r="C136" s="24"/>
      <c r="D136" s="20"/>
      <c r="E136" s="20"/>
      <c r="F136" s="20"/>
      <c r="G136" s="20"/>
      <c r="H136" s="24"/>
      <c r="I136" s="24"/>
      <c r="J136" s="24"/>
      <c r="K136" s="25"/>
      <c r="L136" s="25"/>
      <c r="N136" s="25"/>
      <c r="O136" s="26"/>
    </row>
    <row r="137" spans="2:15" x14ac:dyDescent="0.2">
      <c r="B137" s="24"/>
      <c r="C137" s="24"/>
      <c r="D137" s="20"/>
      <c r="E137" s="20"/>
      <c r="F137" s="20"/>
      <c r="G137" s="20"/>
      <c r="H137" s="24"/>
      <c r="I137" s="24"/>
      <c r="J137" s="24"/>
      <c r="K137" s="25"/>
      <c r="L137" s="25"/>
      <c r="N137" s="25"/>
      <c r="O137" s="26"/>
    </row>
    <row r="138" spans="2:15" x14ac:dyDescent="0.2">
      <c r="B138" s="24"/>
      <c r="C138" s="24"/>
      <c r="D138" s="20"/>
      <c r="E138" s="20"/>
      <c r="F138" s="20"/>
      <c r="G138" s="20"/>
      <c r="H138" s="24"/>
      <c r="I138" s="24"/>
      <c r="J138" s="24"/>
      <c r="K138" s="25"/>
      <c r="L138" s="25"/>
      <c r="N138" s="25"/>
      <c r="O138" s="26"/>
    </row>
    <row r="139" spans="2:15" x14ac:dyDescent="0.2">
      <c r="B139" s="24"/>
      <c r="C139" s="24"/>
      <c r="D139" s="20"/>
      <c r="E139" s="20"/>
      <c r="F139" s="20"/>
      <c r="G139" s="20"/>
      <c r="H139" s="24"/>
      <c r="I139" s="24"/>
      <c r="J139" s="24"/>
      <c r="K139" s="25"/>
      <c r="L139" s="25"/>
      <c r="N139" s="25"/>
      <c r="O139" s="26"/>
    </row>
    <row r="140" spans="2:15" x14ac:dyDescent="0.2">
      <c r="B140" s="24"/>
      <c r="C140" s="24"/>
      <c r="D140" s="20"/>
      <c r="E140" s="20"/>
      <c r="F140" s="20"/>
      <c r="G140" s="20"/>
      <c r="H140" s="24"/>
      <c r="I140" s="24"/>
      <c r="J140" s="24"/>
      <c r="K140" s="25"/>
      <c r="L140" s="25"/>
      <c r="N140" s="25"/>
      <c r="O140" s="26"/>
    </row>
    <row r="141" spans="2:15" x14ac:dyDescent="0.2">
      <c r="B141" s="24"/>
      <c r="C141" s="24"/>
      <c r="D141" s="20"/>
      <c r="E141" s="20"/>
      <c r="F141" s="20"/>
      <c r="G141" s="20"/>
      <c r="H141" s="24"/>
      <c r="I141" s="24"/>
      <c r="J141" s="24"/>
      <c r="K141" s="25"/>
      <c r="L141" s="25"/>
      <c r="N141" s="25"/>
      <c r="O141" s="26"/>
    </row>
    <row r="142" spans="2:15" x14ac:dyDescent="0.2">
      <c r="B142" s="24"/>
      <c r="C142" s="24"/>
      <c r="D142" s="20"/>
      <c r="E142" s="20"/>
      <c r="F142" s="20"/>
      <c r="G142" s="20"/>
      <c r="H142" s="24"/>
      <c r="I142" s="24"/>
      <c r="J142" s="24"/>
      <c r="K142" s="25"/>
      <c r="L142" s="25"/>
      <c r="N142" s="25"/>
      <c r="O142" s="26"/>
    </row>
    <row r="143" spans="2:15" x14ac:dyDescent="0.2">
      <c r="B143" s="24"/>
      <c r="C143" s="24"/>
      <c r="D143" s="20"/>
      <c r="E143" s="20"/>
      <c r="F143" s="20"/>
      <c r="G143" s="20"/>
      <c r="H143" s="24"/>
      <c r="I143" s="24"/>
      <c r="J143" s="24"/>
      <c r="K143" s="25"/>
      <c r="L143" s="25"/>
      <c r="N143" s="25"/>
      <c r="O143" s="26"/>
    </row>
    <row r="144" spans="2:15" x14ac:dyDescent="0.2">
      <c r="B144" s="24"/>
      <c r="C144" s="24"/>
      <c r="D144" s="20"/>
      <c r="E144" s="20"/>
      <c r="F144" s="20"/>
      <c r="G144" s="20"/>
      <c r="H144" s="24"/>
      <c r="I144" s="24"/>
      <c r="J144" s="24"/>
      <c r="K144" s="25"/>
      <c r="L144" s="25"/>
      <c r="N144" s="25"/>
      <c r="O144" s="26"/>
    </row>
    <row r="145" spans="2:15" x14ac:dyDescent="0.2">
      <c r="B145" s="24"/>
      <c r="C145" s="24"/>
      <c r="D145" s="20"/>
      <c r="E145" s="20"/>
      <c r="F145" s="20"/>
      <c r="G145" s="20"/>
      <c r="H145" s="24"/>
      <c r="I145" s="24"/>
      <c r="J145" s="24"/>
      <c r="K145" s="25"/>
      <c r="L145" s="25"/>
      <c r="N145" s="25"/>
      <c r="O145" s="26"/>
    </row>
    <row r="146" spans="2:15" x14ac:dyDescent="0.2">
      <c r="B146" s="24"/>
      <c r="C146" s="24"/>
      <c r="D146" s="20"/>
      <c r="E146" s="20"/>
      <c r="F146" s="20"/>
      <c r="G146" s="20"/>
      <c r="H146" s="24"/>
      <c r="I146" s="24"/>
      <c r="J146" s="24"/>
      <c r="K146" s="25"/>
      <c r="L146" s="25"/>
      <c r="N146" s="25"/>
      <c r="O146" s="26"/>
    </row>
    <row r="147" spans="2:15" x14ac:dyDescent="0.2">
      <c r="B147" s="24"/>
      <c r="C147" s="24"/>
      <c r="D147" s="20"/>
      <c r="E147" s="20"/>
      <c r="F147" s="20"/>
      <c r="G147" s="20"/>
      <c r="H147" s="24"/>
      <c r="I147" s="24"/>
      <c r="J147" s="24"/>
      <c r="K147" s="25"/>
      <c r="L147" s="25"/>
      <c r="N147" s="25"/>
      <c r="O147" s="26"/>
    </row>
    <row r="148" spans="2:15" x14ac:dyDescent="0.2">
      <c r="B148" s="24"/>
      <c r="C148" s="24"/>
      <c r="D148" s="20"/>
      <c r="E148" s="20"/>
      <c r="F148" s="20"/>
      <c r="G148" s="20"/>
      <c r="H148" s="24"/>
      <c r="I148" s="24"/>
      <c r="J148" s="24"/>
      <c r="K148" s="25"/>
      <c r="L148" s="25"/>
      <c r="N148" s="25"/>
      <c r="O148" s="26"/>
    </row>
    <row r="149" spans="2:15" x14ac:dyDescent="0.2">
      <c r="B149" s="24"/>
      <c r="C149" s="24"/>
      <c r="D149" s="20"/>
      <c r="E149" s="20"/>
      <c r="F149" s="20"/>
      <c r="G149" s="20"/>
      <c r="H149" s="24"/>
      <c r="I149" s="24"/>
      <c r="J149" s="24"/>
      <c r="K149" s="25"/>
      <c r="L149" s="25"/>
      <c r="N149" s="25"/>
      <c r="O149" s="26"/>
    </row>
    <row r="150" spans="2:15" x14ac:dyDescent="0.2">
      <c r="B150" s="24"/>
      <c r="C150" s="24"/>
      <c r="D150" s="20"/>
      <c r="E150" s="20"/>
      <c r="F150" s="20"/>
      <c r="G150" s="20"/>
      <c r="H150" s="24"/>
      <c r="I150" s="24"/>
      <c r="J150" s="24"/>
      <c r="K150" s="25"/>
      <c r="L150" s="25"/>
      <c r="N150" s="25"/>
      <c r="O150" s="26"/>
    </row>
    <row r="151" spans="2:15" x14ac:dyDescent="0.2">
      <c r="B151" s="24"/>
      <c r="C151" s="24"/>
      <c r="D151" s="20"/>
      <c r="E151" s="20"/>
      <c r="F151" s="20"/>
      <c r="G151" s="20"/>
      <c r="H151" s="24"/>
      <c r="I151" s="24"/>
      <c r="J151" s="24"/>
      <c r="K151" s="25"/>
      <c r="L151" s="25"/>
      <c r="N151" s="25"/>
      <c r="O151" s="26"/>
    </row>
    <row r="152" spans="2:15" x14ac:dyDescent="0.2">
      <c r="B152" s="24"/>
      <c r="C152" s="24"/>
      <c r="D152" s="20"/>
      <c r="E152" s="20"/>
      <c r="F152" s="20"/>
      <c r="G152" s="20"/>
      <c r="H152" s="24"/>
      <c r="I152" s="24"/>
      <c r="J152" s="24"/>
      <c r="K152" s="25"/>
      <c r="L152" s="25"/>
      <c r="N152" s="25"/>
      <c r="O152" s="26"/>
    </row>
    <row r="153" spans="2:15" x14ac:dyDescent="0.2">
      <c r="B153" s="24"/>
      <c r="C153" s="24"/>
      <c r="D153" s="20"/>
      <c r="E153" s="20"/>
      <c r="F153" s="20"/>
      <c r="G153" s="20"/>
      <c r="H153" s="24"/>
      <c r="I153" s="24"/>
      <c r="J153" s="24"/>
      <c r="K153" s="25"/>
      <c r="L153" s="25"/>
      <c r="N153" s="25"/>
      <c r="O153" s="26"/>
    </row>
    <row r="154" spans="2:15" x14ac:dyDescent="0.2">
      <c r="B154" s="24"/>
      <c r="C154" s="24"/>
      <c r="D154" s="20"/>
      <c r="E154" s="20"/>
      <c r="F154" s="20"/>
      <c r="G154" s="20"/>
      <c r="H154" s="24"/>
      <c r="I154" s="24"/>
      <c r="J154" s="24"/>
      <c r="K154" s="25"/>
      <c r="L154" s="25"/>
      <c r="N154" s="25"/>
      <c r="O154" s="26"/>
    </row>
    <row r="155" spans="2:15" x14ac:dyDescent="0.2">
      <c r="B155" s="24"/>
      <c r="C155" s="24"/>
      <c r="D155" s="20"/>
      <c r="E155" s="20"/>
      <c r="F155" s="20"/>
      <c r="G155" s="20"/>
      <c r="H155" s="24"/>
      <c r="I155" s="24"/>
      <c r="J155" s="24"/>
      <c r="K155" s="25"/>
      <c r="L155" s="25"/>
      <c r="N155" s="25"/>
      <c r="O155" s="26"/>
    </row>
    <row r="156" spans="2:15" x14ac:dyDescent="0.2">
      <c r="B156" s="24"/>
      <c r="C156" s="24"/>
      <c r="D156" s="20"/>
      <c r="E156" s="20"/>
      <c r="F156" s="20"/>
      <c r="G156" s="20"/>
      <c r="H156" s="24"/>
      <c r="I156" s="24"/>
      <c r="J156" s="24"/>
      <c r="K156" s="25"/>
      <c r="L156" s="25"/>
      <c r="N156" s="25"/>
      <c r="O156" s="26"/>
    </row>
    <row r="157" spans="2:15" x14ac:dyDescent="0.2">
      <c r="B157" s="24"/>
      <c r="C157" s="24"/>
      <c r="D157" s="20"/>
      <c r="E157" s="20"/>
      <c r="F157" s="20"/>
      <c r="G157" s="20"/>
      <c r="H157" s="24"/>
      <c r="I157" s="24"/>
      <c r="J157" s="24"/>
      <c r="K157" s="25"/>
      <c r="L157" s="25"/>
      <c r="N157" s="25"/>
      <c r="O157" s="26"/>
    </row>
    <row r="158" spans="2:15" x14ac:dyDescent="0.2">
      <c r="B158" s="24"/>
      <c r="C158" s="24"/>
      <c r="D158" s="20"/>
      <c r="E158" s="20"/>
      <c r="F158" s="20"/>
      <c r="G158" s="20"/>
      <c r="H158" s="24"/>
      <c r="I158" s="24"/>
      <c r="J158" s="24"/>
      <c r="K158" s="25"/>
      <c r="L158" s="25"/>
      <c r="N158" s="25"/>
      <c r="O158" s="26"/>
    </row>
    <row r="159" spans="2:15" x14ac:dyDescent="0.2">
      <c r="B159" s="24"/>
      <c r="C159" s="24"/>
      <c r="D159" s="20"/>
      <c r="E159" s="20"/>
      <c r="F159" s="20"/>
      <c r="G159" s="20"/>
      <c r="H159" s="24"/>
      <c r="I159" s="24"/>
      <c r="J159" s="24"/>
      <c r="K159" s="25"/>
      <c r="L159" s="25"/>
      <c r="N159" s="25"/>
      <c r="O159" s="26"/>
    </row>
    <row r="160" spans="2:15" x14ac:dyDescent="0.2">
      <c r="B160" s="24"/>
      <c r="C160" s="24"/>
      <c r="D160" s="20"/>
      <c r="E160" s="20"/>
      <c r="F160" s="20"/>
      <c r="G160" s="20"/>
      <c r="H160" s="24"/>
      <c r="I160" s="24"/>
      <c r="J160" s="24"/>
      <c r="K160" s="25"/>
      <c r="L160" s="25"/>
      <c r="N160" s="25"/>
      <c r="O160" s="26"/>
    </row>
    <row r="161" spans="2:15" x14ac:dyDescent="0.2">
      <c r="B161" s="24"/>
      <c r="C161" s="24"/>
      <c r="D161" s="20"/>
      <c r="E161" s="20"/>
      <c r="F161" s="20"/>
      <c r="G161" s="20"/>
      <c r="H161" s="24"/>
      <c r="I161" s="24"/>
      <c r="J161" s="24"/>
      <c r="K161" s="25"/>
      <c r="L161" s="25"/>
      <c r="N161" s="25"/>
      <c r="O161" s="26"/>
    </row>
    <row r="162" spans="2:15" x14ac:dyDescent="0.2">
      <c r="B162" s="24"/>
      <c r="C162" s="24"/>
      <c r="D162" s="20"/>
      <c r="E162" s="20"/>
      <c r="F162" s="20"/>
      <c r="G162" s="20"/>
      <c r="H162" s="24"/>
      <c r="I162" s="24"/>
      <c r="J162" s="24"/>
      <c r="K162" s="25"/>
      <c r="L162" s="25"/>
      <c r="N162" s="25"/>
      <c r="O162" s="26"/>
    </row>
    <row r="163" spans="2:15" x14ac:dyDescent="0.2">
      <c r="B163" s="24"/>
      <c r="C163" s="24"/>
      <c r="D163" s="20"/>
      <c r="E163" s="20"/>
      <c r="F163" s="20"/>
      <c r="G163" s="20"/>
      <c r="H163" s="24"/>
      <c r="I163" s="24"/>
      <c r="J163" s="24"/>
      <c r="K163" s="25"/>
      <c r="L163" s="25"/>
      <c r="N163" s="25"/>
      <c r="O163" s="26"/>
    </row>
    <row r="164" spans="2:15" x14ac:dyDescent="0.2">
      <c r="B164" s="24"/>
      <c r="C164" s="24"/>
      <c r="D164" s="20"/>
      <c r="E164" s="20"/>
      <c r="F164" s="20"/>
      <c r="G164" s="20"/>
      <c r="H164" s="24"/>
      <c r="I164" s="24"/>
      <c r="J164" s="24"/>
      <c r="K164" s="25"/>
      <c r="L164" s="25"/>
      <c r="N164" s="25"/>
      <c r="O164" s="26"/>
    </row>
    <row r="165" spans="2:15" x14ac:dyDescent="0.2">
      <c r="B165" s="24"/>
      <c r="C165" s="24"/>
      <c r="D165" s="20"/>
      <c r="E165" s="20"/>
      <c r="F165" s="20"/>
      <c r="G165" s="20"/>
      <c r="H165" s="24"/>
      <c r="I165" s="24"/>
      <c r="J165" s="24"/>
      <c r="K165" s="25"/>
      <c r="L165" s="25"/>
      <c r="N165" s="25"/>
      <c r="O165" s="26"/>
    </row>
    <row r="166" spans="2:15" x14ac:dyDescent="0.2">
      <c r="B166" s="24"/>
      <c r="C166" s="24"/>
      <c r="D166" s="20"/>
      <c r="E166" s="20"/>
      <c r="F166" s="20"/>
      <c r="G166" s="20"/>
      <c r="H166" s="24"/>
      <c r="I166" s="24"/>
      <c r="J166" s="24"/>
      <c r="K166" s="25"/>
      <c r="L166" s="25"/>
      <c r="N166" s="25"/>
      <c r="O166" s="26"/>
    </row>
    <row r="167" spans="2:15" x14ac:dyDescent="0.2">
      <c r="B167" s="24"/>
      <c r="C167" s="24"/>
      <c r="D167" s="20"/>
      <c r="E167" s="20"/>
      <c r="F167" s="20"/>
      <c r="G167" s="20"/>
      <c r="H167" s="24"/>
      <c r="I167" s="24"/>
      <c r="J167" s="24"/>
      <c r="K167" s="25"/>
      <c r="L167" s="25"/>
      <c r="N167" s="25"/>
      <c r="O167" s="26"/>
    </row>
    <row r="168" spans="2:15" x14ac:dyDescent="0.2">
      <c r="B168" s="24"/>
      <c r="C168" s="24"/>
      <c r="D168" s="20"/>
      <c r="E168" s="20"/>
      <c r="F168" s="20"/>
      <c r="G168" s="20"/>
      <c r="H168" s="24"/>
      <c r="I168" s="24"/>
      <c r="J168" s="24"/>
      <c r="K168" s="25"/>
      <c r="L168" s="25"/>
      <c r="N168" s="25"/>
      <c r="O168" s="26"/>
    </row>
    <row r="169" spans="2:15" x14ac:dyDescent="0.2">
      <c r="B169" s="24"/>
      <c r="C169" s="24"/>
      <c r="D169" s="20"/>
      <c r="E169" s="20"/>
      <c r="F169" s="20"/>
      <c r="G169" s="20"/>
      <c r="H169" s="24"/>
      <c r="I169" s="24"/>
      <c r="J169" s="24"/>
      <c r="K169" s="25"/>
      <c r="L169" s="25"/>
      <c r="N169" s="25"/>
      <c r="O169" s="26"/>
    </row>
    <row r="170" spans="2:15" x14ac:dyDescent="0.2">
      <c r="B170" s="24"/>
      <c r="C170" s="24"/>
      <c r="D170" s="20"/>
      <c r="E170" s="20"/>
      <c r="F170" s="20"/>
      <c r="G170" s="20"/>
      <c r="H170" s="24"/>
      <c r="I170" s="24"/>
      <c r="J170" s="24"/>
      <c r="K170" s="25"/>
      <c r="L170" s="25"/>
      <c r="N170" s="25"/>
      <c r="O170" s="26"/>
    </row>
    <row r="171" spans="2:15" x14ac:dyDescent="0.2">
      <c r="B171" s="24"/>
      <c r="C171" s="24"/>
      <c r="D171" s="20"/>
      <c r="E171" s="20"/>
      <c r="F171" s="20"/>
      <c r="G171" s="20"/>
      <c r="H171" s="24"/>
      <c r="I171" s="24"/>
      <c r="J171" s="24"/>
      <c r="K171" s="25"/>
      <c r="L171" s="25"/>
      <c r="N171" s="25"/>
      <c r="O171" s="26"/>
    </row>
    <row r="172" spans="2:15" x14ac:dyDescent="0.2">
      <c r="B172" s="24"/>
      <c r="C172" s="24"/>
      <c r="D172" s="20"/>
      <c r="E172" s="20"/>
      <c r="F172" s="20"/>
      <c r="G172" s="20"/>
      <c r="H172" s="24"/>
      <c r="I172" s="24"/>
      <c r="J172" s="24"/>
      <c r="K172" s="25"/>
      <c r="L172" s="25"/>
      <c r="N172" s="25"/>
      <c r="O172" s="26"/>
    </row>
    <row r="173" spans="2:15" x14ac:dyDescent="0.2">
      <c r="B173" s="24"/>
      <c r="C173" s="24"/>
      <c r="D173" s="20"/>
      <c r="E173" s="20"/>
      <c r="F173" s="20"/>
      <c r="G173" s="20"/>
      <c r="H173" s="24"/>
      <c r="I173" s="24"/>
      <c r="J173" s="24"/>
      <c r="K173" s="25"/>
      <c r="L173" s="25"/>
      <c r="N173" s="25"/>
      <c r="O173" s="26"/>
    </row>
    <row r="174" spans="2:15" x14ac:dyDescent="0.2">
      <c r="B174" s="24"/>
      <c r="C174" s="24"/>
      <c r="D174" s="20"/>
      <c r="E174" s="20"/>
      <c r="F174" s="20"/>
      <c r="G174" s="20"/>
      <c r="H174" s="24"/>
      <c r="I174" s="24"/>
      <c r="J174" s="24"/>
      <c r="K174" s="25"/>
      <c r="L174" s="25"/>
      <c r="N174" s="25"/>
      <c r="O174" s="26"/>
    </row>
    <row r="175" spans="2:15" x14ac:dyDescent="0.2">
      <c r="B175" s="24"/>
      <c r="C175" s="24"/>
      <c r="D175" s="20"/>
      <c r="E175" s="20"/>
      <c r="F175" s="20"/>
      <c r="G175" s="20"/>
      <c r="H175" s="24"/>
      <c r="I175" s="24"/>
      <c r="J175" s="24"/>
      <c r="K175" s="25"/>
      <c r="L175" s="25"/>
      <c r="N175" s="25"/>
      <c r="O175" s="26"/>
    </row>
    <row r="176" spans="2:15" x14ac:dyDescent="0.2">
      <c r="B176" s="24"/>
      <c r="C176" s="24"/>
      <c r="D176" s="20"/>
      <c r="E176" s="20"/>
      <c r="F176" s="20"/>
      <c r="G176" s="20"/>
      <c r="H176" s="24"/>
      <c r="I176" s="24"/>
      <c r="J176" s="24"/>
      <c r="K176" s="25"/>
      <c r="L176" s="25"/>
      <c r="N176" s="25"/>
      <c r="O176" s="26"/>
    </row>
    <row r="177" spans="2:15" x14ac:dyDescent="0.2">
      <c r="B177" s="24"/>
      <c r="C177" s="24"/>
      <c r="D177" s="20"/>
      <c r="E177" s="20"/>
      <c r="F177" s="20"/>
      <c r="G177" s="20"/>
      <c r="H177" s="24"/>
      <c r="I177" s="24"/>
      <c r="J177" s="24"/>
      <c r="K177" s="25"/>
      <c r="L177" s="25"/>
      <c r="N177" s="25"/>
      <c r="O177" s="26"/>
    </row>
    <row r="178" spans="2:15" x14ac:dyDescent="0.2">
      <c r="B178" s="24"/>
      <c r="C178" s="24"/>
      <c r="D178" s="20"/>
      <c r="E178" s="20"/>
      <c r="F178" s="20"/>
      <c r="G178" s="20"/>
      <c r="H178" s="24"/>
      <c r="I178" s="24"/>
      <c r="J178" s="24"/>
      <c r="K178" s="25"/>
      <c r="L178" s="25"/>
      <c r="N178" s="25"/>
      <c r="O178" s="26"/>
    </row>
    <row r="179" spans="2:15" x14ac:dyDescent="0.2">
      <c r="B179" s="24"/>
      <c r="C179" s="24"/>
      <c r="D179" s="20"/>
      <c r="E179" s="20"/>
      <c r="F179" s="20"/>
      <c r="G179" s="20"/>
      <c r="H179" s="24"/>
      <c r="I179" s="24"/>
      <c r="J179" s="24"/>
      <c r="K179" s="25"/>
      <c r="L179" s="25"/>
      <c r="N179" s="25"/>
      <c r="O179" s="26"/>
    </row>
    <row r="180" spans="2:15" x14ac:dyDescent="0.2">
      <c r="B180" s="24"/>
      <c r="C180" s="24"/>
      <c r="D180" s="20"/>
      <c r="E180" s="20"/>
      <c r="F180" s="20"/>
      <c r="G180" s="20"/>
      <c r="H180" s="24"/>
      <c r="I180" s="24"/>
      <c r="J180" s="24"/>
      <c r="K180" s="25"/>
      <c r="L180" s="25"/>
      <c r="N180" s="25"/>
      <c r="O180" s="26"/>
    </row>
    <row r="181" spans="2:15" x14ac:dyDescent="0.2">
      <c r="B181" s="24"/>
      <c r="C181" s="24"/>
      <c r="D181" s="20"/>
      <c r="E181" s="20"/>
      <c r="F181" s="20"/>
      <c r="G181" s="20"/>
      <c r="H181" s="24"/>
      <c r="I181" s="24"/>
      <c r="J181" s="24"/>
      <c r="K181" s="25"/>
      <c r="L181" s="25"/>
      <c r="N181" s="25"/>
      <c r="O181" s="26"/>
    </row>
    <row r="182" spans="2:15" x14ac:dyDescent="0.2">
      <c r="B182" s="24"/>
      <c r="C182" s="24"/>
      <c r="D182" s="20"/>
      <c r="E182" s="20"/>
      <c r="F182" s="20"/>
      <c r="G182" s="20"/>
      <c r="H182" s="24"/>
      <c r="I182" s="24"/>
      <c r="J182" s="24"/>
      <c r="K182" s="25"/>
      <c r="L182" s="25"/>
      <c r="N182" s="25"/>
      <c r="O182" s="26"/>
    </row>
    <row r="183" spans="2:15" x14ac:dyDescent="0.2">
      <c r="B183" s="24"/>
      <c r="C183" s="24"/>
      <c r="D183" s="20"/>
      <c r="E183" s="20"/>
      <c r="F183" s="20"/>
      <c r="G183" s="20"/>
      <c r="H183" s="24"/>
      <c r="I183" s="24"/>
      <c r="J183" s="24"/>
      <c r="K183" s="25"/>
      <c r="L183" s="25"/>
      <c r="N183" s="25"/>
      <c r="O183" s="26"/>
    </row>
    <row r="184" spans="2:15" x14ac:dyDescent="0.2">
      <c r="B184" s="24"/>
      <c r="C184" s="24"/>
      <c r="D184" s="20"/>
      <c r="E184" s="20"/>
      <c r="F184" s="20"/>
      <c r="G184" s="20"/>
      <c r="H184" s="24"/>
      <c r="I184" s="24"/>
      <c r="J184" s="24"/>
      <c r="K184" s="25"/>
      <c r="L184" s="25"/>
      <c r="N184" s="25"/>
      <c r="O184" s="26"/>
    </row>
    <row r="185" spans="2:15" x14ac:dyDescent="0.2">
      <c r="B185" s="24"/>
      <c r="C185" s="24"/>
      <c r="D185" s="20"/>
      <c r="E185" s="20"/>
      <c r="F185" s="20"/>
      <c r="G185" s="20"/>
      <c r="H185" s="24"/>
      <c r="I185" s="24"/>
      <c r="J185" s="24"/>
      <c r="K185" s="25"/>
      <c r="L185" s="25"/>
      <c r="N185" s="25"/>
      <c r="O185" s="26"/>
    </row>
    <row r="186" spans="2:15" x14ac:dyDescent="0.2">
      <c r="B186" s="24"/>
      <c r="C186" s="24"/>
      <c r="D186" s="20"/>
      <c r="E186" s="20"/>
      <c r="F186" s="20"/>
      <c r="G186" s="20"/>
      <c r="H186" s="24"/>
      <c r="I186" s="24"/>
      <c r="J186" s="24"/>
      <c r="K186" s="25"/>
      <c r="L186" s="25"/>
      <c r="N186" s="25"/>
      <c r="O186" s="26"/>
    </row>
    <row r="187" spans="2:15" x14ac:dyDescent="0.2">
      <c r="B187" s="24"/>
      <c r="C187" s="24"/>
      <c r="D187" s="20"/>
      <c r="E187" s="20"/>
      <c r="F187" s="20"/>
      <c r="G187" s="20"/>
      <c r="H187" s="24"/>
      <c r="I187" s="24"/>
      <c r="J187" s="24"/>
      <c r="K187" s="25"/>
      <c r="L187" s="25"/>
      <c r="N187" s="25"/>
      <c r="O187" s="26"/>
    </row>
    <row r="188" spans="2:15" x14ac:dyDescent="0.2">
      <c r="B188" s="24"/>
      <c r="C188" s="24"/>
      <c r="D188" s="20"/>
      <c r="E188" s="20"/>
      <c r="F188" s="20"/>
      <c r="G188" s="20"/>
      <c r="H188" s="24"/>
      <c r="I188" s="24"/>
      <c r="J188" s="24"/>
      <c r="K188" s="25"/>
      <c r="L188" s="25"/>
      <c r="N188" s="25"/>
      <c r="O188" s="26"/>
    </row>
    <row r="189" spans="2:15" x14ac:dyDescent="0.2">
      <c r="B189" s="24"/>
      <c r="C189" s="24"/>
      <c r="D189" s="20"/>
      <c r="E189" s="20"/>
      <c r="F189" s="20"/>
      <c r="G189" s="20"/>
      <c r="H189" s="24"/>
      <c r="I189" s="24"/>
      <c r="J189" s="24"/>
      <c r="K189" s="25"/>
      <c r="L189" s="25"/>
      <c r="N189" s="25"/>
      <c r="O189" s="26"/>
    </row>
    <row r="190" spans="2:15" x14ac:dyDescent="0.2">
      <c r="B190" s="24"/>
      <c r="C190" s="24"/>
      <c r="D190" s="20"/>
      <c r="E190" s="20"/>
      <c r="F190" s="20"/>
      <c r="G190" s="20"/>
      <c r="H190" s="24"/>
      <c r="I190" s="24"/>
      <c r="J190" s="24"/>
      <c r="K190" s="25"/>
      <c r="L190" s="25"/>
      <c r="N190" s="25"/>
      <c r="O190" s="26"/>
    </row>
    <row r="191" spans="2:15" x14ac:dyDescent="0.2">
      <c r="B191" s="24"/>
      <c r="C191" s="24"/>
      <c r="D191" s="20"/>
      <c r="E191" s="20"/>
      <c r="F191" s="20"/>
      <c r="G191" s="20"/>
      <c r="H191" s="24"/>
      <c r="I191" s="24"/>
      <c r="J191" s="24"/>
      <c r="K191" s="25"/>
      <c r="L191" s="25"/>
      <c r="N191" s="25"/>
      <c r="O191" s="26"/>
    </row>
    <row r="192" spans="2:15" x14ac:dyDescent="0.2">
      <c r="B192" s="24"/>
      <c r="C192" s="24"/>
      <c r="D192" s="20"/>
      <c r="E192" s="20"/>
      <c r="F192" s="20"/>
      <c r="G192" s="20"/>
      <c r="H192" s="24"/>
      <c r="I192" s="24"/>
      <c r="J192" s="24"/>
      <c r="K192" s="25"/>
      <c r="L192" s="25"/>
      <c r="N192" s="25"/>
      <c r="O192" s="26"/>
    </row>
    <row r="193" spans="2:15" x14ac:dyDescent="0.2">
      <c r="B193" s="24"/>
      <c r="C193" s="24"/>
      <c r="D193" s="20"/>
      <c r="E193" s="20"/>
      <c r="F193" s="20"/>
      <c r="G193" s="20"/>
      <c r="H193" s="24"/>
      <c r="I193" s="24"/>
      <c r="J193" s="24"/>
      <c r="K193" s="25"/>
      <c r="L193" s="25"/>
      <c r="N193" s="25"/>
      <c r="O193" s="26"/>
    </row>
    <row r="194" spans="2:15" x14ac:dyDescent="0.2">
      <c r="B194" s="24"/>
      <c r="C194" s="24"/>
      <c r="D194" s="20"/>
      <c r="E194" s="20"/>
      <c r="F194" s="20"/>
      <c r="G194" s="20"/>
      <c r="H194" s="24"/>
      <c r="I194" s="24"/>
      <c r="J194" s="24"/>
      <c r="K194" s="25"/>
      <c r="L194" s="25"/>
      <c r="N194" s="25"/>
      <c r="O194" s="26"/>
    </row>
    <row r="195" spans="2:15" x14ac:dyDescent="0.2">
      <c r="B195" s="24"/>
      <c r="C195" s="24"/>
      <c r="D195" s="20"/>
      <c r="E195" s="20"/>
      <c r="F195" s="20"/>
      <c r="G195" s="20"/>
      <c r="H195" s="24"/>
      <c r="I195" s="24"/>
      <c r="J195" s="24"/>
      <c r="K195" s="25"/>
      <c r="L195" s="25"/>
      <c r="N195" s="25"/>
      <c r="O195" s="26"/>
    </row>
    <row r="196" spans="2:15" x14ac:dyDescent="0.2">
      <c r="B196" s="24"/>
      <c r="C196" s="24"/>
      <c r="D196" s="20"/>
      <c r="E196" s="20"/>
      <c r="F196" s="20"/>
      <c r="G196" s="20"/>
      <c r="H196" s="24"/>
      <c r="I196" s="24"/>
      <c r="J196" s="24"/>
      <c r="K196" s="25"/>
      <c r="L196" s="25"/>
      <c r="N196" s="25"/>
      <c r="O196" s="26"/>
    </row>
    <row r="197" spans="2:15" x14ac:dyDescent="0.2">
      <c r="B197" s="24"/>
      <c r="C197" s="24"/>
      <c r="D197" s="20"/>
      <c r="E197" s="20"/>
      <c r="F197" s="20"/>
      <c r="G197" s="20"/>
      <c r="H197" s="24"/>
      <c r="I197" s="24"/>
      <c r="J197" s="24"/>
      <c r="K197" s="25"/>
      <c r="L197" s="25"/>
      <c r="N197" s="25"/>
      <c r="O197" s="26"/>
    </row>
    <row r="198" spans="2:15" x14ac:dyDescent="0.2">
      <c r="B198" s="24"/>
      <c r="C198" s="24"/>
      <c r="D198" s="20"/>
      <c r="E198" s="20"/>
      <c r="F198" s="20"/>
      <c r="G198" s="20"/>
      <c r="H198" s="24"/>
      <c r="I198" s="24"/>
      <c r="J198" s="24"/>
      <c r="K198" s="25"/>
      <c r="L198" s="25"/>
      <c r="N198" s="25"/>
      <c r="O198" s="26"/>
    </row>
    <row r="199" spans="2:15" x14ac:dyDescent="0.2">
      <c r="B199" s="24"/>
      <c r="C199" s="24"/>
      <c r="D199" s="20"/>
      <c r="E199" s="20"/>
      <c r="F199" s="20"/>
      <c r="G199" s="20"/>
      <c r="H199" s="24"/>
      <c r="I199" s="24"/>
      <c r="J199" s="24"/>
      <c r="K199" s="25"/>
      <c r="L199" s="25"/>
      <c r="N199" s="25"/>
      <c r="O199" s="26"/>
    </row>
    <row r="200" spans="2:15" x14ac:dyDescent="0.2">
      <c r="B200" s="24"/>
      <c r="C200" s="24"/>
      <c r="D200" s="20"/>
      <c r="E200" s="20"/>
      <c r="F200" s="20"/>
      <c r="G200" s="20"/>
      <c r="H200" s="24"/>
      <c r="I200" s="24"/>
      <c r="J200" s="24"/>
      <c r="K200" s="25"/>
      <c r="L200" s="25"/>
      <c r="N200" s="25"/>
      <c r="O200" s="26"/>
    </row>
    <row r="201" spans="2:15" x14ac:dyDescent="0.2">
      <c r="B201" s="24"/>
      <c r="C201" s="24"/>
      <c r="D201" s="20"/>
      <c r="E201" s="20"/>
      <c r="F201" s="20"/>
      <c r="G201" s="20"/>
      <c r="H201" s="24"/>
      <c r="I201" s="24"/>
      <c r="J201" s="24"/>
      <c r="K201" s="25"/>
      <c r="L201" s="25"/>
      <c r="N201" s="25"/>
      <c r="O201" s="26"/>
    </row>
    <row r="202" spans="2:15" x14ac:dyDescent="0.2">
      <c r="B202" s="24"/>
      <c r="C202" s="24"/>
      <c r="D202" s="20"/>
      <c r="E202" s="20"/>
      <c r="F202" s="20"/>
      <c r="G202" s="20"/>
      <c r="H202" s="24"/>
      <c r="I202" s="24"/>
      <c r="J202" s="24"/>
      <c r="K202" s="25"/>
      <c r="L202" s="25"/>
      <c r="N202" s="25"/>
      <c r="O202" s="26"/>
    </row>
    <row r="203" spans="2:15" x14ac:dyDescent="0.2">
      <c r="B203" s="24"/>
      <c r="C203" s="24"/>
      <c r="D203" s="20"/>
      <c r="E203" s="20"/>
      <c r="F203" s="20"/>
      <c r="G203" s="20"/>
      <c r="H203" s="24"/>
      <c r="I203" s="24"/>
      <c r="J203" s="24"/>
      <c r="K203" s="25"/>
      <c r="L203" s="25"/>
      <c r="N203" s="25"/>
      <c r="O203" s="26"/>
    </row>
    <row r="204" spans="2:15" x14ac:dyDescent="0.2">
      <c r="B204" s="24"/>
      <c r="C204" s="24"/>
      <c r="D204" s="20"/>
      <c r="E204" s="20"/>
      <c r="F204" s="20"/>
      <c r="G204" s="20"/>
      <c r="H204" s="24"/>
      <c r="I204" s="24"/>
      <c r="J204" s="24"/>
      <c r="K204" s="25"/>
      <c r="L204" s="25"/>
      <c r="N204" s="25"/>
      <c r="O204" s="26"/>
    </row>
    <row r="205" spans="2:15" x14ac:dyDescent="0.2">
      <c r="B205" s="24"/>
      <c r="C205" s="24"/>
      <c r="D205" s="20"/>
      <c r="E205" s="20"/>
      <c r="F205" s="20"/>
      <c r="G205" s="20"/>
      <c r="H205" s="24"/>
      <c r="I205" s="24"/>
      <c r="J205" s="24"/>
      <c r="K205" s="25"/>
      <c r="L205" s="25"/>
      <c r="N205" s="25"/>
      <c r="O205" s="26"/>
    </row>
    <row r="206" spans="2:15" x14ac:dyDescent="0.2">
      <c r="B206" s="24"/>
      <c r="C206" s="24"/>
      <c r="D206" s="20"/>
      <c r="E206" s="20"/>
      <c r="F206" s="20"/>
      <c r="G206" s="20"/>
      <c r="H206" s="24"/>
      <c r="I206" s="24"/>
      <c r="J206" s="24"/>
      <c r="K206" s="25"/>
      <c r="L206" s="25"/>
      <c r="N206" s="25"/>
      <c r="O206" s="26"/>
    </row>
    <row r="207" spans="2:15" x14ac:dyDescent="0.2">
      <c r="B207" s="24"/>
      <c r="C207" s="24"/>
      <c r="D207" s="20"/>
      <c r="E207" s="20"/>
      <c r="F207" s="20"/>
      <c r="G207" s="20"/>
      <c r="H207" s="24"/>
      <c r="I207" s="24"/>
      <c r="J207" s="24"/>
      <c r="K207" s="25"/>
      <c r="L207" s="25"/>
      <c r="N207" s="25"/>
      <c r="O207" s="26"/>
    </row>
    <row r="208" spans="2:15" x14ac:dyDescent="0.2">
      <c r="B208" s="24"/>
      <c r="C208" s="24"/>
      <c r="D208" s="20"/>
      <c r="E208" s="20"/>
      <c r="F208" s="20"/>
      <c r="G208" s="20"/>
      <c r="H208" s="24"/>
      <c r="I208" s="24"/>
      <c r="J208" s="24"/>
      <c r="K208" s="25"/>
      <c r="L208" s="25"/>
      <c r="N208" s="25"/>
      <c r="O208" s="26"/>
    </row>
    <row r="209" spans="2:15" x14ac:dyDescent="0.2">
      <c r="B209" s="24"/>
      <c r="C209" s="24"/>
      <c r="D209" s="20"/>
      <c r="E209" s="20"/>
      <c r="F209" s="20"/>
      <c r="G209" s="20"/>
      <c r="H209" s="24"/>
      <c r="I209" s="24"/>
      <c r="J209" s="24"/>
      <c r="K209" s="25"/>
      <c r="L209" s="25"/>
      <c r="N209" s="25"/>
      <c r="O209" s="26"/>
    </row>
    <row r="210" spans="2:15" x14ac:dyDescent="0.2">
      <c r="B210" s="24"/>
      <c r="C210" s="24"/>
      <c r="D210" s="20"/>
      <c r="E210" s="20"/>
      <c r="F210" s="20"/>
      <c r="G210" s="20"/>
      <c r="H210" s="24"/>
      <c r="I210" s="24"/>
      <c r="J210" s="24"/>
      <c r="K210" s="25"/>
      <c r="L210" s="25"/>
      <c r="N210" s="25"/>
      <c r="O210" s="26"/>
    </row>
    <row r="211" spans="2:15" x14ac:dyDescent="0.2">
      <c r="B211" s="24"/>
      <c r="C211" s="24"/>
      <c r="D211" s="20"/>
      <c r="E211" s="20"/>
      <c r="F211" s="20"/>
      <c r="G211" s="20"/>
      <c r="H211" s="24"/>
      <c r="I211" s="24"/>
      <c r="J211" s="24"/>
      <c r="K211" s="25"/>
      <c r="L211" s="25"/>
      <c r="N211" s="25"/>
      <c r="O211" s="26"/>
    </row>
    <row r="212" spans="2:15" x14ac:dyDescent="0.2">
      <c r="B212" s="24"/>
      <c r="C212" s="24"/>
      <c r="D212" s="20"/>
      <c r="E212" s="20"/>
      <c r="F212" s="20"/>
      <c r="G212" s="20"/>
      <c r="H212" s="24"/>
      <c r="I212" s="24"/>
      <c r="J212" s="24"/>
      <c r="K212" s="25"/>
      <c r="L212" s="25"/>
      <c r="N212" s="25"/>
      <c r="O212" s="26"/>
    </row>
    <row r="213" spans="2:15" x14ac:dyDescent="0.2">
      <c r="B213" s="24"/>
      <c r="C213" s="24"/>
      <c r="D213" s="20"/>
      <c r="E213" s="20"/>
      <c r="F213" s="20"/>
      <c r="G213" s="20"/>
      <c r="H213" s="24"/>
      <c r="I213" s="24"/>
      <c r="J213" s="24"/>
      <c r="K213" s="25"/>
      <c r="L213" s="25"/>
      <c r="N213" s="25"/>
      <c r="O213" s="26"/>
    </row>
    <row r="214" spans="2:15" x14ac:dyDescent="0.2">
      <c r="B214" s="24"/>
      <c r="C214" s="24"/>
      <c r="D214" s="20"/>
      <c r="E214" s="20"/>
      <c r="F214" s="20"/>
      <c r="G214" s="20"/>
      <c r="H214" s="24"/>
      <c r="I214" s="24"/>
      <c r="J214" s="24"/>
      <c r="K214" s="25"/>
      <c r="L214" s="25"/>
      <c r="N214" s="25"/>
      <c r="O214" s="26"/>
    </row>
    <row r="215" spans="2:15" x14ac:dyDescent="0.2">
      <c r="B215" s="24"/>
      <c r="C215" s="24"/>
      <c r="D215" s="20"/>
      <c r="E215" s="20"/>
      <c r="F215" s="20"/>
      <c r="G215" s="20"/>
      <c r="H215" s="24"/>
      <c r="I215" s="24"/>
      <c r="J215" s="24"/>
      <c r="K215" s="25"/>
      <c r="L215" s="25"/>
      <c r="N215" s="25"/>
      <c r="O215" s="26"/>
    </row>
    <row r="216" spans="2:15" x14ac:dyDescent="0.2">
      <c r="B216" s="24"/>
      <c r="C216" s="24"/>
      <c r="D216" s="20"/>
      <c r="E216" s="20"/>
      <c r="F216" s="20"/>
      <c r="G216" s="20"/>
      <c r="H216" s="24"/>
      <c r="I216" s="24"/>
      <c r="J216" s="24"/>
      <c r="K216" s="25"/>
      <c r="L216" s="25"/>
      <c r="N216" s="25"/>
      <c r="O216" s="26"/>
    </row>
    <row r="217" spans="2:15" x14ac:dyDescent="0.2">
      <c r="B217" s="24"/>
      <c r="C217" s="24"/>
      <c r="D217" s="20"/>
      <c r="E217" s="20"/>
      <c r="F217" s="20"/>
      <c r="G217" s="20"/>
      <c r="H217" s="24"/>
      <c r="I217" s="24"/>
      <c r="J217" s="24"/>
      <c r="K217" s="25"/>
      <c r="L217" s="25"/>
      <c r="N217" s="25"/>
      <c r="O217" s="26"/>
    </row>
    <row r="218" spans="2:15" x14ac:dyDescent="0.2">
      <c r="B218" s="24"/>
      <c r="C218" s="24"/>
      <c r="D218" s="20"/>
      <c r="E218" s="20"/>
      <c r="F218" s="20"/>
      <c r="G218" s="20"/>
      <c r="H218" s="24"/>
      <c r="I218" s="24"/>
      <c r="J218" s="24"/>
      <c r="K218" s="25"/>
      <c r="L218" s="25"/>
      <c r="N218" s="25"/>
      <c r="O218" s="26"/>
    </row>
    <row r="219" spans="2:15" x14ac:dyDescent="0.2">
      <c r="B219" s="24"/>
      <c r="C219" s="24"/>
      <c r="D219" s="20"/>
      <c r="E219" s="20"/>
      <c r="F219" s="20"/>
      <c r="G219" s="20"/>
      <c r="H219" s="24"/>
      <c r="I219" s="24"/>
      <c r="J219" s="24"/>
      <c r="K219" s="25"/>
      <c r="L219" s="25"/>
      <c r="N219" s="25"/>
      <c r="O219" s="26"/>
    </row>
    <row r="220" spans="2:15" x14ac:dyDescent="0.2">
      <c r="B220" s="24"/>
      <c r="C220" s="24"/>
      <c r="D220" s="20"/>
      <c r="E220" s="20"/>
      <c r="F220" s="20"/>
      <c r="G220" s="20"/>
      <c r="H220" s="24"/>
      <c r="I220" s="24"/>
      <c r="J220" s="24"/>
      <c r="K220" s="25"/>
      <c r="L220" s="25"/>
      <c r="N220" s="25"/>
      <c r="O220" s="26"/>
    </row>
    <row r="221" spans="2:15" x14ac:dyDescent="0.2">
      <c r="B221" s="24"/>
      <c r="C221" s="24"/>
      <c r="D221" s="20"/>
      <c r="E221" s="20"/>
      <c r="F221" s="20"/>
      <c r="G221" s="20"/>
      <c r="H221" s="24"/>
      <c r="I221" s="24"/>
      <c r="J221" s="24"/>
      <c r="K221" s="25"/>
      <c r="L221" s="25"/>
      <c r="N221" s="25"/>
      <c r="O221" s="26"/>
    </row>
    <row r="222" spans="2:15" x14ac:dyDescent="0.2">
      <c r="B222" s="24"/>
      <c r="C222" s="24"/>
      <c r="D222" s="20"/>
      <c r="E222" s="20"/>
      <c r="F222" s="20"/>
      <c r="G222" s="20"/>
      <c r="H222" s="24"/>
      <c r="I222" s="24"/>
      <c r="J222" s="24"/>
      <c r="K222" s="25"/>
      <c r="L222" s="25"/>
      <c r="N222" s="25"/>
      <c r="O222" s="26"/>
    </row>
    <row r="223" spans="2:15" x14ac:dyDescent="0.2">
      <c r="B223" s="24"/>
      <c r="C223" s="24"/>
      <c r="D223" s="20"/>
      <c r="E223" s="20"/>
      <c r="F223" s="20"/>
      <c r="G223" s="20"/>
      <c r="H223" s="24"/>
      <c r="I223" s="24"/>
      <c r="J223" s="24"/>
      <c r="K223" s="25"/>
      <c r="L223" s="25"/>
      <c r="N223" s="25"/>
      <c r="O223" s="26"/>
    </row>
    <row r="224" spans="2:15" x14ac:dyDescent="0.2">
      <c r="B224" s="24"/>
      <c r="C224" s="24"/>
      <c r="D224" s="20"/>
      <c r="E224" s="20"/>
      <c r="F224" s="20"/>
      <c r="G224" s="20"/>
      <c r="H224" s="24"/>
      <c r="I224" s="24"/>
      <c r="J224" s="24"/>
      <c r="K224" s="25"/>
      <c r="L224" s="25"/>
      <c r="N224" s="25"/>
      <c r="O224" s="26"/>
    </row>
    <row r="225" spans="2:15" x14ac:dyDescent="0.2">
      <c r="B225" s="24"/>
      <c r="C225" s="24"/>
      <c r="D225" s="20"/>
      <c r="E225" s="20"/>
      <c r="F225" s="20"/>
      <c r="G225" s="20"/>
      <c r="H225" s="24"/>
      <c r="I225" s="24"/>
      <c r="J225" s="24"/>
      <c r="K225" s="25"/>
      <c r="L225" s="25"/>
      <c r="N225" s="25"/>
      <c r="O225" s="26"/>
    </row>
    <row r="226" spans="2:15" x14ac:dyDescent="0.2">
      <c r="B226" s="24"/>
      <c r="C226" s="24"/>
      <c r="D226" s="20"/>
      <c r="E226" s="20"/>
      <c r="F226" s="20"/>
      <c r="G226" s="20"/>
      <c r="H226" s="24"/>
      <c r="I226" s="24"/>
      <c r="J226" s="24"/>
      <c r="K226" s="25"/>
      <c r="L226" s="25"/>
      <c r="N226" s="25"/>
      <c r="O226" s="26"/>
    </row>
    <row r="227" spans="2:15" x14ac:dyDescent="0.2">
      <c r="B227" s="24"/>
      <c r="C227" s="24"/>
      <c r="D227" s="20"/>
      <c r="E227" s="20"/>
      <c r="F227" s="20"/>
      <c r="G227" s="20"/>
      <c r="H227" s="24"/>
      <c r="I227" s="24"/>
      <c r="J227" s="24"/>
      <c r="K227" s="25"/>
      <c r="L227" s="25"/>
      <c r="N227" s="25"/>
      <c r="O227" s="26"/>
    </row>
    <row r="228" spans="2:15" x14ac:dyDescent="0.2">
      <c r="B228" s="24"/>
      <c r="C228" s="24"/>
      <c r="D228" s="20"/>
      <c r="E228" s="20"/>
      <c r="F228" s="20"/>
      <c r="G228" s="20"/>
      <c r="H228" s="24"/>
      <c r="I228" s="24"/>
      <c r="J228" s="24"/>
      <c r="K228" s="25"/>
      <c r="L228" s="25"/>
      <c r="N228" s="25"/>
      <c r="O228" s="26"/>
    </row>
    <row r="229" spans="2:15" x14ac:dyDescent="0.2">
      <c r="B229" s="24"/>
      <c r="C229" s="24"/>
      <c r="D229" s="20"/>
      <c r="E229" s="20"/>
      <c r="F229" s="20"/>
      <c r="G229" s="20"/>
      <c r="H229" s="24"/>
      <c r="I229" s="24"/>
      <c r="J229" s="24"/>
      <c r="K229" s="25"/>
      <c r="L229" s="25"/>
      <c r="N229" s="25"/>
      <c r="O229" s="26"/>
    </row>
    <row r="230" spans="2:15" x14ac:dyDescent="0.2">
      <c r="B230" s="24"/>
      <c r="C230" s="24"/>
      <c r="D230" s="20"/>
      <c r="E230" s="20"/>
      <c r="F230" s="20"/>
      <c r="G230" s="20"/>
      <c r="H230" s="24"/>
      <c r="I230" s="24"/>
      <c r="J230" s="24"/>
      <c r="K230" s="25"/>
      <c r="L230" s="25"/>
      <c r="N230" s="25"/>
      <c r="O230" s="26"/>
    </row>
    <row r="231" spans="2:15" x14ac:dyDescent="0.2">
      <c r="B231" s="24"/>
      <c r="C231" s="24"/>
      <c r="D231" s="20"/>
      <c r="E231" s="20"/>
      <c r="F231" s="20"/>
      <c r="G231" s="20"/>
      <c r="H231" s="24"/>
      <c r="I231" s="24"/>
      <c r="J231" s="24"/>
      <c r="K231" s="25"/>
      <c r="L231" s="25"/>
      <c r="N231" s="25"/>
      <c r="O231" s="26"/>
    </row>
    <row r="232" spans="2:15" x14ac:dyDescent="0.2">
      <c r="B232" s="24"/>
      <c r="C232" s="24"/>
      <c r="D232" s="20"/>
      <c r="E232" s="20"/>
      <c r="F232" s="20"/>
      <c r="G232" s="20"/>
      <c r="H232" s="24"/>
      <c r="I232" s="24"/>
      <c r="J232" s="24"/>
      <c r="K232" s="25"/>
      <c r="L232" s="25"/>
      <c r="N232" s="25"/>
      <c r="O232" s="26"/>
    </row>
    <row r="233" spans="2:15" x14ac:dyDescent="0.2">
      <c r="B233" s="24"/>
      <c r="C233" s="24"/>
      <c r="D233" s="20"/>
      <c r="E233" s="20"/>
      <c r="F233" s="20"/>
      <c r="G233" s="20"/>
      <c r="H233" s="24"/>
      <c r="I233" s="24"/>
      <c r="J233" s="24"/>
      <c r="K233" s="25"/>
      <c r="L233" s="25"/>
      <c r="N233" s="25"/>
      <c r="O233" s="26"/>
    </row>
    <row r="234" spans="2:15" x14ac:dyDescent="0.2">
      <c r="B234" s="24"/>
      <c r="C234" s="24"/>
      <c r="D234" s="20"/>
      <c r="E234" s="20"/>
      <c r="F234" s="20"/>
      <c r="G234" s="20"/>
      <c r="H234" s="24"/>
      <c r="I234" s="24"/>
      <c r="J234" s="24"/>
      <c r="K234" s="25"/>
      <c r="L234" s="25"/>
      <c r="N234" s="25"/>
      <c r="O234" s="26"/>
    </row>
    <row r="235" spans="2:15" x14ac:dyDescent="0.2">
      <c r="B235" s="24"/>
      <c r="C235" s="24"/>
      <c r="D235" s="20"/>
      <c r="E235" s="20"/>
      <c r="F235" s="20"/>
      <c r="G235" s="20"/>
      <c r="H235" s="24"/>
      <c r="I235" s="24"/>
      <c r="J235" s="24"/>
      <c r="K235" s="25"/>
      <c r="L235" s="25"/>
      <c r="N235" s="25"/>
      <c r="O235" s="26"/>
    </row>
    <row r="236" spans="2:15" x14ac:dyDescent="0.2">
      <c r="B236" s="24"/>
      <c r="C236" s="24"/>
      <c r="D236" s="20"/>
      <c r="E236" s="20"/>
      <c r="F236" s="20"/>
      <c r="G236" s="20"/>
      <c r="H236" s="24"/>
      <c r="I236" s="24"/>
      <c r="J236" s="24"/>
      <c r="K236" s="25"/>
      <c r="L236" s="25"/>
      <c r="N236" s="25"/>
      <c r="O236" s="26"/>
    </row>
    <row r="237" spans="2:15" x14ac:dyDescent="0.2">
      <c r="B237" s="24"/>
      <c r="C237" s="24"/>
      <c r="D237" s="20"/>
      <c r="E237" s="20"/>
      <c r="F237" s="20"/>
      <c r="G237" s="20"/>
      <c r="H237" s="24"/>
      <c r="I237" s="24"/>
      <c r="J237" s="24"/>
      <c r="K237" s="25"/>
      <c r="L237" s="25"/>
      <c r="N237" s="25"/>
      <c r="O237" s="26"/>
    </row>
    <row r="238" spans="2:15" x14ac:dyDescent="0.2">
      <c r="B238" s="24"/>
      <c r="C238" s="24"/>
      <c r="D238" s="20"/>
      <c r="E238" s="20"/>
      <c r="F238" s="20"/>
      <c r="G238" s="20"/>
      <c r="H238" s="24"/>
      <c r="I238" s="24"/>
      <c r="J238" s="24"/>
      <c r="K238" s="25"/>
      <c r="L238" s="25"/>
      <c r="N238" s="25"/>
      <c r="O238" s="26"/>
    </row>
    <row r="239" spans="2:15" x14ac:dyDescent="0.2">
      <c r="B239" s="24"/>
      <c r="C239" s="24"/>
      <c r="D239" s="20"/>
      <c r="E239" s="20"/>
      <c r="F239" s="20"/>
      <c r="G239" s="20"/>
      <c r="H239" s="24"/>
      <c r="I239" s="24"/>
      <c r="J239" s="24"/>
      <c r="K239" s="25"/>
      <c r="L239" s="25"/>
      <c r="N239" s="25"/>
      <c r="O239" s="26"/>
    </row>
    <row r="240" spans="2:15" x14ac:dyDescent="0.2">
      <c r="B240" s="24"/>
      <c r="C240" s="24"/>
      <c r="D240" s="20"/>
      <c r="E240" s="20"/>
      <c r="F240" s="20"/>
      <c r="G240" s="20"/>
      <c r="H240" s="24"/>
      <c r="I240" s="24"/>
      <c r="J240" s="24"/>
      <c r="K240" s="25"/>
      <c r="L240" s="25"/>
      <c r="N240" s="25"/>
      <c r="O240" s="26"/>
    </row>
    <row r="241" spans="2:15" x14ac:dyDescent="0.2">
      <c r="B241" s="24"/>
      <c r="C241" s="24"/>
      <c r="D241" s="20"/>
      <c r="E241" s="20"/>
      <c r="F241" s="20"/>
      <c r="G241" s="20"/>
      <c r="H241" s="24"/>
      <c r="I241" s="24"/>
      <c r="J241" s="24"/>
      <c r="K241" s="25"/>
      <c r="L241" s="25"/>
      <c r="N241" s="25"/>
      <c r="O241" s="26"/>
    </row>
    <row r="242" spans="2:15" x14ac:dyDescent="0.2">
      <c r="B242" s="24"/>
      <c r="C242" s="24"/>
      <c r="D242" s="20"/>
      <c r="E242" s="20"/>
      <c r="F242" s="20"/>
      <c r="G242" s="20"/>
      <c r="H242" s="24"/>
      <c r="I242" s="24"/>
      <c r="J242" s="24"/>
      <c r="K242" s="25"/>
      <c r="L242" s="25"/>
      <c r="N242" s="25"/>
      <c r="O242" s="26"/>
    </row>
    <row r="243" spans="2:15" x14ac:dyDescent="0.2">
      <c r="B243" s="24"/>
      <c r="C243" s="24"/>
      <c r="D243" s="20"/>
      <c r="E243" s="20"/>
      <c r="F243" s="20"/>
      <c r="G243" s="20"/>
      <c r="H243" s="24"/>
      <c r="I243" s="24"/>
      <c r="J243" s="24"/>
      <c r="K243" s="25"/>
      <c r="L243" s="25"/>
      <c r="N243" s="25"/>
      <c r="O243" s="26"/>
    </row>
    <row r="244" spans="2:15" x14ac:dyDescent="0.2">
      <c r="B244" s="24"/>
      <c r="C244" s="24"/>
      <c r="D244" s="20"/>
      <c r="E244" s="20"/>
      <c r="F244" s="20"/>
      <c r="G244" s="20"/>
      <c r="H244" s="24"/>
      <c r="I244" s="24"/>
      <c r="J244" s="24"/>
      <c r="K244" s="25"/>
      <c r="L244" s="25"/>
      <c r="N244" s="25"/>
      <c r="O244" s="26"/>
    </row>
    <row r="245" spans="2:15" x14ac:dyDescent="0.2">
      <c r="B245" s="24"/>
      <c r="C245" s="24"/>
      <c r="D245" s="20"/>
      <c r="E245" s="20"/>
      <c r="F245" s="20"/>
      <c r="G245" s="20"/>
      <c r="H245" s="24"/>
      <c r="I245" s="24"/>
      <c r="J245" s="24"/>
      <c r="K245" s="25"/>
      <c r="L245" s="25"/>
      <c r="N245" s="25"/>
      <c r="O245" s="26"/>
    </row>
    <row r="246" spans="2:15" x14ac:dyDescent="0.2">
      <c r="B246" s="24"/>
      <c r="C246" s="24"/>
      <c r="D246" s="20"/>
      <c r="E246" s="20"/>
      <c r="F246" s="20"/>
      <c r="G246" s="20"/>
      <c r="H246" s="24"/>
      <c r="I246" s="24"/>
      <c r="J246" s="24"/>
      <c r="K246" s="25"/>
      <c r="L246" s="25"/>
      <c r="N246" s="25"/>
      <c r="O246" s="26"/>
    </row>
    <row r="247" spans="2:15" x14ac:dyDescent="0.2">
      <c r="B247" s="24"/>
      <c r="C247" s="24"/>
      <c r="D247" s="20"/>
      <c r="E247" s="20"/>
      <c r="F247" s="20"/>
      <c r="G247" s="20"/>
      <c r="H247" s="24"/>
      <c r="I247" s="24"/>
      <c r="J247" s="24"/>
      <c r="K247" s="25"/>
      <c r="L247" s="25"/>
      <c r="N247" s="25"/>
      <c r="O247" s="26"/>
    </row>
    <row r="248" spans="2:15" x14ac:dyDescent="0.2">
      <c r="B248" s="24"/>
      <c r="C248" s="24"/>
      <c r="D248" s="20"/>
      <c r="E248" s="20"/>
      <c r="F248" s="20"/>
      <c r="G248" s="20"/>
      <c r="H248" s="24"/>
      <c r="I248" s="24"/>
      <c r="J248" s="24"/>
      <c r="K248" s="25"/>
      <c r="L248" s="25"/>
      <c r="N248" s="25"/>
      <c r="O248" s="26"/>
    </row>
    <row r="249" spans="2:15" x14ac:dyDescent="0.2">
      <c r="B249" s="24"/>
      <c r="C249" s="24"/>
      <c r="D249" s="20"/>
      <c r="E249" s="20"/>
      <c r="F249" s="20"/>
      <c r="G249" s="20"/>
      <c r="H249" s="24"/>
      <c r="I249" s="24"/>
      <c r="J249" s="24"/>
      <c r="K249" s="25"/>
      <c r="L249" s="25"/>
      <c r="N249" s="25"/>
      <c r="O249" s="26"/>
    </row>
    <row r="250" spans="2:15" x14ac:dyDescent="0.2">
      <c r="B250" s="24"/>
      <c r="C250" s="24"/>
      <c r="D250" s="20"/>
      <c r="E250" s="20"/>
      <c r="F250" s="20"/>
      <c r="G250" s="20"/>
      <c r="H250" s="24"/>
      <c r="I250" s="24"/>
      <c r="J250" s="24"/>
      <c r="K250" s="25"/>
      <c r="L250" s="25"/>
      <c r="N250" s="25"/>
      <c r="O250" s="26"/>
    </row>
    <row r="251" spans="2:15" x14ac:dyDescent="0.2">
      <c r="B251" s="24"/>
      <c r="C251" s="24"/>
      <c r="D251" s="20"/>
      <c r="E251" s="20"/>
      <c r="F251" s="20"/>
      <c r="G251" s="20"/>
      <c r="H251" s="24"/>
      <c r="I251" s="24"/>
      <c r="J251" s="24"/>
      <c r="K251" s="25"/>
      <c r="L251" s="25"/>
      <c r="N251" s="25"/>
      <c r="O251" s="26"/>
    </row>
    <row r="252" spans="2:15" x14ac:dyDescent="0.2">
      <c r="B252" s="24"/>
      <c r="C252" s="24"/>
      <c r="D252" s="20"/>
      <c r="E252" s="20"/>
      <c r="F252" s="20"/>
      <c r="G252" s="20"/>
      <c r="H252" s="24"/>
      <c r="I252" s="24"/>
      <c r="J252" s="24"/>
      <c r="K252" s="25"/>
      <c r="L252" s="25"/>
      <c r="N252" s="25"/>
      <c r="O252" s="26"/>
    </row>
    <row r="253" spans="2:15" x14ac:dyDescent="0.2">
      <c r="B253" s="24"/>
      <c r="C253" s="24"/>
      <c r="D253" s="20"/>
      <c r="E253" s="20"/>
      <c r="F253" s="20"/>
      <c r="G253" s="20"/>
      <c r="H253" s="24"/>
      <c r="I253" s="24"/>
      <c r="J253" s="24"/>
      <c r="K253" s="25"/>
      <c r="L253" s="25"/>
      <c r="N253" s="25"/>
      <c r="O253" s="26"/>
    </row>
    <row r="254" spans="2:15" x14ac:dyDescent="0.2">
      <c r="B254" s="24"/>
      <c r="C254" s="24"/>
      <c r="D254" s="20"/>
      <c r="E254" s="20"/>
      <c r="F254" s="20"/>
      <c r="G254" s="20"/>
      <c r="H254" s="24"/>
      <c r="I254" s="24"/>
      <c r="J254" s="24"/>
      <c r="K254" s="25"/>
      <c r="L254" s="25"/>
      <c r="N254" s="25"/>
      <c r="O254" s="26"/>
    </row>
    <row r="255" spans="2:15" x14ac:dyDescent="0.2">
      <c r="B255" s="24"/>
      <c r="C255" s="24"/>
      <c r="D255" s="20"/>
      <c r="E255" s="20"/>
      <c r="F255" s="20"/>
      <c r="G255" s="20"/>
      <c r="H255" s="24"/>
      <c r="I255" s="24"/>
      <c r="J255" s="24"/>
      <c r="K255" s="25"/>
      <c r="L255" s="25"/>
      <c r="N255" s="25"/>
      <c r="O255" s="26"/>
    </row>
    <row r="256" spans="2:15" x14ac:dyDescent="0.2">
      <c r="B256" s="24"/>
      <c r="C256" s="24"/>
      <c r="D256" s="20"/>
      <c r="E256" s="20"/>
      <c r="F256" s="20"/>
      <c r="G256" s="20"/>
      <c r="H256" s="24"/>
      <c r="I256" s="24"/>
      <c r="J256" s="24"/>
      <c r="K256" s="25"/>
      <c r="L256" s="25"/>
      <c r="N256" s="25"/>
      <c r="O256" s="26"/>
    </row>
    <row r="257" spans="2:15" x14ac:dyDescent="0.2">
      <c r="B257" s="24"/>
      <c r="C257" s="24"/>
      <c r="D257" s="20"/>
      <c r="E257" s="20"/>
      <c r="F257" s="20"/>
      <c r="G257" s="20"/>
      <c r="H257" s="24"/>
      <c r="I257" s="24"/>
      <c r="J257" s="24"/>
      <c r="K257" s="25"/>
      <c r="L257" s="25"/>
      <c r="N257" s="25"/>
      <c r="O257" s="26"/>
    </row>
    <row r="258" spans="2:15" x14ac:dyDescent="0.2">
      <c r="B258" s="24"/>
      <c r="C258" s="24"/>
      <c r="D258" s="20"/>
      <c r="E258" s="20"/>
      <c r="F258" s="20"/>
      <c r="G258" s="20"/>
      <c r="H258" s="24"/>
      <c r="I258" s="24"/>
      <c r="J258" s="24"/>
      <c r="K258" s="25"/>
      <c r="L258" s="25"/>
      <c r="N258" s="25"/>
      <c r="O258" s="26"/>
    </row>
    <row r="259" spans="2:15" x14ac:dyDescent="0.2">
      <c r="B259" s="24"/>
      <c r="C259" s="24"/>
      <c r="D259" s="20"/>
      <c r="E259" s="20"/>
      <c r="F259" s="20"/>
      <c r="G259" s="20"/>
      <c r="H259" s="24"/>
      <c r="I259" s="24"/>
      <c r="J259" s="24"/>
      <c r="K259" s="25"/>
      <c r="L259" s="25"/>
      <c r="N259" s="25"/>
      <c r="O259" s="26"/>
    </row>
    <row r="260" spans="2:15" x14ac:dyDescent="0.2">
      <c r="B260" s="24"/>
      <c r="C260" s="24"/>
      <c r="D260" s="20"/>
      <c r="E260" s="20"/>
      <c r="F260" s="20"/>
      <c r="G260" s="20"/>
      <c r="H260" s="24"/>
      <c r="I260" s="24"/>
      <c r="J260" s="24"/>
      <c r="K260" s="25"/>
      <c r="L260" s="25"/>
      <c r="N260" s="25"/>
      <c r="O260" s="26"/>
    </row>
    <row r="261" spans="2:15" x14ac:dyDescent="0.2">
      <c r="B261" s="24"/>
      <c r="C261" s="24"/>
      <c r="D261" s="20"/>
      <c r="E261" s="20"/>
      <c r="F261" s="20"/>
      <c r="G261" s="20"/>
      <c r="H261" s="24"/>
      <c r="I261" s="24"/>
      <c r="J261" s="24"/>
      <c r="K261" s="25"/>
      <c r="L261" s="25"/>
      <c r="N261" s="25"/>
      <c r="O261" s="26"/>
    </row>
    <row r="262" spans="2:15" x14ac:dyDescent="0.2">
      <c r="B262" s="24"/>
      <c r="C262" s="24"/>
      <c r="D262" s="20"/>
      <c r="E262" s="20"/>
      <c r="F262" s="20"/>
      <c r="G262" s="20"/>
      <c r="H262" s="24"/>
      <c r="I262" s="24"/>
      <c r="J262" s="24"/>
      <c r="K262" s="25"/>
      <c r="L262" s="25"/>
      <c r="N262" s="25"/>
      <c r="O262" s="26"/>
    </row>
    <row r="263" spans="2:15" x14ac:dyDescent="0.2">
      <c r="B263" s="24"/>
      <c r="C263" s="24"/>
      <c r="D263" s="20"/>
      <c r="E263" s="20"/>
      <c r="F263" s="20"/>
      <c r="G263" s="20"/>
      <c r="H263" s="24"/>
      <c r="I263" s="24"/>
      <c r="J263" s="24"/>
      <c r="K263" s="25"/>
      <c r="L263" s="25"/>
      <c r="N263" s="25"/>
      <c r="O263" s="26"/>
    </row>
    <row r="264" spans="2:15" x14ac:dyDescent="0.2">
      <c r="B264" s="24"/>
      <c r="C264" s="24"/>
      <c r="D264" s="20"/>
      <c r="E264" s="20"/>
      <c r="F264" s="20"/>
      <c r="G264" s="20"/>
      <c r="H264" s="24"/>
      <c r="I264" s="24"/>
      <c r="J264" s="24"/>
      <c r="K264" s="25"/>
      <c r="L264" s="25"/>
      <c r="N264" s="25"/>
      <c r="O264" s="26"/>
    </row>
    <row r="265" spans="2:15" x14ac:dyDescent="0.2">
      <c r="B265" s="24"/>
      <c r="C265" s="24"/>
      <c r="D265" s="20"/>
      <c r="E265" s="20"/>
      <c r="F265" s="20"/>
      <c r="G265" s="20"/>
      <c r="H265" s="24"/>
      <c r="I265" s="24"/>
      <c r="J265" s="24"/>
      <c r="K265" s="25"/>
      <c r="L265" s="25"/>
      <c r="N265" s="25"/>
      <c r="O265" s="26"/>
    </row>
    <row r="266" spans="2:15" x14ac:dyDescent="0.2">
      <c r="B266" s="24"/>
      <c r="C266" s="24"/>
      <c r="D266" s="20"/>
      <c r="E266" s="20"/>
      <c r="F266" s="20"/>
      <c r="G266" s="20"/>
      <c r="H266" s="24"/>
      <c r="I266" s="24"/>
      <c r="J266" s="24"/>
      <c r="K266" s="25"/>
      <c r="L266" s="25"/>
      <c r="N266" s="25"/>
      <c r="O266" s="26"/>
    </row>
    <row r="267" spans="2:15" x14ac:dyDescent="0.2">
      <c r="B267" s="24"/>
      <c r="C267" s="24"/>
      <c r="D267" s="20"/>
      <c r="E267" s="20"/>
      <c r="F267" s="20"/>
      <c r="G267" s="20"/>
      <c r="H267" s="24"/>
      <c r="I267" s="24"/>
      <c r="J267" s="24"/>
      <c r="K267" s="25"/>
      <c r="L267" s="25"/>
      <c r="N267" s="25"/>
      <c r="O267" s="26"/>
    </row>
    <row r="268" spans="2:15" x14ac:dyDescent="0.2">
      <c r="B268" s="24"/>
      <c r="C268" s="24"/>
      <c r="D268" s="20"/>
      <c r="E268" s="20"/>
      <c r="F268" s="20"/>
      <c r="G268" s="20"/>
      <c r="H268" s="24"/>
      <c r="I268" s="24"/>
      <c r="J268" s="24"/>
      <c r="K268" s="25"/>
      <c r="L268" s="25"/>
      <c r="N268" s="25"/>
      <c r="O268" s="26"/>
    </row>
    <row r="269" spans="2:15" x14ac:dyDescent="0.2">
      <c r="B269" s="24"/>
      <c r="C269" s="24"/>
      <c r="D269" s="20"/>
      <c r="E269" s="20"/>
      <c r="F269" s="20"/>
      <c r="G269" s="20"/>
      <c r="H269" s="24"/>
      <c r="I269" s="24"/>
      <c r="J269" s="24"/>
      <c r="K269" s="25"/>
      <c r="L269" s="25"/>
      <c r="N269" s="25"/>
      <c r="O269" s="26"/>
    </row>
    <row r="270" spans="2:15" x14ac:dyDescent="0.2">
      <c r="B270" s="24"/>
      <c r="C270" s="24"/>
      <c r="D270" s="20"/>
      <c r="E270" s="20"/>
      <c r="F270" s="20"/>
      <c r="G270" s="20"/>
      <c r="H270" s="24"/>
      <c r="I270" s="24"/>
      <c r="J270" s="24"/>
      <c r="K270" s="25"/>
      <c r="L270" s="25"/>
      <c r="N270" s="25"/>
      <c r="O270" s="26"/>
    </row>
    <row r="271" spans="2:15" x14ac:dyDescent="0.2">
      <c r="B271" s="24"/>
      <c r="C271" s="24"/>
      <c r="D271" s="20"/>
      <c r="E271" s="20"/>
      <c r="F271" s="20"/>
      <c r="G271" s="20"/>
      <c r="H271" s="24"/>
      <c r="I271" s="24"/>
      <c r="J271" s="24"/>
      <c r="K271" s="25"/>
      <c r="L271" s="25"/>
      <c r="N271" s="25"/>
      <c r="O271" s="26"/>
    </row>
    <row r="272" spans="2:15" x14ac:dyDescent="0.2">
      <c r="B272" s="24"/>
      <c r="C272" s="24"/>
      <c r="D272" s="20"/>
      <c r="E272" s="20"/>
      <c r="F272" s="20"/>
      <c r="G272" s="20"/>
      <c r="H272" s="24"/>
      <c r="I272" s="24"/>
      <c r="J272" s="24"/>
      <c r="K272" s="25"/>
      <c r="L272" s="25"/>
      <c r="N272" s="25"/>
      <c r="O272" s="26"/>
    </row>
    <row r="273" spans="2:15" x14ac:dyDescent="0.2">
      <c r="B273" s="24"/>
      <c r="C273" s="24"/>
      <c r="D273" s="20"/>
      <c r="E273" s="20"/>
      <c r="F273" s="20"/>
      <c r="G273" s="20"/>
      <c r="H273" s="24"/>
      <c r="I273" s="24"/>
      <c r="J273" s="24"/>
      <c r="K273" s="25"/>
      <c r="L273" s="25"/>
      <c r="N273" s="25"/>
      <c r="O273" s="26"/>
    </row>
    <row r="274" spans="2:15" x14ac:dyDescent="0.2">
      <c r="B274" s="24"/>
      <c r="C274" s="24"/>
      <c r="D274" s="20"/>
      <c r="E274" s="20"/>
      <c r="F274" s="20"/>
      <c r="G274" s="20"/>
      <c r="H274" s="24"/>
      <c r="I274" s="24"/>
      <c r="J274" s="24"/>
      <c r="K274" s="25"/>
      <c r="L274" s="25"/>
      <c r="N274" s="25"/>
      <c r="O274" s="26"/>
    </row>
    <row r="275" spans="2:15" x14ac:dyDescent="0.2">
      <c r="B275" s="24"/>
      <c r="C275" s="24"/>
      <c r="D275" s="20"/>
      <c r="E275" s="20"/>
      <c r="F275" s="20"/>
      <c r="G275" s="20"/>
      <c r="H275" s="24"/>
      <c r="I275" s="24"/>
      <c r="J275" s="24"/>
      <c r="K275" s="25"/>
      <c r="L275" s="25"/>
      <c r="N275" s="25"/>
      <c r="O275" s="26"/>
    </row>
    <row r="276" spans="2:15" x14ac:dyDescent="0.2">
      <c r="B276" s="24"/>
      <c r="C276" s="24"/>
      <c r="D276" s="20"/>
      <c r="E276" s="20"/>
      <c r="F276" s="20"/>
      <c r="G276" s="20"/>
      <c r="H276" s="24"/>
      <c r="I276" s="24"/>
      <c r="J276" s="24"/>
      <c r="K276" s="25"/>
      <c r="L276" s="25"/>
      <c r="N276" s="25"/>
      <c r="O276" s="26"/>
    </row>
    <row r="277" spans="2:15" x14ac:dyDescent="0.2">
      <c r="B277" s="24"/>
      <c r="C277" s="24"/>
      <c r="D277" s="20"/>
      <c r="E277" s="20"/>
      <c r="F277" s="20"/>
      <c r="G277" s="20"/>
      <c r="H277" s="24"/>
      <c r="I277" s="24"/>
      <c r="J277" s="24"/>
      <c r="K277" s="25"/>
      <c r="L277" s="25"/>
      <c r="N277" s="25"/>
      <c r="O277" s="26"/>
    </row>
    <row r="278" spans="2:15" x14ac:dyDescent="0.2">
      <c r="B278" s="24"/>
      <c r="C278" s="24"/>
      <c r="D278" s="20"/>
      <c r="E278" s="20"/>
      <c r="F278" s="20"/>
      <c r="G278" s="20"/>
      <c r="H278" s="24"/>
      <c r="I278" s="24"/>
      <c r="J278" s="24"/>
      <c r="K278" s="25"/>
      <c r="L278" s="25"/>
      <c r="N278" s="25"/>
      <c r="O278" s="26"/>
    </row>
    <row r="279" spans="2:15" x14ac:dyDescent="0.2">
      <c r="B279" s="24"/>
      <c r="C279" s="24"/>
      <c r="D279" s="20"/>
      <c r="E279" s="20"/>
      <c r="F279" s="20"/>
      <c r="G279" s="20"/>
      <c r="H279" s="24"/>
      <c r="I279" s="24"/>
      <c r="J279" s="24"/>
      <c r="K279" s="25"/>
      <c r="L279" s="25"/>
      <c r="N279" s="25"/>
      <c r="O279" s="26"/>
    </row>
    <row r="280" spans="2:15" x14ac:dyDescent="0.2">
      <c r="B280" s="24"/>
      <c r="C280" s="24"/>
      <c r="D280" s="20"/>
      <c r="E280" s="20"/>
      <c r="F280" s="20"/>
      <c r="G280" s="20"/>
      <c r="H280" s="24"/>
      <c r="I280" s="24"/>
      <c r="J280" s="24"/>
      <c r="K280" s="25"/>
      <c r="L280" s="25"/>
      <c r="N280" s="25"/>
      <c r="O280" s="26"/>
    </row>
    <row r="281" spans="2:15" x14ac:dyDescent="0.2">
      <c r="B281" s="24"/>
      <c r="C281" s="24"/>
      <c r="D281" s="20"/>
      <c r="E281" s="20"/>
      <c r="F281" s="20"/>
      <c r="G281" s="20"/>
      <c r="H281" s="24"/>
      <c r="I281" s="24"/>
      <c r="J281" s="24"/>
      <c r="K281" s="25"/>
      <c r="L281" s="25"/>
      <c r="N281" s="25"/>
      <c r="O281" s="26"/>
    </row>
    <row r="282" spans="2:15" x14ac:dyDescent="0.2">
      <c r="B282" s="24"/>
      <c r="C282" s="24"/>
      <c r="D282" s="20"/>
      <c r="E282" s="20"/>
      <c r="F282" s="20"/>
      <c r="G282" s="20"/>
      <c r="H282" s="24"/>
      <c r="I282" s="24"/>
      <c r="J282" s="24"/>
      <c r="K282" s="25"/>
      <c r="L282" s="25"/>
      <c r="N282" s="25"/>
      <c r="O282" s="26"/>
    </row>
    <row r="283" spans="2:15" x14ac:dyDescent="0.2">
      <c r="B283" s="24"/>
      <c r="C283" s="24"/>
      <c r="D283" s="20"/>
      <c r="E283" s="20"/>
      <c r="F283" s="20"/>
      <c r="G283" s="20"/>
      <c r="H283" s="24"/>
      <c r="I283" s="24"/>
      <c r="J283" s="24"/>
      <c r="K283" s="25"/>
      <c r="L283" s="25"/>
      <c r="N283" s="25"/>
      <c r="O283" s="26"/>
    </row>
    <row r="284" spans="2:15" x14ac:dyDescent="0.2">
      <c r="B284" s="24"/>
      <c r="C284" s="24"/>
      <c r="D284" s="20"/>
      <c r="E284" s="20"/>
      <c r="F284" s="20"/>
      <c r="G284" s="20"/>
      <c r="H284" s="24"/>
      <c r="I284" s="24"/>
      <c r="J284" s="24"/>
      <c r="K284" s="25"/>
      <c r="L284" s="25"/>
      <c r="N284" s="25"/>
      <c r="O284" s="26"/>
    </row>
    <row r="285" spans="2:15" x14ac:dyDescent="0.2">
      <c r="B285" s="24"/>
      <c r="C285" s="24"/>
      <c r="D285" s="20"/>
      <c r="E285" s="20"/>
      <c r="F285" s="20"/>
      <c r="G285" s="20"/>
      <c r="H285" s="24"/>
      <c r="I285" s="24"/>
      <c r="J285" s="24"/>
      <c r="K285" s="25"/>
      <c r="L285" s="25"/>
      <c r="N285" s="25"/>
      <c r="O285" s="26"/>
    </row>
    <row r="286" spans="2:15" x14ac:dyDescent="0.2">
      <c r="B286" s="24"/>
      <c r="C286" s="24"/>
      <c r="D286" s="20"/>
      <c r="E286" s="20"/>
      <c r="F286" s="20"/>
      <c r="G286" s="20"/>
      <c r="H286" s="24"/>
      <c r="I286" s="24"/>
      <c r="J286" s="24"/>
      <c r="K286" s="25"/>
      <c r="L286" s="25"/>
      <c r="N286" s="25"/>
      <c r="O286" s="26"/>
    </row>
    <row r="287" spans="2:15" x14ac:dyDescent="0.2">
      <c r="B287" s="24"/>
      <c r="C287" s="24"/>
      <c r="D287" s="20"/>
      <c r="E287" s="20"/>
      <c r="F287" s="20"/>
      <c r="G287" s="20"/>
      <c r="H287" s="24"/>
      <c r="I287" s="24"/>
      <c r="J287" s="24"/>
      <c r="K287" s="25"/>
      <c r="L287" s="25"/>
      <c r="N287" s="25"/>
      <c r="O287" s="26"/>
    </row>
    <row r="288" spans="2:15" x14ac:dyDescent="0.2">
      <c r="B288" s="24"/>
      <c r="C288" s="24"/>
      <c r="D288" s="20"/>
      <c r="E288" s="20"/>
      <c r="F288" s="20"/>
      <c r="G288" s="20"/>
      <c r="H288" s="24"/>
      <c r="I288" s="24"/>
      <c r="J288" s="24"/>
      <c r="K288" s="25"/>
      <c r="L288" s="25"/>
      <c r="N288" s="25"/>
      <c r="O288" s="26"/>
    </row>
    <row r="289" spans="2:15" x14ac:dyDescent="0.2">
      <c r="B289" s="24"/>
      <c r="C289" s="24"/>
      <c r="D289" s="20"/>
      <c r="E289" s="20"/>
      <c r="F289" s="20"/>
      <c r="G289" s="20"/>
      <c r="H289" s="24"/>
      <c r="I289" s="24"/>
      <c r="J289" s="24"/>
      <c r="K289" s="25"/>
      <c r="L289" s="25"/>
      <c r="N289" s="25"/>
      <c r="O289" s="26"/>
    </row>
    <row r="290" spans="2:15" x14ac:dyDescent="0.2">
      <c r="B290" s="24"/>
      <c r="C290" s="24"/>
      <c r="D290" s="20"/>
      <c r="E290" s="20"/>
      <c r="F290" s="20"/>
      <c r="G290" s="20"/>
      <c r="H290" s="24"/>
      <c r="I290" s="24"/>
      <c r="J290" s="24"/>
      <c r="K290" s="25"/>
      <c r="L290" s="25"/>
      <c r="N290" s="25"/>
      <c r="O290" s="26"/>
    </row>
    <row r="291" spans="2:15" x14ac:dyDescent="0.2">
      <c r="B291" s="24"/>
      <c r="C291" s="24"/>
      <c r="D291" s="20"/>
      <c r="E291" s="20"/>
      <c r="F291" s="20"/>
      <c r="G291" s="20"/>
      <c r="H291" s="24"/>
      <c r="I291" s="24"/>
      <c r="J291" s="24"/>
      <c r="K291" s="25"/>
      <c r="L291" s="25"/>
      <c r="N291" s="25"/>
      <c r="O291" s="26"/>
    </row>
    <row r="292" spans="2:15" x14ac:dyDescent="0.2">
      <c r="B292" s="24"/>
      <c r="C292" s="24"/>
      <c r="D292" s="20"/>
      <c r="E292" s="20"/>
      <c r="F292" s="20"/>
      <c r="G292" s="20"/>
      <c r="H292" s="24"/>
      <c r="I292" s="24"/>
      <c r="J292" s="24"/>
      <c r="K292" s="25"/>
      <c r="L292" s="25"/>
      <c r="N292" s="25"/>
      <c r="O292" s="26"/>
    </row>
    <row r="293" spans="2:15" x14ac:dyDescent="0.2">
      <c r="B293" s="24"/>
      <c r="C293" s="24"/>
      <c r="D293" s="20"/>
      <c r="E293" s="20"/>
      <c r="F293" s="20"/>
      <c r="G293" s="20"/>
      <c r="H293" s="24"/>
      <c r="I293" s="24"/>
      <c r="J293" s="24"/>
      <c r="K293" s="25"/>
      <c r="L293" s="25"/>
      <c r="N293" s="25"/>
      <c r="O293" s="26"/>
    </row>
    <row r="294" spans="2:15" x14ac:dyDescent="0.2">
      <c r="B294" s="24"/>
      <c r="C294" s="24"/>
      <c r="D294" s="20"/>
      <c r="E294" s="20"/>
      <c r="F294" s="20"/>
      <c r="G294" s="20"/>
      <c r="H294" s="24"/>
      <c r="I294" s="24"/>
      <c r="J294" s="24"/>
      <c r="K294" s="25"/>
      <c r="L294" s="25"/>
      <c r="N294" s="25"/>
      <c r="O294" s="26"/>
    </row>
    <row r="295" spans="2:15" x14ac:dyDescent="0.2">
      <c r="B295" s="24"/>
      <c r="C295" s="24"/>
      <c r="D295" s="20"/>
      <c r="E295" s="20"/>
      <c r="F295" s="20"/>
      <c r="G295" s="20"/>
      <c r="H295" s="24"/>
      <c r="I295" s="24"/>
      <c r="J295" s="24"/>
      <c r="K295" s="25"/>
      <c r="L295" s="25"/>
      <c r="N295" s="25"/>
      <c r="O295" s="26"/>
    </row>
    <row r="296" spans="2:15" x14ac:dyDescent="0.2">
      <c r="B296" s="24"/>
      <c r="C296" s="24"/>
      <c r="D296" s="20"/>
      <c r="E296" s="20"/>
      <c r="F296" s="20"/>
      <c r="G296" s="20"/>
      <c r="H296" s="24"/>
      <c r="I296" s="24"/>
      <c r="J296" s="24"/>
      <c r="K296" s="25"/>
      <c r="L296" s="25"/>
      <c r="N296" s="25"/>
      <c r="O296" s="26"/>
    </row>
    <row r="297" spans="2:15" x14ac:dyDescent="0.2">
      <c r="B297" s="24"/>
      <c r="C297" s="24"/>
      <c r="D297" s="20"/>
      <c r="E297" s="20"/>
      <c r="F297" s="20"/>
      <c r="G297" s="20"/>
      <c r="H297" s="24"/>
      <c r="I297" s="24"/>
      <c r="J297" s="24"/>
      <c r="K297" s="25"/>
      <c r="L297" s="25"/>
      <c r="N297" s="25"/>
      <c r="O297" s="26"/>
    </row>
    <row r="298" spans="2:15" x14ac:dyDescent="0.2">
      <c r="B298" s="24"/>
      <c r="C298" s="24"/>
      <c r="D298" s="20"/>
      <c r="E298" s="20"/>
      <c r="F298" s="20"/>
      <c r="G298" s="20"/>
      <c r="H298" s="24"/>
      <c r="I298" s="24"/>
      <c r="J298" s="24"/>
      <c r="K298" s="25"/>
      <c r="L298" s="25"/>
      <c r="N298" s="25"/>
      <c r="O298" s="26"/>
    </row>
    <row r="299" spans="2:15" x14ac:dyDescent="0.2">
      <c r="B299" s="24"/>
      <c r="C299" s="24"/>
      <c r="D299" s="20"/>
      <c r="E299" s="20"/>
      <c r="F299" s="20"/>
      <c r="G299" s="20"/>
      <c r="H299" s="24"/>
      <c r="I299" s="24"/>
      <c r="J299" s="24"/>
      <c r="K299" s="25"/>
      <c r="L299" s="25"/>
      <c r="N299" s="25"/>
      <c r="O299" s="26"/>
    </row>
    <row r="300" spans="2:15" x14ac:dyDescent="0.2">
      <c r="B300" s="24"/>
      <c r="C300" s="24"/>
      <c r="D300" s="20"/>
      <c r="E300" s="20"/>
      <c r="F300" s="20"/>
      <c r="G300" s="20"/>
      <c r="H300" s="24"/>
      <c r="I300" s="24"/>
      <c r="J300" s="24"/>
      <c r="K300" s="25"/>
      <c r="L300" s="25"/>
      <c r="N300" s="25"/>
      <c r="O300" s="26"/>
    </row>
    <row r="301" spans="2:15" x14ac:dyDescent="0.2">
      <c r="B301" s="24"/>
      <c r="C301" s="24"/>
      <c r="D301" s="20"/>
      <c r="E301" s="20"/>
      <c r="F301" s="20"/>
      <c r="G301" s="20"/>
      <c r="H301" s="24"/>
      <c r="I301" s="24"/>
      <c r="J301" s="24"/>
      <c r="K301" s="25"/>
      <c r="L301" s="25"/>
      <c r="N301" s="25"/>
      <c r="O301" s="26"/>
    </row>
    <row r="302" spans="2:15" x14ac:dyDescent="0.2">
      <c r="B302" s="24"/>
      <c r="C302" s="24"/>
      <c r="D302" s="20"/>
      <c r="E302" s="20"/>
      <c r="F302" s="20"/>
      <c r="G302" s="20"/>
      <c r="H302" s="24"/>
      <c r="I302" s="24"/>
      <c r="J302" s="24"/>
      <c r="K302" s="25"/>
      <c r="L302" s="25"/>
      <c r="N302" s="25"/>
      <c r="O302" s="26"/>
    </row>
    <row r="303" spans="2:15" x14ac:dyDescent="0.2">
      <c r="B303" s="24"/>
      <c r="C303" s="24"/>
      <c r="D303" s="20"/>
      <c r="E303" s="20"/>
      <c r="F303" s="20"/>
      <c r="G303" s="20"/>
      <c r="H303" s="24"/>
      <c r="I303" s="24"/>
      <c r="J303" s="24"/>
      <c r="K303" s="25"/>
      <c r="L303" s="25"/>
      <c r="N303" s="25"/>
      <c r="O303" s="26"/>
    </row>
    <row r="304" spans="2:15" x14ac:dyDescent="0.2">
      <c r="B304" s="24"/>
      <c r="C304" s="24"/>
      <c r="D304" s="20"/>
      <c r="E304" s="20"/>
      <c r="F304" s="20"/>
      <c r="G304" s="20"/>
      <c r="H304" s="24"/>
      <c r="I304" s="24"/>
      <c r="J304" s="24"/>
      <c r="K304" s="25"/>
      <c r="L304" s="25"/>
      <c r="N304" s="25"/>
      <c r="O304" s="26"/>
    </row>
    <row r="305" spans="2:15" x14ac:dyDescent="0.2">
      <c r="B305" s="24"/>
      <c r="C305" s="24"/>
      <c r="D305" s="20"/>
      <c r="E305" s="20"/>
      <c r="F305" s="20"/>
      <c r="G305" s="20"/>
      <c r="H305" s="24"/>
      <c r="I305" s="24"/>
      <c r="J305" s="24"/>
      <c r="K305" s="25"/>
      <c r="L305" s="25"/>
      <c r="N305" s="25"/>
      <c r="O305" s="26"/>
    </row>
    <row r="306" spans="2:15" x14ac:dyDescent="0.2">
      <c r="B306" s="24"/>
      <c r="C306" s="24"/>
      <c r="D306" s="20"/>
      <c r="E306" s="20"/>
      <c r="F306" s="20"/>
      <c r="G306" s="20"/>
      <c r="H306" s="24"/>
      <c r="I306" s="24"/>
      <c r="J306" s="24"/>
      <c r="K306" s="25"/>
      <c r="L306" s="25"/>
      <c r="N306" s="25"/>
      <c r="O306" s="26"/>
    </row>
    <row r="307" spans="2:15" x14ac:dyDescent="0.2">
      <c r="B307" s="24"/>
      <c r="C307" s="24"/>
      <c r="D307" s="20"/>
      <c r="E307" s="20"/>
      <c r="F307" s="20"/>
      <c r="G307" s="20"/>
      <c r="H307" s="24"/>
      <c r="I307" s="24"/>
      <c r="J307" s="24"/>
      <c r="K307" s="25"/>
      <c r="L307" s="25"/>
      <c r="N307" s="25"/>
      <c r="O307" s="26"/>
    </row>
    <row r="308" spans="2:15" x14ac:dyDescent="0.2">
      <c r="B308" s="24"/>
      <c r="C308" s="24"/>
      <c r="D308" s="20"/>
      <c r="E308" s="20"/>
      <c r="F308" s="20"/>
      <c r="G308" s="20"/>
      <c r="H308" s="24"/>
      <c r="I308" s="24"/>
      <c r="J308" s="24"/>
      <c r="K308" s="25"/>
      <c r="L308" s="25"/>
      <c r="N308" s="25"/>
      <c r="O308" s="26"/>
    </row>
    <row r="309" spans="2:15" x14ac:dyDescent="0.2">
      <c r="B309" s="24"/>
      <c r="C309" s="24"/>
      <c r="D309" s="20"/>
      <c r="E309" s="20"/>
      <c r="F309" s="20"/>
      <c r="G309" s="20"/>
      <c r="H309" s="24"/>
      <c r="I309" s="24"/>
      <c r="J309" s="24"/>
      <c r="K309" s="25"/>
      <c r="L309" s="25"/>
      <c r="N309" s="25"/>
      <c r="O309" s="26"/>
    </row>
    <row r="310" spans="2:15" x14ac:dyDescent="0.2">
      <c r="B310" s="24"/>
      <c r="C310" s="24"/>
      <c r="D310" s="20"/>
      <c r="E310" s="20"/>
      <c r="F310" s="20"/>
      <c r="G310" s="20"/>
      <c r="H310" s="24"/>
      <c r="I310" s="24"/>
      <c r="J310" s="24"/>
      <c r="K310" s="25"/>
      <c r="L310" s="25"/>
      <c r="N310" s="25"/>
      <c r="O310" s="26"/>
    </row>
    <row r="311" spans="2:15" x14ac:dyDescent="0.2">
      <c r="B311" s="24"/>
      <c r="C311" s="24"/>
      <c r="D311" s="20"/>
      <c r="E311" s="20"/>
      <c r="F311" s="20"/>
      <c r="G311" s="20"/>
      <c r="H311" s="24"/>
      <c r="I311" s="24"/>
      <c r="J311" s="24"/>
      <c r="K311" s="25"/>
      <c r="L311" s="25"/>
      <c r="N311" s="25"/>
      <c r="O311" s="26"/>
    </row>
    <row r="312" spans="2:15" x14ac:dyDescent="0.2">
      <c r="B312" s="24"/>
      <c r="C312" s="24"/>
      <c r="D312" s="20"/>
      <c r="E312" s="20"/>
      <c r="F312" s="20"/>
      <c r="G312" s="20"/>
      <c r="H312" s="24"/>
      <c r="I312" s="24"/>
      <c r="J312" s="24"/>
      <c r="K312" s="25"/>
      <c r="L312" s="25"/>
      <c r="N312" s="25"/>
      <c r="O312" s="26"/>
    </row>
    <row r="313" spans="2:15" x14ac:dyDescent="0.2">
      <c r="B313" s="24"/>
      <c r="C313" s="24"/>
      <c r="D313" s="20"/>
      <c r="E313" s="20"/>
      <c r="F313" s="20"/>
      <c r="G313" s="20"/>
      <c r="H313" s="24"/>
      <c r="I313" s="24"/>
      <c r="J313" s="24"/>
      <c r="K313" s="25"/>
      <c r="L313" s="25"/>
      <c r="N313" s="25"/>
      <c r="O313" s="26"/>
    </row>
    <row r="314" spans="2:15" x14ac:dyDescent="0.2">
      <c r="B314" s="24"/>
      <c r="C314" s="24"/>
      <c r="D314" s="20"/>
      <c r="E314" s="20"/>
      <c r="F314" s="20"/>
      <c r="G314" s="20"/>
      <c r="H314" s="24"/>
      <c r="I314" s="24"/>
      <c r="J314" s="24"/>
      <c r="K314" s="25"/>
      <c r="L314" s="25"/>
      <c r="N314" s="25"/>
      <c r="O314" s="26"/>
    </row>
    <row r="315" spans="2:15" x14ac:dyDescent="0.2">
      <c r="B315" s="24"/>
      <c r="C315" s="24"/>
      <c r="D315" s="20"/>
      <c r="E315" s="20"/>
      <c r="F315" s="20"/>
      <c r="G315" s="20"/>
      <c r="H315" s="24"/>
      <c r="I315" s="24"/>
      <c r="J315" s="24"/>
      <c r="K315" s="25"/>
      <c r="L315" s="25"/>
      <c r="N315" s="25"/>
      <c r="O315" s="26"/>
    </row>
    <row r="316" spans="2:15" x14ac:dyDescent="0.2">
      <c r="B316" s="24"/>
      <c r="C316" s="24"/>
      <c r="D316" s="20"/>
      <c r="E316" s="20"/>
      <c r="F316" s="20"/>
      <c r="G316" s="20"/>
      <c r="H316" s="24"/>
      <c r="I316" s="24"/>
      <c r="J316" s="24"/>
      <c r="K316" s="25"/>
      <c r="L316" s="25"/>
      <c r="N316" s="25"/>
      <c r="O316" s="26"/>
    </row>
    <row r="317" spans="2:15" x14ac:dyDescent="0.2">
      <c r="B317" s="24"/>
      <c r="C317" s="24"/>
      <c r="D317" s="20"/>
      <c r="E317" s="20"/>
      <c r="F317" s="20"/>
      <c r="G317" s="20"/>
      <c r="H317" s="24"/>
      <c r="I317" s="24"/>
      <c r="J317" s="24"/>
      <c r="K317" s="25"/>
      <c r="L317" s="25"/>
      <c r="N317" s="25"/>
      <c r="O317" s="26"/>
    </row>
    <row r="318" spans="2:15" x14ac:dyDescent="0.2">
      <c r="B318" s="24"/>
      <c r="C318" s="24"/>
      <c r="D318" s="20"/>
      <c r="E318" s="20"/>
      <c r="F318" s="20"/>
      <c r="G318" s="20"/>
      <c r="H318" s="24"/>
      <c r="I318" s="24"/>
      <c r="J318" s="24"/>
      <c r="K318" s="25"/>
      <c r="L318" s="25"/>
      <c r="N318" s="25"/>
      <c r="O318" s="26"/>
    </row>
    <row r="319" spans="2:15" x14ac:dyDescent="0.2">
      <c r="B319" s="24"/>
      <c r="C319" s="24"/>
      <c r="D319" s="20"/>
      <c r="E319" s="20"/>
      <c r="F319" s="20"/>
      <c r="G319" s="20"/>
      <c r="H319" s="24"/>
      <c r="I319" s="24"/>
      <c r="J319" s="24"/>
      <c r="K319" s="25"/>
      <c r="L319" s="25"/>
      <c r="N319" s="25"/>
      <c r="O319" s="26"/>
    </row>
    <row r="320" spans="2:15" x14ac:dyDescent="0.2">
      <c r="B320" s="24"/>
      <c r="C320" s="24"/>
      <c r="D320" s="20"/>
      <c r="E320" s="20"/>
      <c r="F320" s="20"/>
      <c r="G320" s="20"/>
      <c r="H320" s="24"/>
      <c r="I320" s="24"/>
      <c r="J320" s="24"/>
      <c r="K320" s="25"/>
      <c r="L320" s="25"/>
      <c r="N320" s="25"/>
      <c r="O320" s="26"/>
    </row>
    <row r="321" spans="2:15" x14ac:dyDescent="0.2">
      <c r="B321" s="24"/>
      <c r="C321" s="24"/>
      <c r="D321" s="20"/>
      <c r="E321" s="20"/>
      <c r="F321" s="20"/>
      <c r="G321" s="20"/>
      <c r="H321" s="24"/>
      <c r="I321" s="24"/>
      <c r="J321" s="24"/>
      <c r="K321" s="25"/>
      <c r="L321" s="25"/>
      <c r="N321" s="25"/>
      <c r="O321" s="26"/>
    </row>
    <row r="322" spans="2:15" x14ac:dyDescent="0.2">
      <c r="B322" s="24"/>
      <c r="C322" s="24"/>
      <c r="D322" s="20"/>
      <c r="E322" s="20"/>
      <c r="F322" s="20"/>
      <c r="G322" s="20"/>
      <c r="H322" s="24"/>
      <c r="I322" s="24"/>
      <c r="J322" s="24"/>
      <c r="K322" s="25"/>
      <c r="L322" s="25"/>
      <c r="N322" s="25"/>
      <c r="O322" s="26"/>
    </row>
    <row r="323" spans="2:15" x14ac:dyDescent="0.2">
      <c r="B323" s="24"/>
      <c r="C323" s="24"/>
      <c r="D323" s="20"/>
      <c r="E323" s="20"/>
      <c r="F323" s="20"/>
      <c r="G323" s="20"/>
      <c r="H323" s="24"/>
      <c r="I323" s="24"/>
      <c r="J323" s="24"/>
      <c r="K323" s="25"/>
      <c r="L323" s="25"/>
      <c r="N323" s="25"/>
      <c r="O323" s="26"/>
    </row>
    <row r="324" spans="2:15" x14ac:dyDescent="0.2">
      <c r="B324" s="24"/>
      <c r="C324" s="24"/>
      <c r="D324" s="20"/>
      <c r="E324" s="20"/>
      <c r="F324" s="20"/>
      <c r="G324" s="20"/>
      <c r="H324" s="24"/>
      <c r="I324" s="24"/>
      <c r="J324" s="24"/>
      <c r="K324" s="25"/>
      <c r="L324" s="25"/>
      <c r="N324" s="25"/>
      <c r="O324" s="26"/>
    </row>
    <row r="325" spans="2:15" x14ac:dyDescent="0.2">
      <c r="B325" s="24"/>
      <c r="C325" s="24"/>
      <c r="D325" s="20"/>
      <c r="E325" s="20"/>
      <c r="F325" s="20"/>
      <c r="G325" s="20"/>
      <c r="H325" s="24"/>
      <c r="I325" s="24"/>
      <c r="J325" s="24"/>
      <c r="K325" s="25"/>
      <c r="L325" s="25"/>
      <c r="N325" s="25"/>
      <c r="O325" s="26"/>
    </row>
    <row r="326" spans="2:15" x14ac:dyDescent="0.2">
      <c r="B326" s="24"/>
      <c r="C326" s="24"/>
      <c r="D326" s="20"/>
      <c r="E326" s="20"/>
      <c r="F326" s="20"/>
      <c r="G326" s="20"/>
      <c r="H326" s="24"/>
      <c r="I326" s="24"/>
      <c r="J326" s="24"/>
      <c r="K326" s="25"/>
      <c r="L326" s="25"/>
      <c r="N326" s="25"/>
      <c r="O326" s="26"/>
    </row>
    <row r="327" spans="2:15" x14ac:dyDescent="0.2">
      <c r="B327" s="24"/>
      <c r="C327" s="24"/>
      <c r="D327" s="20"/>
      <c r="E327" s="20"/>
      <c r="F327" s="20"/>
      <c r="G327" s="20"/>
      <c r="H327" s="24"/>
      <c r="I327" s="24"/>
      <c r="J327" s="24"/>
      <c r="K327" s="25"/>
      <c r="L327" s="25"/>
      <c r="N327" s="25"/>
      <c r="O327" s="26"/>
    </row>
    <row r="328" spans="2:15" x14ac:dyDescent="0.2">
      <c r="B328" s="24"/>
      <c r="C328" s="24"/>
      <c r="D328" s="20"/>
      <c r="E328" s="20"/>
      <c r="F328" s="20"/>
      <c r="G328" s="20"/>
      <c r="H328" s="24"/>
      <c r="I328" s="24"/>
      <c r="J328" s="24"/>
      <c r="K328" s="25"/>
      <c r="L328" s="25"/>
      <c r="N328" s="25"/>
      <c r="O328" s="26"/>
    </row>
    <row r="329" spans="2:15" x14ac:dyDescent="0.2">
      <c r="B329" s="24"/>
      <c r="C329" s="24"/>
      <c r="D329" s="20"/>
      <c r="E329" s="20"/>
      <c r="F329" s="20"/>
      <c r="G329" s="20"/>
      <c r="H329" s="24"/>
      <c r="I329" s="24"/>
      <c r="J329" s="24"/>
      <c r="K329" s="25"/>
      <c r="L329" s="25"/>
      <c r="N329" s="25"/>
      <c r="O329" s="26"/>
    </row>
    <row r="330" spans="2:15" x14ac:dyDescent="0.2">
      <c r="B330" s="24"/>
      <c r="C330" s="24"/>
      <c r="D330" s="20"/>
      <c r="E330" s="20"/>
      <c r="F330" s="20"/>
      <c r="G330" s="20"/>
      <c r="H330" s="24"/>
      <c r="I330" s="24"/>
      <c r="J330" s="24"/>
      <c r="K330" s="25"/>
      <c r="L330" s="25"/>
      <c r="N330" s="25"/>
      <c r="O330" s="26"/>
    </row>
    <row r="331" spans="2:15" x14ac:dyDescent="0.2">
      <c r="B331" s="24"/>
      <c r="C331" s="24"/>
      <c r="D331" s="20"/>
      <c r="E331" s="20"/>
      <c r="F331" s="20"/>
      <c r="G331" s="20"/>
      <c r="H331" s="24"/>
      <c r="I331" s="24"/>
      <c r="J331" s="24"/>
      <c r="K331" s="25"/>
      <c r="L331" s="25"/>
      <c r="N331" s="25"/>
      <c r="O331" s="26"/>
    </row>
    <row r="332" spans="2:15" x14ac:dyDescent="0.2">
      <c r="B332" s="24"/>
      <c r="C332" s="24"/>
      <c r="D332" s="20"/>
      <c r="E332" s="20"/>
      <c r="F332" s="20"/>
      <c r="G332" s="20"/>
      <c r="H332" s="24"/>
      <c r="I332" s="24"/>
      <c r="J332" s="24"/>
      <c r="K332" s="25"/>
      <c r="L332" s="25"/>
      <c r="N332" s="25"/>
      <c r="O332" s="26"/>
    </row>
    <row r="333" spans="2:15" x14ac:dyDescent="0.2">
      <c r="B333" s="24"/>
      <c r="C333" s="24"/>
      <c r="D333" s="20"/>
      <c r="E333" s="20"/>
      <c r="F333" s="20"/>
      <c r="G333" s="20"/>
      <c r="H333" s="24"/>
      <c r="I333" s="24"/>
      <c r="J333" s="24"/>
      <c r="K333" s="25"/>
      <c r="L333" s="25"/>
      <c r="N333" s="25"/>
      <c r="O333" s="26"/>
    </row>
    <row r="334" spans="2:15" x14ac:dyDescent="0.2">
      <c r="B334" s="24"/>
      <c r="C334" s="24"/>
      <c r="D334" s="20"/>
      <c r="E334" s="20"/>
      <c r="F334" s="20"/>
      <c r="G334" s="20"/>
      <c r="H334" s="24"/>
      <c r="I334" s="24"/>
      <c r="J334" s="24"/>
      <c r="K334" s="25"/>
      <c r="L334" s="25"/>
      <c r="N334" s="25"/>
      <c r="O334" s="26"/>
    </row>
    <row r="335" spans="2:15" x14ac:dyDescent="0.2">
      <c r="B335" s="24"/>
      <c r="C335" s="24"/>
      <c r="D335" s="20"/>
      <c r="E335" s="20"/>
      <c r="F335" s="20"/>
      <c r="G335" s="20"/>
      <c r="H335" s="24"/>
      <c r="I335" s="24"/>
      <c r="J335" s="24"/>
      <c r="K335" s="25"/>
      <c r="L335" s="25"/>
      <c r="N335" s="25"/>
      <c r="O335" s="26"/>
    </row>
    <row r="336" spans="2:15" x14ac:dyDescent="0.2">
      <c r="B336" s="24"/>
      <c r="C336" s="24"/>
      <c r="D336" s="20"/>
      <c r="E336" s="20"/>
      <c r="F336" s="20"/>
      <c r="G336" s="20"/>
      <c r="H336" s="24"/>
      <c r="I336" s="24"/>
      <c r="J336" s="24"/>
      <c r="K336" s="25"/>
      <c r="L336" s="25"/>
      <c r="N336" s="25"/>
      <c r="O336" s="26"/>
    </row>
    <row r="337" spans="2:15" x14ac:dyDescent="0.2">
      <c r="B337" s="24"/>
      <c r="C337" s="24"/>
      <c r="D337" s="20"/>
      <c r="E337" s="20"/>
      <c r="F337" s="20"/>
      <c r="G337" s="20"/>
      <c r="H337" s="24"/>
      <c r="I337" s="24"/>
      <c r="J337" s="24"/>
      <c r="K337" s="25"/>
      <c r="L337" s="25"/>
      <c r="N337" s="25"/>
      <c r="O337" s="26"/>
    </row>
    <row r="338" spans="2:15" x14ac:dyDescent="0.2">
      <c r="B338" s="24"/>
      <c r="C338" s="24"/>
      <c r="D338" s="20"/>
      <c r="E338" s="20"/>
      <c r="F338" s="20"/>
      <c r="G338" s="20"/>
      <c r="H338" s="24"/>
      <c r="I338" s="24"/>
      <c r="J338" s="24"/>
      <c r="K338" s="25"/>
      <c r="L338" s="25"/>
      <c r="N338" s="25"/>
      <c r="O338" s="26"/>
    </row>
    <row r="339" spans="2:15" x14ac:dyDescent="0.2">
      <c r="B339" s="24"/>
      <c r="C339" s="24"/>
      <c r="D339" s="20"/>
      <c r="E339" s="20"/>
      <c r="F339" s="20"/>
      <c r="G339" s="20"/>
      <c r="H339" s="24"/>
      <c r="I339" s="24"/>
      <c r="J339" s="24"/>
      <c r="K339" s="25"/>
      <c r="L339" s="25"/>
      <c r="N339" s="25"/>
      <c r="O339" s="26"/>
    </row>
    <row r="340" spans="2:15" x14ac:dyDescent="0.2">
      <c r="B340" s="24"/>
      <c r="C340" s="24"/>
      <c r="D340" s="20"/>
      <c r="E340" s="20"/>
      <c r="F340" s="20"/>
      <c r="G340" s="20"/>
      <c r="H340" s="24"/>
      <c r="I340" s="24"/>
      <c r="J340" s="24"/>
      <c r="K340" s="25"/>
      <c r="L340" s="25"/>
      <c r="N340" s="25"/>
      <c r="O340" s="26"/>
    </row>
    <row r="341" spans="2:15" x14ac:dyDescent="0.2">
      <c r="B341" s="24"/>
      <c r="C341" s="24"/>
      <c r="D341" s="20"/>
      <c r="E341" s="20"/>
      <c r="F341" s="20"/>
      <c r="G341" s="20"/>
      <c r="H341" s="24"/>
      <c r="I341" s="24"/>
      <c r="J341" s="24"/>
      <c r="K341" s="25"/>
      <c r="L341" s="25"/>
      <c r="N341" s="25"/>
      <c r="O341" s="26"/>
    </row>
    <row r="342" spans="2:15" x14ac:dyDescent="0.2">
      <c r="B342" s="24"/>
      <c r="C342" s="24"/>
      <c r="D342" s="20"/>
      <c r="E342" s="20"/>
      <c r="F342" s="20"/>
      <c r="G342" s="20"/>
      <c r="H342" s="24"/>
      <c r="I342" s="24"/>
      <c r="J342" s="24"/>
      <c r="K342" s="25"/>
      <c r="L342" s="25"/>
      <c r="N342" s="25"/>
      <c r="O342" s="26"/>
    </row>
    <row r="343" spans="2:15" x14ac:dyDescent="0.2">
      <c r="B343" s="24"/>
      <c r="C343" s="24"/>
      <c r="D343" s="20"/>
      <c r="E343" s="20"/>
      <c r="F343" s="20"/>
      <c r="G343" s="20"/>
      <c r="H343" s="24"/>
      <c r="I343" s="24"/>
      <c r="J343" s="24"/>
      <c r="K343" s="25"/>
      <c r="L343" s="25"/>
      <c r="N343" s="25"/>
      <c r="O343" s="26"/>
    </row>
    <row r="344" spans="2:15" x14ac:dyDescent="0.2">
      <c r="B344" s="24"/>
      <c r="C344" s="24"/>
      <c r="D344" s="20"/>
      <c r="E344" s="20"/>
      <c r="F344" s="20"/>
      <c r="G344" s="20"/>
      <c r="H344" s="24"/>
      <c r="I344" s="24"/>
      <c r="J344" s="24"/>
      <c r="K344" s="25"/>
      <c r="L344" s="25"/>
      <c r="N344" s="25"/>
      <c r="O344" s="26"/>
    </row>
    <row r="345" spans="2:15" x14ac:dyDescent="0.2">
      <c r="B345" s="24"/>
      <c r="C345" s="24"/>
      <c r="D345" s="20"/>
      <c r="E345" s="20"/>
      <c r="F345" s="20"/>
      <c r="G345" s="20"/>
      <c r="H345" s="24"/>
      <c r="I345" s="24"/>
      <c r="J345" s="24"/>
      <c r="K345" s="25"/>
      <c r="L345" s="25"/>
      <c r="N345" s="25"/>
      <c r="O345" s="26"/>
    </row>
    <row r="346" spans="2:15" x14ac:dyDescent="0.2">
      <c r="B346" s="24"/>
      <c r="C346" s="24"/>
      <c r="D346" s="20"/>
      <c r="E346" s="20"/>
      <c r="F346" s="20"/>
      <c r="G346" s="20"/>
      <c r="H346" s="24"/>
      <c r="I346" s="24"/>
      <c r="J346" s="24"/>
      <c r="K346" s="25"/>
      <c r="L346" s="25"/>
      <c r="N346" s="25"/>
      <c r="O346" s="26"/>
    </row>
    <row r="347" spans="2:15" x14ac:dyDescent="0.2">
      <c r="B347" s="24"/>
      <c r="C347" s="24"/>
      <c r="D347" s="20"/>
      <c r="E347" s="20"/>
      <c r="F347" s="20"/>
      <c r="G347" s="20"/>
      <c r="H347" s="24"/>
      <c r="I347" s="24"/>
      <c r="J347" s="24"/>
      <c r="K347" s="25"/>
      <c r="L347" s="25"/>
      <c r="N347" s="25"/>
      <c r="O347" s="26"/>
    </row>
    <row r="348" spans="2:15" x14ac:dyDescent="0.2">
      <c r="B348" s="24"/>
      <c r="C348" s="24"/>
      <c r="D348" s="20"/>
      <c r="E348" s="20"/>
      <c r="F348" s="20"/>
      <c r="G348" s="20"/>
      <c r="H348" s="24"/>
      <c r="I348" s="24"/>
      <c r="J348" s="24"/>
      <c r="K348" s="25"/>
      <c r="L348" s="25"/>
      <c r="N348" s="25"/>
      <c r="O348" s="26"/>
    </row>
    <row r="349" spans="2:15" x14ac:dyDescent="0.2">
      <c r="B349" s="24"/>
      <c r="C349" s="24"/>
      <c r="D349" s="20"/>
      <c r="E349" s="20"/>
      <c r="F349" s="20"/>
      <c r="G349" s="20"/>
      <c r="H349" s="24"/>
      <c r="I349" s="24"/>
      <c r="J349" s="24"/>
      <c r="K349" s="25"/>
      <c r="L349" s="25"/>
      <c r="N349" s="25"/>
      <c r="O349" s="26"/>
    </row>
    <row r="350" spans="2:15" x14ac:dyDescent="0.2">
      <c r="B350" s="24"/>
      <c r="C350" s="24"/>
      <c r="D350" s="20"/>
      <c r="E350" s="20"/>
      <c r="F350" s="20"/>
      <c r="G350" s="20"/>
      <c r="H350" s="24"/>
      <c r="I350" s="24"/>
      <c r="J350" s="24"/>
      <c r="K350" s="25"/>
      <c r="L350" s="25"/>
      <c r="N350" s="25"/>
      <c r="O350" s="26"/>
    </row>
    <row r="351" spans="2:15" x14ac:dyDescent="0.2">
      <c r="B351" s="24"/>
      <c r="C351" s="24"/>
      <c r="D351" s="20"/>
      <c r="E351" s="20"/>
      <c r="F351" s="20"/>
      <c r="G351" s="20"/>
      <c r="H351" s="24"/>
      <c r="I351" s="24"/>
      <c r="J351" s="24"/>
      <c r="K351" s="25"/>
      <c r="L351" s="25"/>
      <c r="N351" s="25"/>
      <c r="O351" s="26"/>
    </row>
    <row r="352" spans="2:15" x14ac:dyDescent="0.2">
      <c r="B352" s="24"/>
      <c r="C352" s="24"/>
      <c r="D352" s="20"/>
      <c r="E352" s="20"/>
      <c r="F352" s="20"/>
      <c r="G352" s="20"/>
      <c r="H352" s="24"/>
      <c r="I352" s="24"/>
      <c r="J352" s="24"/>
      <c r="K352" s="25"/>
      <c r="L352" s="25"/>
      <c r="N352" s="25"/>
      <c r="O352" s="26"/>
    </row>
    <row r="353" spans="2:15" x14ac:dyDescent="0.2">
      <c r="B353" s="24"/>
      <c r="C353" s="24"/>
      <c r="D353" s="20"/>
      <c r="E353" s="20"/>
      <c r="F353" s="20"/>
      <c r="G353" s="20"/>
      <c r="H353" s="24"/>
      <c r="I353" s="24"/>
      <c r="J353" s="24"/>
      <c r="K353" s="25"/>
      <c r="L353" s="25"/>
      <c r="N353" s="25"/>
      <c r="O353" s="26"/>
    </row>
    <row r="354" spans="2:15" x14ac:dyDescent="0.2">
      <c r="B354" s="24"/>
      <c r="C354" s="24"/>
      <c r="D354" s="20"/>
      <c r="E354" s="20"/>
      <c r="F354" s="20"/>
      <c r="G354" s="20"/>
      <c r="H354" s="24"/>
      <c r="I354" s="24"/>
      <c r="J354" s="24"/>
      <c r="K354" s="25"/>
      <c r="L354" s="25"/>
      <c r="N354" s="25"/>
      <c r="O354" s="26"/>
    </row>
    <row r="355" spans="2:15" x14ac:dyDescent="0.2">
      <c r="B355" s="24"/>
      <c r="C355" s="24"/>
      <c r="D355" s="20"/>
      <c r="E355" s="20"/>
      <c r="F355" s="20"/>
      <c r="G355" s="20"/>
      <c r="H355" s="24"/>
      <c r="I355" s="24"/>
      <c r="J355" s="24"/>
      <c r="K355" s="25"/>
      <c r="L355" s="25"/>
      <c r="N355" s="25"/>
      <c r="O355" s="26"/>
    </row>
    <row r="356" spans="2:15" x14ac:dyDescent="0.2">
      <c r="B356" s="24"/>
      <c r="C356" s="24"/>
      <c r="D356" s="20"/>
      <c r="E356" s="20"/>
      <c r="F356" s="20"/>
      <c r="G356" s="20"/>
      <c r="H356" s="24"/>
      <c r="I356" s="24"/>
      <c r="J356" s="24"/>
      <c r="K356" s="25"/>
      <c r="L356" s="25"/>
      <c r="N356" s="25"/>
      <c r="O356" s="26"/>
    </row>
    <row r="357" spans="2:15" x14ac:dyDescent="0.2">
      <c r="B357" s="24"/>
      <c r="C357" s="24"/>
      <c r="D357" s="20"/>
      <c r="E357" s="20"/>
      <c r="F357" s="20"/>
      <c r="G357" s="20"/>
      <c r="H357" s="24"/>
      <c r="I357" s="24"/>
      <c r="J357" s="24"/>
      <c r="K357" s="25"/>
      <c r="L357" s="25"/>
      <c r="N357" s="25"/>
      <c r="O357" s="26"/>
    </row>
    <row r="358" spans="2:15" x14ac:dyDescent="0.2">
      <c r="B358" s="24"/>
      <c r="C358" s="24"/>
      <c r="D358" s="20"/>
      <c r="E358" s="20"/>
      <c r="F358" s="20"/>
      <c r="G358" s="20"/>
      <c r="H358" s="24"/>
      <c r="I358" s="24"/>
      <c r="J358" s="24"/>
      <c r="K358" s="25"/>
      <c r="L358" s="25"/>
      <c r="N358" s="25"/>
      <c r="O358" s="26"/>
    </row>
    <row r="359" spans="2:15" x14ac:dyDescent="0.2">
      <c r="B359" s="24"/>
      <c r="C359" s="24"/>
      <c r="D359" s="20"/>
      <c r="E359" s="20"/>
      <c r="F359" s="20"/>
      <c r="G359" s="20"/>
      <c r="H359" s="24"/>
      <c r="I359" s="24"/>
      <c r="J359" s="24"/>
      <c r="K359" s="25"/>
      <c r="L359" s="25"/>
      <c r="N359" s="25"/>
      <c r="O359" s="26"/>
    </row>
    <row r="360" spans="2:15" x14ac:dyDescent="0.2">
      <c r="B360" s="24"/>
      <c r="C360" s="24"/>
      <c r="D360" s="20"/>
      <c r="E360" s="20"/>
      <c r="F360" s="20"/>
      <c r="G360" s="20"/>
      <c r="H360" s="24"/>
      <c r="I360" s="24"/>
      <c r="J360" s="24"/>
      <c r="K360" s="25"/>
      <c r="L360" s="25"/>
      <c r="N360" s="25"/>
      <c r="O360" s="26"/>
    </row>
    <row r="361" spans="2:15" x14ac:dyDescent="0.2">
      <c r="B361" s="24"/>
      <c r="C361" s="24"/>
      <c r="D361" s="20"/>
      <c r="E361" s="20"/>
      <c r="F361" s="20"/>
      <c r="G361" s="20"/>
      <c r="H361" s="24"/>
      <c r="I361" s="24"/>
      <c r="J361" s="24"/>
      <c r="K361" s="25"/>
      <c r="L361" s="25"/>
      <c r="N361" s="25"/>
      <c r="O361" s="26"/>
    </row>
    <row r="362" spans="2:15" x14ac:dyDescent="0.2">
      <c r="B362" s="24"/>
      <c r="C362" s="24"/>
      <c r="D362" s="20"/>
      <c r="E362" s="20"/>
      <c r="F362" s="20"/>
      <c r="G362" s="20"/>
      <c r="H362" s="24"/>
      <c r="I362" s="24"/>
      <c r="J362" s="24"/>
      <c r="K362" s="25"/>
      <c r="L362" s="25"/>
      <c r="N362" s="25"/>
      <c r="O362" s="26"/>
    </row>
    <row r="363" spans="2:15" x14ac:dyDescent="0.2">
      <c r="B363" s="24"/>
      <c r="C363" s="24"/>
      <c r="D363" s="20"/>
      <c r="E363" s="20"/>
      <c r="F363" s="20"/>
      <c r="G363" s="20"/>
      <c r="H363" s="24"/>
      <c r="I363" s="24"/>
      <c r="J363" s="24"/>
      <c r="K363" s="25"/>
      <c r="L363" s="25"/>
      <c r="N363" s="25"/>
      <c r="O363" s="26"/>
    </row>
    <row r="364" spans="2:15" x14ac:dyDescent="0.2">
      <c r="B364" s="24"/>
      <c r="C364" s="24"/>
      <c r="D364" s="20"/>
      <c r="E364" s="20"/>
      <c r="F364" s="20"/>
      <c r="G364" s="20"/>
      <c r="H364" s="24"/>
      <c r="I364" s="24"/>
      <c r="J364" s="24"/>
      <c r="K364" s="25"/>
      <c r="L364" s="25"/>
      <c r="N364" s="25"/>
      <c r="O364" s="26"/>
    </row>
    <row r="365" spans="2:15" x14ac:dyDescent="0.2">
      <c r="B365" s="24"/>
      <c r="C365" s="24"/>
      <c r="D365" s="20"/>
      <c r="E365" s="20"/>
      <c r="F365" s="20"/>
      <c r="G365" s="20"/>
      <c r="H365" s="24"/>
      <c r="I365" s="24"/>
      <c r="J365" s="24"/>
      <c r="K365" s="25"/>
      <c r="L365" s="25"/>
      <c r="N365" s="25"/>
      <c r="O365" s="26"/>
    </row>
    <row r="366" spans="2:15" x14ac:dyDescent="0.2">
      <c r="B366" s="24"/>
      <c r="C366" s="24"/>
      <c r="D366" s="20"/>
      <c r="E366" s="20"/>
      <c r="F366" s="20"/>
      <c r="G366" s="20"/>
      <c r="H366" s="24"/>
      <c r="I366" s="24"/>
      <c r="J366" s="24"/>
      <c r="K366" s="25"/>
      <c r="L366" s="25"/>
      <c r="N366" s="25"/>
      <c r="O366" s="26"/>
    </row>
    <row r="367" spans="2:15" x14ac:dyDescent="0.2">
      <c r="B367" s="24"/>
      <c r="C367" s="24"/>
      <c r="D367" s="20"/>
      <c r="E367" s="20"/>
      <c r="F367" s="20"/>
      <c r="G367" s="20"/>
      <c r="H367" s="24"/>
      <c r="I367" s="24"/>
      <c r="J367" s="24"/>
      <c r="K367" s="25"/>
      <c r="L367" s="25"/>
      <c r="N367" s="25"/>
      <c r="O367" s="26"/>
    </row>
    <row r="368" spans="2:15" x14ac:dyDescent="0.2">
      <c r="B368" s="24"/>
      <c r="C368" s="24"/>
      <c r="D368" s="20"/>
      <c r="E368" s="20"/>
      <c r="F368" s="20"/>
      <c r="G368" s="20"/>
      <c r="H368" s="24"/>
      <c r="I368" s="24"/>
      <c r="J368" s="24"/>
      <c r="K368" s="25"/>
      <c r="L368" s="25"/>
      <c r="N368" s="25"/>
      <c r="O368" s="26"/>
    </row>
    <row r="369" spans="2:15" x14ac:dyDescent="0.2">
      <c r="B369" s="24"/>
      <c r="C369" s="24"/>
      <c r="D369" s="20"/>
      <c r="E369" s="20"/>
      <c r="F369" s="20"/>
      <c r="G369" s="20"/>
      <c r="H369" s="24"/>
      <c r="I369" s="24"/>
      <c r="J369" s="24"/>
      <c r="K369" s="25"/>
      <c r="L369" s="25"/>
      <c r="N369" s="25"/>
      <c r="O369" s="26"/>
    </row>
    <row r="370" spans="2:15" x14ac:dyDescent="0.2">
      <c r="B370" s="24"/>
      <c r="C370" s="24"/>
      <c r="D370" s="20"/>
      <c r="E370" s="20"/>
      <c r="F370" s="20"/>
      <c r="G370" s="20"/>
      <c r="H370" s="24"/>
      <c r="I370" s="24"/>
      <c r="J370" s="24"/>
      <c r="K370" s="25"/>
      <c r="L370" s="25"/>
      <c r="N370" s="25"/>
      <c r="O370" s="26"/>
    </row>
    <row r="371" spans="2:15" x14ac:dyDescent="0.2">
      <c r="B371" s="24"/>
      <c r="C371" s="24"/>
      <c r="D371" s="20"/>
      <c r="E371" s="20"/>
      <c r="F371" s="20"/>
      <c r="G371" s="20"/>
      <c r="H371" s="24"/>
      <c r="I371" s="24"/>
      <c r="J371" s="24"/>
      <c r="K371" s="25"/>
      <c r="L371" s="25"/>
      <c r="N371" s="25"/>
      <c r="O371" s="26"/>
    </row>
    <row r="372" spans="2:15" x14ac:dyDescent="0.2">
      <c r="B372" s="24"/>
      <c r="C372" s="24"/>
      <c r="D372" s="20"/>
      <c r="E372" s="20"/>
      <c r="F372" s="20"/>
      <c r="G372" s="20"/>
      <c r="H372" s="24"/>
      <c r="I372" s="24"/>
      <c r="J372" s="24"/>
      <c r="K372" s="25"/>
      <c r="L372" s="25"/>
      <c r="N372" s="25"/>
      <c r="O372" s="26"/>
    </row>
    <row r="373" spans="2:15" x14ac:dyDescent="0.2">
      <c r="B373" s="24"/>
      <c r="C373" s="24"/>
      <c r="D373" s="20"/>
      <c r="E373" s="20"/>
      <c r="F373" s="20"/>
      <c r="G373" s="20"/>
      <c r="H373" s="24"/>
      <c r="I373" s="24"/>
      <c r="J373" s="24"/>
      <c r="K373" s="25"/>
      <c r="L373" s="25"/>
      <c r="N373" s="25"/>
      <c r="O373" s="26"/>
    </row>
    <row r="374" spans="2:15" x14ac:dyDescent="0.2">
      <c r="B374" s="24"/>
      <c r="C374" s="24"/>
      <c r="D374" s="20"/>
      <c r="E374" s="20"/>
      <c r="F374" s="20"/>
      <c r="G374" s="20"/>
      <c r="H374" s="24"/>
      <c r="I374" s="24"/>
      <c r="J374" s="24"/>
      <c r="K374" s="25"/>
      <c r="L374" s="25"/>
      <c r="N374" s="25"/>
      <c r="O374" s="26"/>
    </row>
    <row r="375" spans="2:15" x14ac:dyDescent="0.2">
      <c r="B375" s="24"/>
      <c r="C375" s="24"/>
      <c r="D375" s="20"/>
      <c r="E375" s="20"/>
      <c r="F375" s="20"/>
      <c r="G375" s="20"/>
      <c r="H375" s="24"/>
      <c r="I375" s="24"/>
      <c r="J375" s="24"/>
      <c r="K375" s="25"/>
      <c r="L375" s="25"/>
      <c r="N375" s="25"/>
      <c r="O375" s="26"/>
    </row>
    <row r="376" spans="2:15" x14ac:dyDescent="0.2">
      <c r="B376" s="24"/>
      <c r="C376" s="24"/>
      <c r="D376" s="20"/>
      <c r="E376" s="20"/>
      <c r="F376" s="20"/>
      <c r="G376" s="20"/>
      <c r="H376" s="24"/>
      <c r="I376" s="24"/>
      <c r="J376" s="24"/>
      <c r="K376" s="25"/>
      <c r="L376" s="25"/>
      <c r="N376" s="25"/>
      <c r="O376" s="26"/>
    </row>
    <row r="377" spans="2:15" x14ac:dyDescent="0.2">
      <c r="B377" s="24"/>
      <c r="C377" s="24"/>
      <c r="D377" s="20"/>
      <c r="E377" s="20"/>
      <c r="F377" s="20"/>
      <c r="G377" s="20"/>
      <c r="H377" s="24"/>
      <c r="I377" s="24"/>
      <c r="J377" s="24"/>
      <c r="K377" s="25"/>
      <c r="L377" s="25"/>
      <c r="N377" s="25"/>
      <c r="O377" s="26"/>
    </row>
    <row r="378" spans="2:15" x14ac:dyDescent="0.2">
      <c r="B378" s="24"/>
      <c r="C378" s="24"/>
      <c r="D378" s="20"/>
      <c r="E378" s="20"/>
      <c r="F378" s="20"/>
      <c r="G378" s="20"/>
      <c r="H378" s="24"/>
      <c r="I378" s="24"/>
      <c r="J378" s="24"/>
      <c r="K378" s="25"/>
      <c r="L378" s="25"/>
      <c r="N378" s="25"/>
      <c r="O378" s="26"/>
    </row>
    <row r="379" spans="2:15" x14ac:dyDescent="0.2">
      <c r="B379" s="24"/>
      <c r="C379" s="24"/>
      <c r="D379" s="20"/>
      <c r="E379" s="20"/>
      <c r="F379" s="20"/>
      <c r="G379" s="20"/>
      <c r="H379" s="24"/>
      <c r="I379" s="24"/>
      <c r="J379" s="24"/>
      <c r="K379" s="25"/>
      <c r="L379" s="25"/>
      <c r="N379" s="25"/>
      <c r="O379" s="26"/>
    </row>
    <row r="380" spans="2:15" x14ac:dyDescent="0.2">
      <c r="B380" s="24"/>
      <c r="C380" s="24"/>
      <c r="D380" s="20"/>
      <c r="E380" s="20"/>
      <c r="F380" s="20"/>
      <c r="G380" s="20"/>
      <c r="H380" s="24"/>
      <c r="I380" s="24"/>
      <c r="J380" s="24"/>
      <c r="K380" s="25"/>
      <c r="L380" s="25"/>
      <c r="N380" s="25"/>
      <c r="O380" s="26"/>
    </row>
    <row r="381" spans="2:15" x14ac:dyDescent="0.2">
      <c r="B381" s="24"/>
      <c r="C381" s="24"/>
      <c r="D381" s="20"/>
      <c r="E381" s="20"/>
      <c r="F381" s="20"/>
      <c r="G381" s="20"/>
      <c r="H381" s="24"/>
      <c r="I381" s="24"/>
      <c r="J381" s="24"/>
      <c r="K381" s="25"/>
      <c r="L381" s="25"/>
      <c r="N381" s="25"/>
      <c r="O381" s="26"/>
    </row>
    <row r="382" spans="2:15" x14ac:dyDescent="0.2">
      <c r="B382" s="24"/>
      <c r="C382" s="24"/>
      <c r="D382" s="20"/>
      <c r="E382" s="20"/>
      <c r="F382" s="20"/>
      <c r="G382" s="20"/>
      <c r="H382" s="24"/>
      <c r="I382" s="24"/>
      <c r="J382" s="24"/>
      <c r="K382" s="25"/>
      <c r="L382" s="25"/>
      <c r="N382" s="25"/>
      <c r="O382" s="26"/>
    </row>
    <row r="383" spans="2:15" x14ac:dyDescent="0.2">
      <c r="B383" s="24"/>
      <c r="C383" s="24"/>
      <c r="D383" s="20"/>
      <c r="E383" s="20"/>
      <c r="F383" s="20"/>
      <c r="G383" s="20"/>
      <c r="H383" s="24"/>
      <c r="I383" s="24"/>
      <c r="J383" s="24"/>
      <c r="K383" s="25"/>
      <c r="L383" s="25"/>
      <c r="N383" s="25"/>
      <c r="O383" s="26"/>
    </row>
    <row r="384" spans="2:15" x14ac:dyDescent="0.2">
      <c r="B384" s="24"/>
      <c r="C384" s="24"/>
      <c r="D384" s="20"/>
      <c r="E384" s="20"/>
      <c r="F384" s="20"/>
      <c r="G384" s="20"/>
      <c r="H384" s="24"/>
      <c r="I384" s="24"/>
      <c r="J384" s="24"/>
      <c r="K384" s="25"/>
      <c r="L384" s="25"/>
      <c r="N384" s="25"/>
      <c r="O384" s="26"/>
    </row>
    <row r="385" spans="2:15" x14ac:dyDescent="0.2">
      <c r="B385" s="24"/>
      <c r="C385" s="24"/>
      <c r="D385" s="20"/>
      <c r="E385" s="20"/>
      <c r="F385" s="20"/>
      <c r="G385" s="20"/>
      <c r="H385" s="24"/>
      <c r="I385" s="24"/>
      <c r="J385" s="24"/>
      <c r="K385" s="25"/>
      <c r="L385" s="25"/>
      <c r="N385" s="25"/>
      <c r="O385" s="26"/>
    </row>
    <row r="386" spans="2:15" x14ac:dyDescent="0.2">
      <c r="B386" s="24"/>
      <c r="C386" s="24"/>
      <c r="D386" s="20"/>
      <c r="E386" s="20"/>
      <c r="F386" s="20"/>
      <c r="G386" s="20"/>
      <c r="H386" s="24"/>
      <c r="I386" s="24"/>
      <c r="J386" s="24"/>
      <c r="K386" s="25"/>
      <c r="L386" s="25"/>
      <c r="N386" s="25"/>
      <c r="O386" s="26"/>
    </row>
    <row r="387" spans="2:15" x14ac:dyDescent="0.2">
      <c r="B387" s="24"/>
      <c r="C387" s="24"/>
      <c r="D387" s="20"/>
      <c r="E387" s="20"/>
      <c r="F387" s="20"/>
      <c r="G387" s="20"/>
      <c r="H387" s="24"/>
      <c r="I387" s="24"/>
      <c r="J387" s="24"/>
      <c r="K387" s="25"/>
      <c r="L387" s="25"/>
      <c r="N387" s="25"/>
      <c r="O387" s="26"/>
    </row>
    <row r="388" spans="2:15" x14ac:dyDescent="0.2">
      <c r="B388" s="24"/>
      <c r="C388" s="24"/>
      <c r="D388" s="20"/>
      <c r="E388" s="20"/>
      <c r="F388" s="20"/>
      <c r="G388" s="20"/>
      <c r="H388" s="24"/>
      <c r="I388" s="24"/>
      <c r="J388" s="24"/>
      <c r="K388" s="25"/>
      <c r="L388" s="25"/>
      <c r="N388" s="25"/>
      <c r="O388" s="26"/>
    </row>
    <row r="389" spans="2:15" x14ac:dyDescent="0.2">
      <c r="B389" s="24"/>
      <c r="C389" s="24"/>
      <c r="D389" s="20"/>
      <c r="E389" s="20"/>
      <c r="F389" s="20"/>
      <c r="G389" s="20"/>
      <c r="H389" s="24"/>
      <c r="I389" s="24"/>
      <c r="J389" s="24"/>
      <c r="K389" s="25"/>
      <c r="L389" s="25"/>
      <c r="N389" s="25"/>
      <c r="O389" s="26"/>
    </row>
    <row r="390" spans="2:15" x14ac:dyDescent="0.2">
      <c r="B390" s="24"/>
      <c r="C390" s="24"/>
      <c r="D390" s="20"/>
      <c r="E390" s="20"/>
      <c r="F390" s="20"/>
      <c r="G390" s="20"/>
      <c r="H390" s="24"/>
      <c r="I390" s="24"/>
      <c r="J390" s="24"/>
      <c r="K390" s="25"/>
      <c r="L390" s="25"/>
      <c r="N390" s="25"/>
      <c r="O390" s="26"/>
    </row>
    <row r="391" spans="2:15" x14ac:dyDescent="0.2">
      <c r="B391" s="24"/>
      <c r="C391" s="24"/>
      <c r="D391" s="20"/>
      <c r="E391" s="20"/>
      <c r="F391" s="20"/>
      <c r="G391" s="20"/>
      <c r="H391" s="24"/>
      <c r="I391" s="24"/>
      <c r="J391" s="24"/>
      <c r="K391" s="25"/>
      <c r="L391" s="25"/>
      <c r="N391" s="25"/>
      <c r="O391" s="26"/>
    </row>
    <row r="392" spans="2:15" x14ac:dyDescent="0.2">
      <c r="B392" s="24"/>
      <c r="C392" s="24"/>
      <c r="D392" s="20"/>
      <c r="E392" s="20"/>
      <c r="F392" s="20"/>
      <c r="G392" s="20"/>
      <c r="H392" s="24"/>
      <c r="I392" s="24"/>
      <c r="J392" s="24"/>
      <c r="K392" s="25"/>
      <c r="L392" s="25"/>
      <c r="N392" s="25"/>
      <c r="O392" s="26"/>
    </row>
    <row r="393" spans="2:15" x14ac:dyDescent="0.2">
      <c r="B393" s="24"/>
      <c r="C393" s="24"/>
      <c r="D393" s="20"/>
      <c r="E393" s="20"/>
      <c r="F393" s="20"/>
      <c r="G393" s="20"/>
      <c r="H393" s="24"/>
      <c r="I393" s="24"/>
      <c r="J393" s="24"/>
      <c r="K393" s="25"/>
      <c r="L393" s="25"/>
      <c r="N393" s="25"/>
      <c r="O393" s="26"/>
    </row>
    <row r="394" spans="2:15" x14ac:dyDescent="0.2">
      <c r="B394" s="24"/>
      <c r="C394" s="24"/>
      <c r="D394" s="20"/>
      <c r="E394" s="20"/>
      <c r="F394" s="20"/>
      <c r="G394" s="20"/>
      <c r="H394" s="24"/>
      <c r="I394" s="24"/>
      <c r="J394" s="24"/>
      <c r="K394" s="25"/>
      <c r="L394" s="25"/>
      <c r="N394" s="25"/>
      <c r="O394" s="26"/>
    </row>
    <row r="395" spans="2:15" x14ac:dyDescent="0.2">
      <c r="B395" s="24"/>
      <c r="C395" s="24"/>
      <c r="D395" s="20"/>
      <c r="E395" s="20"/>
      <c r="F395" s="20"/>
      <c r="G395" s="20"/>
      <c r="H395" s="24"/>
      <c r="I395" s="24"/>
      <c r="J395" s="24"/>
      <c r="K395" s="25"/>
      <c r="L395" s="25"/>
      <c r="N395" s="25"/>
      <c r="O395" s="26"/>
    </row>
    <row r="396" spans="2:15" x14ac:dyDescent="0.2">
      <c r="B396" s="24"/>
      <c r="C396" s="24"/>
      <c r="D396" s="20"/>
      <c r="E396" s="20"/>
      <c r="F396" s="20"/>
      <c r="G396" s="20"/>
      <c r="H396" s="24"/>
      <c r="I396" s="24"/>
      <c r="J396" s="24"/>
      <c r="K396" s="25"/>
      <c r="L396" s="25"/>
      <c r="N396" s="25"/>
      <c r="O396" s="26"/>
    </row>
    <row r="397" spans="2:15" x14ac:dyDescent="0.2">
      <c r="B397" s="24"/>
      <c r="C397" s="24"/>
      <c r="D397" s="20"/>
      <c r="E397" s="20"/>
      <c r="F397" s="20"/>
      <c r="G397" s="20"/>
      <c r="H397" s="24"/>
      <c r="I397" s="24"/>
      <c r="J397" s="24"/>
      <c r="K397" s="25"/>
      <c r="L397" s="25"/>
      <c r="N397" s="25"/>
      <c r="O397" s="26"/>
    </row>
    <row r="398" spans="2:15" x14ac:dyDescent="0.2">
      <c r="B398" s="24"/>
      <c r="C398" s="24"/>
      <c r="D398" s="20"/>
      <c r="E398" s="20"/>
      <c r="F398" s="20"/>
      <c r="G398" s="20"/>
      <c r="H398" s="24"/>
      <c r="I398" s="24"/>
      <c r="J398" s="24"/>
      <c r="K398" s="25"/>
      <c r="L398" s="25"/>
      <c r="N398" s="25"/>
      <c r="O398" s="26"/>
    </row>
    <row r="399" spans="2:15" x14ac:dyDescent="0.2">
      <c r="B399" s="24"/>
      <c r="C399" s="24"/>
      <c r="D399" s="20"/>
      <c r="E399" s="20"/>
      <c r="F399" s="20"/>
      <c r="G399" s="20"/>
      <c r="H399" s="24"/>
      <c r="I399" s="24"/>
      <c r="J399" s="24"/>
      <c r="K399" s="25"/>
      <c r="L399" s="25"/>
      <c r="N399" s="25"/>
      <c r="O399" s="26"/>
    </row>
    <row r="400" spans="2:15" x14ac:dyDescent="0.2">
      <c r="B400" s="24"/>
      <c r="C400" s="24"/>
      <c r="D400" s="20"/>
      <c r="E400" s="20"/>
      <c r="F400" s="20"/>
      <c r="G400" s="20"/>
      <c r="H400" s="24"/>
      <c r="I400" s="24"/>
      <c r="J400" s="24"/>
      <c r="K400" s="25"/>
      <c r="L400" s="25"/>
      <c r="N400" s="25"/>
      <c r="O400" s="26"/>
    </row>
    <row r="401" spans="2:15" x14ac:dyDescent="0.2">
      <c r="B401" s="24"/>
      <c r="C401" s="24"/>
      <c r="D401" s="20"/>
      <c r="E401" s="20"/>
      <c r="F401" s="20"/>
      <c r="G401" s="20"/>
      <c r="H401" s="24"/>
      <c r="I401" s="24"/>
      <c r="J401" s="24"/>
      <c r="K401" s="25"/>
      <c r="L401" s="25"/>
      <c r="N401" s="25"/>
      <c r="O401" s="26"/>
    </row>
    <row r="402" spans="2:15" x14ac:dyDescent="0.2">
      <c r="B402" s="24"/>
      <c r="C402" s="24"/>
      <c r="D402" s="20"/>
      <c r="E402" s="20"/>
      <c r="F402" s="20"/>
      <c r="G402" s="20"/>
      <c r="H402" s="24"/>
      <c r="I402" s="24"/>
      <c r="J402" s="24"/>
      <c r="K402" s="25"/>
      <c r="L402" s="25"/>
      <c r="N402" s="25"/>
      <c r="O402" s="26"/>
    </row>
    <row r="403" spans="2:15" x14ac:dyDescent="0.2">
      <c r="B403" s="24"/>
      <c r="C403" s="24"/>
      <c r="D403" s="20"/>
      <c r="E403" s="20"/>
      <c r="F403" s="20"/>
      <c r="G403" s="20"/>
      <c r="H403" s="24"/>
      <c r="I403" s="24"/>
      <c r="J403" s="24"/>
      <c r="K403" s="25"/>
      <c r="L403" s="25"/>
      <c r="N403" s="25"/>
      <c r="O403" s="26"/>
    </row>
    <row r="404" spans="2:15" x14ac:dyDescent="0.2">
      <c r="B404" s="24"/>
      <c r="C404" s="24"/>
      <c r="D404" s="20"/>
      <c r="E404" s="20"/>
      <c r="F404" s="20"/>
      <c r="G404" s="20"/>
      <c r="H404" s="24"/>
      <c r="I404" s="24"/>
      <c r="J404" s="24"/>
      <c r="K404" s="25"/>
      <c r="L404" s="25"/>
      <c r="N404" s="25"/>
      <c r="O404" s="26"/>
    </row>
    <row r="405" spans="2:15" x14ac:dyDescent="0.2">
      <c r="B405" s="24"/>
      <c r="C405" s="24"/>
      <c r="D405" s="20"/>
      <c r="E405" s="20"/>
      <c r="F405" s="20"/>
      <c r="G405" s="20"/>
      <c r="H405" s="24"/>
      <c r="I405" s="24"/>
      <c r="J405" s="24"/>
      <c r="K405" s="25"/>
      <c r="L405" s="25"/>
      <c r="N405" s="25"/>
      <c r="O405" s="26"/>
    </row>
    <row r="406" spans="2:15" x14ac:dyDescent="0.2">
      <c r="B406" s="24"/>
      <c r="C406" s="24"/>
      <c r="D406" s="20"/>
      <c r="E406" s="20"/>
      <c r="F406" s="20"/>
      <c r="G406" s="20"/>
      <c r="H406" s="24"/>
      <c r="I406" s="24"/>
      <c r="J406" s="24"/>
      <c r="K406" s="25"/>
      <c r="L406" s="25"/>
      <c r="N406" s="25"/>
      <c r="O406" s="26"/>
    </row>
    <row r="407" spans="2:15" x14ac:dyDescent="0.2">
      <c r="B407" s="24"/>
      <c r="C407" s="24"/>
      <c r="D407" s="20"/>
      <c r="E407" s="20"/>
      <c r="F407" s="20"/>
      <c r="G407" s="20"/>
      <c r="H407" s="24"/>
      <c r="I407" s="24"/>
      <c r="J407" s="24"/>
      <c r="K407" s="25"/>
      <c r="L407" s="25"/>
      <c r="N407" s="25"/>
      <c r="O407" s="26"/>
    </row>
    <row r="408" spans="2:15" x14ac:dyDescent="0.2">
      <c r="B408" s="24"/>
      <c r="C408" s="24"/>
      <c r="D408" s="20"/>
      <c r="E408" s="20"/>
      <c r="F408" s="20"/>
      <c r="G408" s="20"/>
      <c r="H408" s="24"/>
      <c r="I408" s="24"/>
      <c r="J408" s="24"/>
      <c r="K408" s="25"/>
      <c r="L408" s="25"/>
      <c r="N408" s="25"/>
      <c r="O408" s="26"/>
    </row>
    <row r="409" spans="2:15" x14ac:dyDescent="0.2">
      <c r="B409" s="24"/>
      <c r="C409" s="24"/>
      <c r="D409" s="20"/>
      <c r="E409" s="20"/>
      <c r="F409" s="20"/>
      <c r="G409" s="20"/>
      <c r="H409" s="24"/>
      <c r="I409" s="24"/>
      <c r="J409" s="24"/>
      <c r="K409" s="25"/>
      <c r="L409" s="25"/>
      <c r="N409" s="25"/>
      <c r="O409" s="26"/>
    </row>
    <row r="410" spans="2:15" x14ac:dyDescent="0.2">
      <c r="B410" s="24"/>
      <c r="C410" s="24"/>
      <c r="D410" s="20"/>
      <c r="E410" s="20"/>
      <c r="F410" s="20"/>
      <c r="G410" s="20"/>
      <c r="H410" s="24"/>
      <c r="I410" s="24"/>
      <c r="J410" s="24"/>
      <c r="K410" s="25"/>
      <c r="L410" s="25"/>
      <c r="N410" s="25"/>
      <c r="O410" s="26"/>
    </row>
    <row r="411" spans="2:15" x14ac:dyDescent="0.2">
      <c r="B411" s="24"/>
      <c r="C411" s="24"/>
      <c r="D411" s="20"/>
      <c r="E411" s="20"/>
      <c r="F411" s="20"/>
      <c r="G411" s="20"/>
      <c r="H411" s="24"/>
      <c r="I411" s="24"/>
      <c r="J411" s="24"/>
      <c r="K411" s="25"/>
      <c r="L411" s="25"/>
      <c r="N411" s="25"/>
      <c r="O411" s="26"/>
    </row>
    <row r="412" spans="2:15" x14ac:dyDescent="0.2">
      <c r="B412" s="24"/>
      <c r="C412" s="24"/>
      <c r="D412" s="20"/>
      <c r="E412" s="20"/>
      <c r="F412" s="20"/>
      <c r="G412" s="20"/>
      <c r="H412" s="24"/>
      <c r="I412" s="24"/>
      <c r="J412" s="24"/>
      <c r="K412" s="25"/>
      <c r="L412" s="25"/>
      <c r="N412" s="25"/>
      <c r="O412" s="26"/>
    </row>
    <row r="413" spans="2:15" x14ac:dyDescent="0.2">
      <c r="B413" s="24"/>
      <c r="C413" s="24"/>
      <c r="D413" s="20"/>
      <c r="E413" s="20"/>
      <c r="F413" s="20"/>
      <c r="G413" s="20"/>
      <c r="H413" s="24"/>
      <c r="I413" s="24"/>
      <c r="J413" s="24"/>
      <c r="K413" s="25"/>
      <c r="L413" s="25"/>
      <c r="N413" s="25"/>
      <c r="O413" s="26"/>
    </row>
    <row r="414" spans="2:15" x14ac:dyDescent="0.2">
      <c r="B414" s="24"/>
      <c r="C414" s="24"/>
      <c r="D414" s="20"/>
      <c r="E414" s="20"/>
      <c r="F414" s="20"/>
      <c r="G414" s="20"/>
      <c r="H414" s="24"/>
      <c r="I414" s="24"/>
      <c r="J414" s="24"/>
      <c r="K414" s="25"/>
      <c r="L414" s="25"/>
      <c r="N414" s="25"/>
      <c r="O414" s="26"/>
    </row>
    <row r="415" spans="2:15" x14ac:dyDescent="0.2">
      <c r="B415" s="24"/>
      <c r="C415" s="24"/>
      <c r="D415" s="20"/>
      <c r="E415" s="20"/>
      <c r="F415" s="20"/>
      <c r="G415" s="20"/>
      <c r="H415" s="24"/>
      <c r="I415" s="24"/>
      <c r="J415" s="24"/>
      <c r="K415" s="25"/>
      <c r="L415" s="25"/>
      <c r="N415" s="25"/>
      <c r="O415" s="26"/>
    </row>
    <row r="416" spans="2:15" x14ac:dyDescent="0.2">
      <c r="B416" s="24"/>
      <c r="C416" s="24"/>
      <c r="D416" s="20"/>
      <c r="E416" s="20"/>
      <c r="F416" s="20"/>
      <c r="G416" s="20"/>
      <c r="H416" s="24"/>
      <c r="I416" s="24"/>
      <c r="J416" s="24"/>
      <c r="K416" s="25"/>
      <c r="L416" s="25"/>
      <c r="N416" s="25"/>
      <c r="O416" s="26"/>
    </row>
    <row r="417" spans="2:15" x14ac:dyDescent="0.2">
      <c r="B417" s="24"/>
      <c r="C417" s="24"/>
      <c r="D417" s="20"/>
      <c r="E417" s="20"/>
      <c r="F417" s="20"/>
      <c r="G417" s="20"/>
      <c r="H417" s="24"/>
      <c r="I417" s="24"/>
      <c r="J417" s="24"/>
      <c r="K417" s="25"/>
      <c r="L417" s="25"/>
      <c r="N417" s="25"/>
      <c r="O417" s="26"/>
    </row>
    <row r="418" spans="2:15" x14ac:dyDescent="0.2">
      <c r="B418" s="24"/>
      <c r="C418" s="24"/>
      <c r="D418" s="20"/>
      <c r="E418" s="20"/>
      <c r="F418" s="20"/>
      <c r="G418" s="20"/>
      <c r="H418" s="24"/>
      <c r="I418" s="24"/>
      <c r="J418" s="24"/>
      <c r="K418" s="25"/>
      <c r="L418" s="25"/>
      <c r="N418" s="25"/>
      <c r="O418" s="26"/>
    </row>
    <row r="419" spans="2:15" x14ac:dyDescent="0.2">
      <c r="B419" s="24"/>
      <c r="C419" s="24"/>
      <c r="D419" s="20"/>
      <c r="E419" s="20"/>
      <c r="F419" s="20"/>
      <c r="G419" s="20"/>
      <c r="H419" s="24"/>
      <c r="I419" s="24"/>
      <c r="J419" s="24"/>
      <c r="K419" s="25"/>
      <c r="L419" s="25"/>
      <c r="N419" s="25"/>
      <c r="O419" s="26"/>
    </row>
    <row r="420" spans="2:15" x14ac:dyDescent="0.2">
      <c r="B420" s="24"/>
      <c r="C420" s="24"/>
      <c r="D420" s="20"/>
      <c r="E420" s="20"/>
      <c r="F420" s="20"/>
      <c r="G420" s="20"/>
      <c r="H420" s="24"/>
      <c r="I420" s="24"/>
      <c r="J420" s="24"/>
      <c r="K420" s="25"/>
      <c r="L420" s="25"/>
      <c r="N420" s="25"/>
      <c r="O420" s="26"/>
    </row>
    <row r="421" spans="2:15" x14ac:dyDescent="0.2">
      <c r="B421" s="24"/>
      <c r="C421" s="24"/>
      <c r="D421" s="20"/>
      <c r="E421" s="20"/>
      <c r="F421" s="20"/>
      <c r="G421" s="20"/>
      <c r="H421" s="24"/>
      <c r="I421" s="24"/>
      <c r="J421" s="24"/>
      <c r="K421" s="25"/>
      <c r="L421" s="25"/>
      <c r="N421" s="25"/>
      <c r="O421" s="26"/>
    </row>
    <row r="422" spans="2:15" x14ac:dyDescent="0.2">
      <c r="B422" s="24"/>
      <c r="C422" s="24"/>
      <c r="D422" s="20"/>
      <c r="E422" s="20"/>
      <c r="F422" s="20"/>
      <c r="G422" s="20"/>
      <c r="H422" s="24"/>
      <c r="I422" s="24"/>
      <c r="J422" s="24"/>
      <c r="K422" s="25"/>
      <c r="L422" s="25"/>
      <c r="N422" s="25"/>
      <c r="O422" s="26"/>
    </row>
    <row r="423" spans="2:15" x14ac:dyDescent="0.2">
      <c r="B423" s="24"/>
      <c r="C423" s="24"/>
      <c r="D423" s="20"/>
      <c r="E423" s="20"/>
      <c r="F423" s="20"/>
      <c r="G423" s="20"/>
      <c r="H423" s="24"/>
      <c r="I423" s="24"/>
      <c r="J423" s="24"/>
      <c r="K423" s="25"/>
      <c r="L423" s="25"/>
      <c r="N423" s="25"/>
      <c r="O423" s="26"/>
    </row>
    <row r="424" spans="2:15" x14ac:dyDescent="0.2">
      <c r="B424" s="24"/>
      <c r="C424" s="24"/>
      <c r="D424" s="20"/>
      <c r="E424" s="20"/>
      <c r="F424" s="20"/>
      <c r="G424" s="20"/>
      <c r="H424" s="24"/>
      <c r="I424" s="24"/>
      <c r="J424" s="24"/>
      <c r="K424" s="25"/>
      <c r="L424" s="25"/>
      <c r="N424" s="25"/>
      <c r="O424" s="26"/>
    </row>
    <row r="425" spans="2:15" x14ac:dyDescent="0.2">
      <c r="B425" s="24"/>
      <c r="C425" s="24"/>
      <c r="D425" s="20"/>
      <c r="E425" s="20"/>
      <c r="F425" s="20"/>
      <c r="G425" s="20"/>
      <c r="H425" s="24"/>
      <c r="I425" s="24"/>
      <c r="J425" s="24"/>
      <c r="K425" s="25"/>
      <c r="L425" s="25"/>
      <c r="N425" s="25"/>
      <c r="O425" s="26"/>
    </row>
    <row r="426" spans="2:15" x14ac:dyDescent="0.2">
      <c r="B426" s="24"/>
      <c r="C426" s="24"/>
      <c r="D426" s="20"/>
      <c r="E426" s="20"/>
      <c r="F426" s="20"/>
      <c r="G426" s="20"/>
      <c r="H426" s="24"/>
      <c r="I426" s="24"/>
      <c r="J426" s="24"/>
      <c r="K426" s="25"/>
      <c r="L426" s="25"/>
      <c r="N426" s="25"/>
      <c r="O426" s="26"/>
    </row>
    <row r="427" spans="2:15" x14ac:dyDescent="0.2">
      <c r="B427" s="24"/>
      <c r="C427" s="24"/>
      <c r="D427" s="20"/>
      <c r="E427" s="20"/>
      <c r="F427" s="20"/>
      <c r="G427" s="20"/>
      <c r="H427" s="24"/>
      <c r="I427" s="24"/>
      <c r="J427" s="24"/>
      <c r="K427" s="25"/>
      <c r="L427" s="25"/>
      <c r="N427" s="25"/>
      <c r="O427" s="26"/>
    </row>
    <row r="428" spans="2:15" x14ac:dyDescent="0.2">
      <c r="B428" s="24"/>
      <c r="C428" s="24"/>
      <c r="D428" s="20"/>
      <c r="E428" s="20"/>
      <c r="F428" s="20"/>
      <c r="G428" s="20"/>
      <c r="H428" s="24"/>
      <c r="I428" s="24"/>
      <c r="J428" s="24"/>
      <c r="K428" s="25"/>
      <c r="L428" s="25"/>
      <c r="N428" s="25"/>
      <c r="O428" s="26"/>
    </row>
    <row r="429" spans="2:15" x14ac:dyDescent="0.2">
      <c r="B429" s="24"/>
      <c r="C429" s="24"/>
      <c r="D429" s="20"/>
      <c r="E429" s="20"/>
      <c r="F429" s="20"/>
      <c r="G429" s="20"/>
      <c r="H429" s="24"/>
      <c r="I429" s="24"/>
      <c r="J429" s="24"/>
      <c r="K429" s="25"/>
      <c r="L429" s="25"/>
      <c r="N429" s="25"/>
      <c r="O429" s="26"/>
    </row>
    <row r="430" spans="2:15" x14ac:dyDescent="0.2">
      <c r="B430" s="24"/>
      <c r="C430" s="24"/>
      <c r="D430" s="20"/>
      <c r="E430" s="20"/>
      <c r="F430" s="20"/>
      <c r="G430" s="20"/>
      <c r="H430" s="24"/>
      <c r="I430" s="24"/>
      <c r="J430" s="24"/>
      <c r="K430" s="25"/>
      <c r="L430" s="25"/>
      <c r="N430" s="25"/>
      <c r="O430" s="26"/>
    </row>
    <row r="431" spans="2:15" x14ac:dyDescent="0.2">
      <c r="B431" s="24"/>
      <c r="C431" s="24"/>
      <c r="D431" s="20"/>
      <c r="E431" s="20"/>
      <c r="F431" s="20"/>
      <c r="G431" s="20"/>
      <c r="H431" s="24"/>
      <c r="I431" s="24"/>
      <c r="J431" s="24"/>
      <c r="K431" s="25"/>
      <c r="L431" s="25"/>
      <c r="N431" s="25"/>
      <c r="O431" s="26"/>
    </row>
    <row r="432" spans="2:15" x14ac:dyDescent="0.2">
      <c r="B432" s="24"/>
      <c r="C432" s="24"/>
      <c r="D432" s="20"/>
      <c r="E432" s="20"/>
      <c r="F432" s="20"/>
      <c r="G432" s="20"/>
      <c r="H432" s="24"/>
      <c r="I432" s="24"/>
      <c r="J432" s="24"/>
      <c r="K432" s="25"/>
      <c r="L432" s="25"/>
      <c r="N432" s="25"/>
      <c r="O432" s="26"/>
    </row>
    <row r="433" spans="2:15" x14ac:dyDescent="0.2">
      <c r="B433" s="24"/>
      <c r="C433" s="24"/>
      <c r="D433" s="20"/>
      <c r="E433" s="20"/>
      <c r="F433" s="20"/>
      <c r="G433" s="20"/>
      <c r="H433" s="24"/>
      <c r="I433" s="24"/>
      <c r="J433" s="24"/>
      <c r="K433" s="25"/>
      <c r="L433" s="25"/>
      <c r="N433" s="25"/>
      <c r="O433" s="26"/>
    </row>
    <row r="434" spans="2:15" x14ac:dyDescent="0.2">
      <c r="B434" s="24"/>
      <c r="C434" s="24"/>
      <c r="D434" s="20"/>
      <c r="E434" s="20"/>
      <c r="F434" s="20"/>
      <c r="G434" s="20"/>
      <c r="H434" s="24"/>
      <c r="I434" s="24"/>
      <c r="J434" s="24"/>
      <c r="K434" s="25"/>
      <c r="L434" s="25"/>
      <c r="N434" s="25"/>
      <c r="O434" s="26"/>
    </row>
    <row r="435" spans="2:15" x14ac:dyDescent="0.2">
      <c r="B435" s="24"/>
      <c r="C435" s="24"/>
      <c r="D435" s="20"/>
      <c r="E435" s="20"/>
      <c r="F435" s="20"/>
      <c r="G435" s="20"/>
      <c r="H435" s="24"/>
      <c r="I435" s="24"/>
      <c r="J435" s="24"/>
      <c r="K435" s="25"/>
      <c r="L435" s="25"/>
      <c r="N435" s="25"/>
      <c r="O435" s="26"/>
    </row>
    <row r="436" spans="2:15" x14ac:dyDescent="0.2">
      <c r="B436" s="24"/>
      <c r="C436" s="24"/>
      <c r="D436" s="20"/>
      <c r="E436" s="20"/>
      <c r="F436" s="20"/>
      <c r="G436" s="20"/>
      <c r="H436" s="24"/>
      <c r="I436" s="24"/>
      <c r="J436" s="24"/>
      <c r="K436" s="25"/>
      <c r="L436" s="25"/>
      <c r="N436" s="25"/>
      <c r="O436" s="26"/>
    </row>
    <row r="437" spans="2:15" x14ac:dyDescent="0.2">
      <c r="B437" s="24"/>
      <c r="C437" s="24"/>
      <c r="D437" s="20"/>
      <c r="E437" s="20"/>
      <c r="F437" s="20"/>
      <c r="G437" s="20"/>
      <c r="H437" s="24"/>
      <c r="I437" s="24"/>
      <c r="J437" s="24"/>
      <c r="K437" s="25"/>
      <c r="L437" s="25"/>
      <c r="N437" s="25"/>
      <c r="O437" s="26"/>
    </row>
    <row r="438" spans="2:15" x14ac:dyDescent="0.2">
      <c r="B438" s="24"/>
      <c r="C438" s="24"/>
      <c r="D438" s="20"/>
      <c r="E438" s="20"/>
      <c r="F438" s="20"/>
      <c r="G438" s="20"/>
      <c r="H438" s="24"/>
      <c r="I438" s="24"/>
      <c r="J438" s="24"/>
      <c r="K438" s="25"/>
      <c r="L438" s="25"/>
      <c r="N438" s="25"/>
      <c r="O438" s="26"/>
    </row>
    <row r="439" spans="2:15" x14ac:dyDescent="0.2">
      <c r="B439" s="24"/>
      <c r="C439" s="24"/>
      <c r="D439" s="20"/>
      <c r="E439" s="20"/>
      <c r="F439" s="20"/>
      <c r="G439" s="20"/>
      <c r="H439" s="24"/>
      <c r="I439" s="24"/>
      <c r="J439" s="24"/>
      <c r="K439" s="25"/>
      <c r="L439" s="25"/>
      <c r="N439" s="25"/>
      <c r="O439" s="26"/>
    </row>
    <row r="440" spans="2:15" x14ac:dyDescent="0.2">
      <c r="B440" s="24"/>
      <c r="C440" s="24"/>
      <c r="D440" s="20"/>
      <c r="E440" s="20"/>
      <c r="F440" s="20"/>
      <c r="G440" s="20"/>
      <c r="H440" s="24"/>
      <c r="I440" s="24"/>
      <c r="J440" s="24"/>
      <c r="K440" s="25"/>
      <c r="L440" s="25"/>
      <c r="N440" s="25"/>
      <c r="O440" s="26"/>
    </row>
    <row r="441" spans="2:15" x14ac:dyDescent="0.2">
      <c r="B441" s="24"/>
      <c r="C441" s="24"/>
      <c r="D441" s="20"/>
      <c r="E441" s="20"/>
      <c r="F441" s="20"/>
      <c r="G441" s="20"/>
      <c r="H441" s="24"/>
      <c r="I441" s="24"/>
      <c r="J441" s="24"/>
      <c r="K441" s="25"/>
      <c r="L441" s="25"/>
      <c r="N441" s="25"/>
      <c r="O441" s="26"/>
    </row>
    <row r="442" spans="2:15" x14ac:dyDescent="0.2">
      <c r="B442" s="24"/>
      <c r="C442" s="24"/>
      <c r="D442" s="20"/>
      <c r="E442" s="20"/>
      <c r="F442" s="20"/>
      <c r="G442" s="20"/>
      <c r="H442" s="24"/>
      <c r="I442" s="24"/>
      <c r="J442" s="24"/>
      <c r="K442" s="25"/>
      <c r="L442" s="25"/>
      <c r="N442" s="25"/>
      <c r="O442" s="26"/>
    </row>
    <row r="443" spans="2:15" x14ac:dyDescent="0.2">
      <c r="B443" s="24"/>
      <c r="C443" s="24"/>
      <c r="D443" s="20"/>
      <c r="E443" s="20"/>
      <c r="F443" s="20"/>
      <c r="G443" s="20"/>
      <c r="H443" s="24"/>
      <c r="I443" s="24"/>
      <c r="J443" s="24"/>
      <c r="K443" s="25"/>
      <c r="L443" s="25"/>
      <c r="N443" s="25"/>
      <c r="O443" s="26"/>
    </row>
    <row r="444" spans="2:15" x14ac:dyDescent="0.2">
      <c r="B444" s="24"/>
      <c r="C444" s="24"/>
      <c r="D444" s="20"/>
      <c r="E444" s="20"/>
      <c r="F444" s="20"/>
      <c r="G444" s="20"/>
      <c r="H444" s="24"/>
      <c r="I444" s="24"/>
      <c r="J444" s="24"/>
      <c r="K444" s="25"/>
      <c r="L444" s="25"/>
      <c r="N444" s="25"/>
      <c r="O444" s="26"/>
    </row>
    <row r="445" spans="2:15" x14ac:dyDescent="0.2">
      <c r="B445" s="24"/>
      <c r="C445" s="24"/>
      <c r="D445" s="20"/>
      <c r="E445" s="20"/>
      <c r="F445" s="20"/>
      <c r="G445" s="20"/>
      <c r="H445" s="24"/>
      <c r="I445" s="24"/>
      <c r="J445" s="24"/>
      <c r="K445" s="25"/>
      <c r="L445" s="25"/>
      <c r="N445" s="25"/>
      <c r="O445" s="26"/>
    </row>
    <row r="446" spans="2:15" x14ac:dyDescent="0.2">
      <c r="B446" s="24"/>
      <c r="C446" s="24"/>
      <c r="D446" s="20"/>
      <c r="E446" s="20"/>
      <c r="F446" s="20"/>
      <c r="G446" s="20"/>
      <c r="H446" s="24"/>
      <c r="I446" s="24"/>
      <c r="J446" s="24"/>
      <c r="K446" s="25"/>
      <c r="L446" s="25"/>
      <c r="N446" s="25"/>
      <c r="O446" s="26"/>
    </row>
    <row r="447" spans="2:15" x14ac:dyDescent="0.2">
      <c r="B447" s="24"/>
      <c r="C447" s="24"/>
      <c r="D447" s="20"/>
      <c r="E447" s="20"/>
      <c r="F447" s="20"/>
      <c r="G447" s="20"/>
      <c r="H447" s="24"/>
      <c r="I447" s="24"/>
      <c r="J447" s="24"/>
      <c r="K447" s="25"/>
      <c r="L447" s="25"/>
      <c r="N447" s="25"/>
      <c r="O447" s="26"/>
    </row>
    <row r="448" spans="2:15" x14ac:dyDescent="0.2">
      <c r="B448" s="24"/>
      <c r="C448" s="24"/>
      <c r="D448" s="20"/>
      <c r="E448" s="20"/>
      <c r="F448" s="20"/>
      <c r="G448" s="20"/>
      <c r="H448" s="24"/>
      <c r="I448" s="24"/>
      <c r="J448" s="24"/>
      <c r="K448" s="25"/>
      <c r="L448" s="25"/>
      <c r="N448" s="25"/>
      <c r="O448" s="26"/>
    </row>
    <row r="449" spans="2:15" x14ac:dyDescent="0.2">
      <c r="B449" s="24"/>
      <c r="C449" s="24"/>
      <c r="D449" s="20"/>
      <c r="E449" s="20"/>
      <c r="F449" s="20"/>
      <c r="G449" s="20"/>
      <c r="H449" s="24"/>
      <c r="I449" s="24"/>
      <c r="J449" s="24"/>
      <c r="K449" s="25"/>
      <c r="L449" s="25"/>
      <c r="N449" s="25"/>
      <c r="O449" s="26"/>
    </row>
    <row r="450" spans="2:15" x14ac:dyDescent="0.2">
      <c r="B450" s="24"/>
      <c r="C450" s="24"/>
      <c r="D450" s="20"/>
      <c r="E450" s="20"/>
      <c r="F450" s="20"/>
      <c r="G450" s="20"/>
      <c r="H450" s="24"/>
      <c r="I450" s="24"/>
      <c r="J450" s="24"/>
      <c r="K450" s="25"/>
      <c r="L450" s="25"/>
      <c r="N450" s="25"/>
      <c r="O450" s="26"/>
    </row>
    <row r="451" spans="2:15" x14ac:dyDescent="0.2">
      <c r="B451" s="24"/>
      <c r="C451" s="24"/>
      <c r="D451" s="20"/>
      <c r="E451" s="20"/>
      <c r="F451" s="20"/>
      <c r="G451" s="20"/>
      <c r="H451" s="24"/>
      <c r="I451" s="24"/>
      <c r="J451" s="24"/>
      <c r="K451" s="25"/>
      <c r="L451" s="25"/>
      <c r="N451" s="25"/>
      <c r="O451" s="26"/>
    </row>
    <row r="452" spans="2:15" x14ac:dyDescent="0.2">
      <c r="B452" s="24"/>
      <c r="C452" s="24"/>
      <c r="D452" s="20"/>
      <c r="E452" s="20"/>
      <c r="F452" s="20"/>
      <c r="G452" s="20"/>
      <c r="H452" s="24"/>
      <c r="I452" s="24"/>
      <c r="J452" s="24"/>
      <c r="K452" s="25"/>
      <c r="L452" s="25"/>
      <c r="N452" s="25"/>
      <c r="O452" s="26"/>
    </row>
    <row r="453" spans="2:15" x14ac:dyDescent="0.2">
      <c r="B453" s="24"/>
      <c r="C453" s="24"/>
      <c r="D453" s="20"/>
      <c r="E453" s="20"/>
      <c r="F453" s="20"/>
      <c r="G453" s="20"/>
      <c r="H453" s="24"/>
      <c r="I453" s="24"/>
      <c r="J453" s="24"/>
      <c r="K453" s="25"/>
      <c r="L453" s="25"/>
      <c r="N453" s="25"/>
      <c r="O453" s="26"/>
    </row>
    <row r="454" spans="2:15" x14ac:dyDescent="0.2">
      <c r="B454" s="24"/>
      <c r="C454" s="24"/>
      <c r="D454" s="20"/>
      <c r="E454" s="20"/>
      <c r="F454" s="20"/>
      <c r="G454" s="20"/>
      <c r="H454" s="24"/>
      <c r="I454" s="24"/>
      <c r="J454" s="24"/>
      <c r="K454" s="25"/>
      <c r="L454" s="25"/>
      <c r="N454" s="25"/>
      <c r="O454" s="26"/>
    </row>
    <row r="455" spans="2:15" x14ac:dyDescent="0.2">
      <c r="B455" s="24"/>
      <c r="C455" s="24"/>
      <c r="D455" s="20"/>
      <c r="E455" s="20"/>
      <c r="F455" s="20"/>
      <c r="G455" s="20"/>
      <c r="H455" s="24"/>
      <c r="I455" s="24"/>
      <c r="J455" s="24"/>
      <c r="K455" s="25"/>
      <c r="L455" s="25"/>
      <c r="N455" s="25"/>
      <c r="O455" s="26"/>
    </row>
    <row r="456" spans="2:15" x14ac:dyDescent="0.2">
      <c r="B456" s="24"/>
      <c r="C456" s="24"/>
      <c r="D456" s="20"/>
      <c r="E456" s="20"/>
      <c r="F456" s="20"/>
      <c r="G456" s="20"/>
      <c r="H456" s="24"/>
      <c r="I456" s="24"/>
      <c r="J456" s="24"/>
      <c r="K456" s="25"/>
      <c r="L456" s="25"/>
      <c r="N456" s="25"/>
      <c r="O456" s="26"/>
    </row>
    <row r="457" spans="2:15" x14ac:dyDescent="0.2">
      <c r="B457" s="24"/>
      <c r="C457" s="24"/>
      <c r="D457" s="20"/>
      <c r="E457" s="20"/>
      <c r="F457" s="20"/>
      <c r="G457" s="20"/>
      <c r="H457" s="24"/>
      <c r="I457" s="24"/>
      <c r="J457" s="24"/>
      <c r="K457" s="25"/>
      <c r="L457" s="25"/>
      <c r="N457" s="25"/>
      <c r="O457" s="26"/>
    </row>
    <row r="458" spans="2:15" x14ac:dyDescent="0.2">
      <c r="B458" s="24"/>
      <c r="C458" s="24"/>
      <c r="D458" s="20"/>
      <c r="E458" s="20"/>
      <c r="F458" s="20"/>
      <c r="G458" s="20"/>
      <c r="H458" s="24"/>
      <c r="I458" s="24"/>
      <c r="J458" s="24"/>
      <c r="K458" s="25"/>
      <c r="L458" s="25"/>
      <c r="N458" s="25"/>
      <c r="O458" s="26"/>
    </row>
    <row r="459" spans="2:15" x14ac:dyDescent="0.2">
      <c r="B459" s="24"/>
      <c r="C459" s="24"/>
      <c r="D459" s="20"/>
      <c r="E459" s="20"/>
      <c r="F459" s="20"/>
      <c r="G459" s="20"/>
      <c r="H459" s="24"/>
      <c r="I459" s="24"/>
      <c r="J459" s="24"/>
      <c r="K459" s="25"/>
      <c r="L459" s="25"/>
      <c r="N459" s="25"/>
      <c r="O459" s="26"/>
    </row>
    <row r="460" spans="2:15" x14ac:dyDescent="0.2">
      <c r="B460" s="24"/>
      <c r="C460" s="24"/>
      <c r="D460" s="20"/>
      <c r="E460" s="20"/>
      <c r="F460" s="20"/>
      <c r="G460" s="20"/>
      <c r="H460" s="24"/>
      <c r="I460" s="24"/>
      <c r="J460" s="24"/>
      <c r="K460" s="25"/>
      <c r="L460" s="25"/>
      <c r="N460" s="25"/>
      <c r="O460" s="26"/>
    </row>
    <row r="461" spans="2:15" x14ac:dyDescent="0.2">
      <c r="B461" s="24"/>
      <c r="C461" s="24"/>
      <c r="D461" s="20"/>
      <c r="E461" s="20"/>
      <c r="F461" s="20"/>
      <c r="G461" s="20"/>
      <c r="H461" s="24"/>
      <c r="I461" s="24"/>
      <c r="J461" s="24"/>
      <c r="K461" s="25"/>
      <c r="L461" s="25"/>
      <c r="N461" s="25"/>
      <c r="O461" s="26"/>
    </row>
    <row r="462" spans="2:15" x14ac:dyDescent="0.2">
      <c r="B462" s="24"/>
      <c r="C462" s="24"/>
      <c r="D462" s="20"/>
      <c r="E462" s="20"/>
      <c r="F462" s="20"/>
      <c r="G462" s="20"/>
      <c r="H462" s="24"/>
      <c r="I462" s="24"/>
      <c r="J462" s="24"/>
      <c r="K462" s="25"/>
      <c r="L462" s="25"/>
      <c r="N462" s="25"/>
      <c r="O462" s="26"/>
    </row>
    <row r="463" spans="2:15" x14ac:dyDescent="0.2">
      <c r="B463" s="24"/>
      <c r="C463" s="24"/>
      <c r="D463" s="20"/>
      <c r="E463" s="20"/>
      <c r="F463" s="20"/>
      <c r="G463" s="20"/>
      <c r="H463" s="24"/>
      <c r="I463" s="24"/>
      <c r="J463" s="24"/>
      <c r="K463" s="25"/>
      <c r="L463" s="25"/>
      <c r="N463" s="25"/>
      <c r="O463" s="26"/>
    </row>
    <row r="464" spans="2:15" x14ac:dyDescent="0.2">
      <c r="B464" s="24"/>
      <c r="C464" s="24"/>
      <c r="D464" s="20"/>
      <c r="E464" s="20"/>
      <c r="F464" s="20"/>
      <c r="G464" s="20"/>
      <c r="H464" s="24"/>
      <c r="I464" s="24"/>
      <c r="J464" s="24"/>
      <c r="K464" s="25"/>
      <c r="L464" s="25"/>
      <c r="N464" s="25"/>
      <c r="O464" s="26"/>
    </row>
    <row r="465" spans="2:15" x14ac:dyDescent="0.2">
      <c r="B465" s="24"/>
      <c r="C465" s="24"/>
      <c r="D465" s="20"/>
      <c r="E465" s="20"/>
      <c r="F465" s="20"/>
      <c r="G465" s="20"/>
      <c r="H465" s="24"/>
      <c r="I465" s="24"/>
      <c r="J465" s="24"/>
      <c r="K465" s="25"/>
      <c r="L465" s="25"/>
      <c r="N465" s="25"/>
      <c r="O465" s="26"/>
    </row>
    <row r="466" spans="2:15" x14ac:dyDescent="0.2">
      <c r="B466" s="24"/>
      <c r="C466" s="24"/>
      <c r="D466" s="20"/>
      <c r="E466" s="20"/>
      <c r="F466" s="20"/>
      <c r="G466" s="20"/>
      <c r="H466" s="24"/>
      <c r="I466" s="24"/>
      <c r="J466" s="24"/>
      <c r="K466" s="25"/>
      <c r="L466" s="25"/>
      <c r="N466" s="25"/>
      <c r="O466" s="26"/>
    </row>
    <row r="467" spans="2:15" x14ac:dyDescent="0.2">
      <c r="B467" s="24"/>
      <c r="C467" s="24"/>
      <c r="D467" s="20"/>
      <c r="E467" s="20"/>
      <c r="F467" s="20"/>
      <c r="G467" s="20"/>
      <c r="H467" s="24"/>
      <c r="I467" s="24"/>
      <c r="J467" s="24"/>
      <c r="K467" s="25"/>
      <c r="L467" s="25"/>
      <c r="N467" s="25"/>
      <c r="O467" s="26"/>
    </row>
    <row r="468" spans="2:15" x14ac:dyDescent="0.2">
      <c r="B468" s="24"/>
      <c r="C468" s="24"/>
      <c r="D468" s="20"/>
      <c r="E468" s="20"/>
      <c r="F468" s="20"/>
      <c r="G468" s="20"/>
      <c r="H468" s="24"/>
      <c r="I468" s="24"/>
      <c r="J468" s="24"/>
      <c r="K468" s="25"/>
      <c r="L468" s="25"/>
      <c r="N468" s="25"/>
      <c r="O468" s="26"/>
    </row>
    <row r="469" spans="2:15" x14ac:dyDescent="0.2">
      <c r="B469" s="24"/>
      <c r="C469" s="24"/>
      <c r="D469" s="20"/>
      <c r="E469" s="20"/>
      <c r="F469" s="20"/>
      <c r="G469" s="20"/>
      <c r="H469" s="24"/>
      <c r="I469" s="24"/>
      <c r="J469" s="24"/>
      <c r="K469" s="25"/>
      <c r="L469" s="25"/>
      <c r="N469" s="25"/>
      <c r="O469" s="26"/>
    </row>
    <row r="470" spans="2:15" x14ac:dyDescent="0.2">
      <c r="B470" s="24"/>
      <c r="C470" s="24"/>
      <c r="D470" s="20"/>
      <c r="E470" s="20"/>
      <c r="F470" s="20"/>
      <c r="G470" s="20"/>
      <c r="H470" s="24"/>
      <c r="I470" s="24"/>
      <c r="J470" s="24"/>
      <c r="K470" s="25"/>
      <c r="L470" s="25"/>
      <c r="N470" s="25"/>
      <c r="O470" s="26"/>
    </row>
    <row r="471" spans="2:15" x14ac:dyDescent="0.2">
      <c r="B471" s="24"/>
      <c r="C471" s="24"/>
      <c r="D471" s="20"/>
      <c r="E471" s="20"/>
      <c r="F471" s="20"/>
      <c r="G471" s="20"/>
      <c r="H471" s="24"/>
      <c r="I471" s="24"/>
      <c r="J471" s="24"/>
      <c r="K471" s="25"/>
      <c r="L471" s="25"/>
      <c r="N471" s="25"/>
      <c r="O471" s="26"/>
    </row>
    <row r="472" spans="2:15" x14ac:dyDescent="0.2">
      <c r="B472" s="24"/>
      <c r="C472" s="24"/>
      <c r="D472" s="20"/>
      <c r="E472" s="20"/>
      <c r="F472" s="20"/>
      <c r="G472" s="20"/>
      <c r="H472" s="24"/>
      <c r="I472" s="24"/>
      <c r="J472" s="24"/>
      <c r="K472" s="25"/>
      <c r="L472" s="25"/>
      <c r="N472" s="25"/>
      <c r="O472" s="26"/>
    </row>
    <row r="473" spans="2:15" x14ac:dyDescent="0.2">
      <c r="B473" s="24"/>
      <c r="C473" s="24"/>
      <c r="D473" s="20"/>
      <c r="E473" s="20"/>
      <c r="F473" s="20"/>
      <c r="G473" s="20"/>
      <c r="H473" s="24"/>
      <c r="I473" s="24"/>
      <c r="J473" s="24"/>
      <c r="K473" s="25"/>
      <c r="L473" s="25"/>
      <c r="N473" s="25"/>
      <c r="O473" s="26"/>
    </row>
    <row r="474" spans="2:15" x14ac:dyDescent="0.2">
      <c r="B474" s="24"/>
      <c r="C474" s="24"/>
      <c r="D474" s="20"/>
      <c r="E474" s="20"/>
      <c r="F474" s="20"/>
      <c r="G474" s="20"/>
      <c r="H474" s="24"/>
      <c r="I474" s="24"/>
      <c r="J474" s="24"/>
      <c r="K474" s="25"/>
      <c r="L474" s="25"/>
      <c r="N474" s="25"/>
      <c r="O474" s="26"/>
    </row>
    <row r="475" spans="2:15" x14ac:dyDescent="0.2">
      <c r="B475" s="24"/>
      <c r="C475" s="24"/>
      <c r="D475" s="20"/>
      <c r="E475" s="20"/>
      <c r="F475" s="20"/>
      <c r="G475" s="20"/>
      <c r="H475" s="24"/>
      <c r="I475" s="24"/>
      <c r="J475" s="24"/>
      <c r="K475" s="25"/>
      <c r="L475" s="25"/>
      <c r="N475" s="25"/>
      <c r="O475" s="26"/>
    </row>
    <row r="476" spans="2:15" x14ac:dyDescent="0.2">
      <c r="B476" s="24"/>
      <c r="C476" s="24"/>
      <c r="D476" s="20"/>
      <c r="E476" s="20"/>
      <c r="F476" s="20"/>
      <c r="G476" s="20"/>
      <c r="H476" s="24"/>
      <c r="I476" s="24"/>
      <c r="J476" s="24"/>
      <c r="K476" s="25"/>
      <c r="L476" s="25"/>
      <c r="N476" s="25"/>
      <c r="O476" s="26"/>
    </row>
    <row r="477" spans="2:15" x14ac:dyDescent="0.2">
      <c r="B477" s="24"/>
      <c r="C477" s="24"/>
      <c r="D477" s="20"/>
      <c r="E477" s="20"/>
      <c r="F477" s="20"/>
      <c r="G477" s="20"/>
      <c r="H477" s="24"/>
      <c r="I477" s="24"/>
      <c r="J477" s="24"/>
      <c r="K477" s="25"/>
      <c r="L477" s="25"/>
      <c r="N477" s="25"/>
      <c r="O477" s="26"/>
    </row>
    <row r="478" spans="2:15" x14ac:dyDescent="0.2">
      <c r="B478" s="24"/>
      <c r="C478" s="24"/>
      <c r="D478" s="20"/>
      <c r="E478" s="20"/>
      <c r="F478" s="20"/>
      <c r="G478" s="20"/>
      <c r="H478" s="24"/>
      <c r="I478" s="24"/>
      <c r="J478" s="24"/>
      <c r="K478" s="25"/>
      <c r="L478" s="25"/>
      <c r="N478" s="25"/>
      <c r="O478" s="26"/>
    </row>
    <row r="479" spans="2:15" x14ac:dyDescent="0.2">
      <c r="B479" s="24"/>
      <c r="C479" s="24"/>
      <c r="D479" s="20"/>
      <c r="E479" s="20"/>
      <c r="F479" s="20"/>
      <c r="G479" s="20"/>
      <c r="H479" s="24"/>
      <c r="I479" s="24"/>
      <c r="J479" s="24"/>
      <c r="K479" s="25"/>
      <c r="L479" s="25"/>
      <c r="N479" s="25"/>
      <c r="O479" s="26"/>
    </row>
    <row r="480" spans="2:15" x14ac:dyDescent="0.2">
      <c r="B480" s="24"/>
      <c r="C480" s="24"/>
      <c r="D480" s="20"/>
      <c r="E480" s="20"/>
      <c r="F480" s="20"/>
      <c r="G480" s="20"/>
      <c r="H480" s="24"/>
      <c r="I480" s="24"/>
      <c r="J480" s="24"/>
      <c r="K480" s="25"/>
      <c r="L480" s="25"/>
      <c r="N480" s="25"/>
      <c r="O480" s="26"/>
    </row>
    <row r="481" spans="2:15" x14ac:dyDescent="0.2">
      <c r="B481" s="24"/>
      <c r="C481" s="24"/>
      <c r="D481" s="20"/>
      <c r="E481" s="20"/>
      <c r="F481" s="20"/>
      <c r="G481" s="20"/>
      <c r="H481" s="24"/>
      <c r="I481" s="24"/>
      <c r="J481" s="24"/>
      <c r="K481" s="25"/>
      <c r="L481" s="25"/>
      <c r="N481" s="25"/>
      <c r="O481" s="26"/>
    </row>
    <row r="482" spans="2:15" x14ac:dyDescent="0.2">
      <c r="B482" s="24"/>
      <c r="C482" s="24"/>
      <c r="D482" s="20"/>
      <c r="E482" s="20"/>
      <c r="F482" s="20"/>
      <c r="G482" s="20"/>
      <c r="H482" s="24"/>
      <c r="I482" s="24"/>
      <c r="J482" s="24"/>
      <c r="K482" s="25"/>
      <c r="L482" s="25"/>
      <c r="N482" s="25"/>
      <c r="O482" s="26"/>
    </row>
    <row r="483" spans="2:15" x14ac:dyDescent="0.2">
      <c r="B483" s="24"/>
      <c r="C483" s="24"/>
      <c r="D483" s="20"/>
      <c r="E483" s="20"/>
      <c r="F483" s="20"/>
      <c r="G483" s="20"/>
      <c r="H483" s="24"/>
      <c r="I483" s="24"/>
      <c r="J483" s="24"/>
      <c r="K483" s="25"/>
      <c r="L483" s="25"/>
      <c r="N483" s="25"/>
      <c r="O483" s="26"/>
    </row>
    <row r="484" spans="2:15" x14ac:dyDescent="0.2">
      <c r="B484" s="24"/>
      <c r="C484" s="24"/>
      <c r="D484" s="20"/>
      <c r="E484" s="20"/>
      <c r="F484" s="20"/>
      <c r="G484" s="20"/>
      <c r="H484" s="24"/>
      <c r="I484" s="24"/>
      <c r="J484" s="24"/>
      <c r="K484" s="25"/>
      <c r="L484" s="25"/>
      <c r="N484" s="25"/>
      <c r="O484" s="26"/>
    </row>
    <row r="485" spans="2:15" x14ac:dyDescent="0.2">
      <c r="B485" s="24"/>
      <c r="C485" s="24"/>
      <c r="D485" s="20"/>
      <c r="E485" s="20"/>
      <c r="F485" s="20"/>
      <c r="G485" s="20"/>
      <c r="H485" s="24"/>
      <c r="I485" s="24"/>
      <c r="J485" s="24"/>
      <c r="K485" s="25"/>
      <c r="L485" s="25"/>
      <c r="N485" s="25"/>
      <c r="O485" s="26"/>
    </row>
    <row r="486" spans="2:15" x14ac:dyDescent="0.2">
      <c r="B486" s="24"/>
      <c r="C486" s="24"/>
      <c r="D486" s="20"/>
      <c r="E486" s="20"/>
      <c r="F486" s="20"/>
      <c r="G486" s="20"/>
      <c r="H486" s="24"/>
      <c r="I486" s="24"/>
      <c r="J486" s="24"/>
      <c r="K486" s="25"/>
      <c r="L486" s="25"/>
      <c r="N486" s="25"/>
      <c r="O486" s="26"/>
    </row>
    <row r="487" spans="2:15" x14ac:dyDescent="0.2">
      <c r="B487" s="24"/>
      <c r="C487" s="24"/>
      <c r="D487" s="20"/>
      <c r="E487" s="20"/>
      <c r="F487" s="20"/>
      <c r="G487" s="20"/>
      <c r="H487" s="24"/>
      <c r="I487" s="24"/>
      <c r="J487" s="24"/>
      <c r="K487" s="25"/>
      <c r="L487" s="25"/>
      <c r="N487" s="25"/>
      <c r="O487" s="26"/>
    </row>
    <row r="488" spans="2:15" x14ac:dyDescent="0.2">
      <c r="B488" s="24"/>
      <c r="C488" s="24"/>
      <c r="D488" s="20"/>
      <c r="E488" s="20"/>
      <c r="F488" s="20"/>
      <c r="G488" s="20"/>
      <c r="H488" s="24"/>
      <c r="I488" s="24"/>
      <c r="J488" s="24"/>
      <c r="K488" s="25"/>
      <c r="L488" s="25"/>
      <c r="N488" s="25"/>
      <c r="O488" s="26"/>
    </row>
    <row r="489" spans="2:15" x14ac:dyDescent="0.2">
      <c r="B489" s="24"/>
      <c r="C489" s="24"/>
      <c r="D489" s="20"/>
      <c r="E489" s="20"/>
      <c r="F489" s="20"/>
      <c r="G489" s="20"/>
      <c r="H489" s="24"/>
      <c r="I489" s="24"/>
      <c r="J489" s="24"/>
      <c r="K489" s="25"/>
      <c r="L489" s="25"/>
      <c r="N489" s="25"/>
      <c r="O489" s="26"/>
    </row>
    <row r="490" spans="2:15" x14ac:dyDescent="0.2">
      <c r="B490" s="24"/>
      <c r="C490" s="24"/>
      <c r="D490" s="20"/>
      <c r="E490" s="20"/>
      <c r="F490" s="20"/>
      <c r="G490" s="20"/>
      <c r="H490" s="24"/>
      <c r="I490" s="24"/>
      <c r="J490" s="24"/>
      <c r="K490" s="25"/>
      <c r="L490" s="25"/>
      <c r="N490" s="25"/>
      <c r="O490" s="26"/>
    </row>
    <row r="491" spans="2:15" x14ac:dyDescent="0.2">
      <c r="B491" s="24"/>
      <c r="C491" s="24"/>
      <c r="D491" s="20"/>
      <c r="E491" s="20"/>
      <c r="F491" s="20"/>
      <c r="G491" s="20"/>
      <c r="H491" s="24"/>
      <c r="I491" s="24"/>
      <c r="J491" s="24"/>
      <c r="K491" s="25"/>
      <c r="L491" s="25"/>
      <c r="N491" s="25"/>
      <c r="O491" s="26"/>
    </row>
    <row r="492" spans="2:15" x14ac:dyDescent="0.2">
      <c r="B492" s="24"/>
      <c r="C492" s="24"/>
      <c r="D492" s="20"/>
      <c r="E492" s="20"/>
      <c r="F492" s="20"/>
      <c r="G492" s="20"/>
      <c r="H492" s="24"/>
      <c r="I492" s="24"/>
      <c r="J492" s="24"/>
      <c r="K492" s="25"/>
      <c r="L492" s="25"/>
      <c r="N492" s="25"/>
      <c r="O492" s="26"/>
    </row>
    <row r="493" spans="2:15" x14ac:dyDescent="0.2">
      <c r="B493" s="24"/>
      <c r="C493" s="24"/>
      <c r="D493" s="20"/>
      <c r="E493" s="20"/>
      <c r="F493" s="20"/>
      <c r="G493" s="20"/>
      <c r="H493" s="24"/>
      <c r="I493" s="24"/>
      <c r="J493" s="24"/>
      <c r="K493" s="25"/>
      <c r="L493" s="25"/>
      <c r="N493" s="25"/>
      <c r="O493" s="26"/>
    </row>
    <row r="494" spans="2:15" x14ac:dyDescent="0.2">
      <c r="B494" s="24"/>
      <c r="C494" s="24"/>
      <c r="D494" s="20"/>
      <c r="E494" s="20"/>
      <c r="F494" s="20"/>
      <c r="G494" s="20"/>
      <c r="H494" s="24"/>
      <c r="I494" s="24"/>
      <c r="J494" s="24"/>
      <c r="K494" s="25"/>
      <c r="L494" s="25"/>
      <c r="N494" s="25"/>
      <c r="O494" s="26"/>
    </row>
    <row r="495" spans="2:15" x14ac:dyDescent="0.2">
      <c r="B495" s="24"/>
      <c r="C495" s="24"/>
      <c r="D495" s="20"/>
      <c r="E495" s="20"/>
      <c r="F495" s="20"/>
      <c r="G495" s="20"/>
      <c r="H495" s="24"/>
      <c r="I495" s="24"/>
      <c r="J495" s="24"/>
      <c r="K495" s="25"/>
      <c r="L495" s="25"/>
      <c r="N495" s="25"/>
      <c r="O495" s="26"/>
    </row>
    <row r="496" spans="2:15" x14ac:dyDescent="0.2">
      <c r="B496" s="24"/>
      <c r="C496" s="24"/>
      <c r="D496" s="20"/>
      <c r="E496" s="20"/>
      <c r="F496" s="20"/>
      <c r="G496" s="20"/>
      <c r="H496" s="24"/>
      <c r="I496" s="24"/>
      <c r="J496" s="24"/>
      <c r="K496" s="25"/>
      <c r="L496" s="25"/>
      <c r="N496" s="25"/>
      <c r="O496" s="26"/>
    </row>
    <row r="497" spans="2:15" x14ac:dyDescent="0.2">
      <c r="B497" s="24"/>
      <c r="C497" s="24"/>
      <c r="D497" s="20"/>
      <c r="E497" s="20"/>
      <c r="F497" s="20"/>
      <c r="G497" s="20"/>
      <c r="H497" s="24"/>
      <c r="I497" s="24"/>
      <c r="J497" s="24"/>
      <c r="K497" s="25"/>
      <c r="L497" s="25"/>
      <c r="N497" s="25"/>
      <c r="O497" s="26"/>
    </row>
    <row r="498" spans="2:15" x14ac:dyDescent="0.2">
      <c r="B498" s="24"/>
      <c r="C498" s="24"/>
      <c r="D498" s="20"/>
      <c r="E498" s="20"/>
      <c r="F498" s="20"/>
      <c r="G498" s="20"/>
      <c r="H498" s="24"/>
      <c r="I498" s="24"/>
      <c r="J498" s="24"/>
      <c r="K498" s="25"/>
      <c r="L498" s="25"/>
      <c r="N498" s="25"/>
      <c r="O498" s="26"/>
    </row>
    <row r="499" spans="2:15" x14ac:dyDescent="0.2">
      <c r="B499" s="24"/>
      <c r="C499" s="24"/>
      <c r="D499" s="20"/>
      <c r="E499" s="20"/>
      <c r="F499" s="20"/>
      <c r="G499" s="20"/>
      <c r="H499" s="24"/>
      <c r="I499" s="24"/>
      <c r="J499" s="24"/>
      <c r="K499" s="25"/>
      <c r="L499" s="25"/>
      <c r="N499" s="25"/>
      <c r="O499" s="26"/>
    </row>
    <row r="500" spans="2:15" x14ac:dyDescent="0.2">
      <c r="B500" s="24"/>
      <c r="C500" s="24"/>
      <c r="D500" s="20"/>
      <c r="E500" s="20"/>
      <c r="F500" s="20"/>
      <c r="G500" s="20"/>
      <c r="H500" s="24"/>
      <c r="I500" s="24"/>
      <c r="J500" s="24"/>
      <c r="K500" s="25"/>
      <c r="L500" s="25"/>
      <c r="N500" s="25"/>
      <c r="O500" s="26"/>
    </row>
    <row r="501" spans="2:15" x14ac:dyDescent="0.2">
      <c r="B501" s="24"/>
      <c r="C501" s="24"/>
      <c r="D501" s="20"/>
      <c r="E501" s="20"/>
      <c r="F501" s="20"/>
      <c r="G501" s="20"/>
      <c r="H501" s="24"/>
      <c r="I501" s="24"/>
      <c r="J501" s="24"/>
      <c r="K501" s="25"/>
      <c r="L501" s="25"/>
      <c r="N501" s="25"/>
      <c r="O501" s="26"/>
    </row>
    <row r="502" spans="2:15" x14ac:dyDescent="0.2">
      <c r="B502" s="24"/>
      <c r="C502" s="24"/>
      <c r="D502" s="20"/>
      <c r="E502" s="20"/>
      <c r="F502" s="20"/>
      <c r="G502" s="20"/>
      <c r="H502" s="24"/>
      <c r="I502" s="24"/>
      <c r="J502" s="24"/>
      <c r="K502" s="25"/>
      <c r="L502" s="25"/>
      <c r="N502" s="25"/>
      <c r="O502" s="26"/>
    </row>
    <row r="503" spans="2:15" x14ac:dyDescent="0.2">
      <c r="B503" s="24"/>
      <c r="C503" s="24"/>
      <c r="D503" s="20"/>
      <c r="E503" s="20"/>
      <c r="F503" s="20"/>
      <c r="G503" s="20"/>
      <c r="H503" s="24"/>
      <c r="I503" s="24"/>
      <c r="J503" s="24"/>
      <c r="K503" s="25"/>
      <c r="L503" s="25"/>
      <c r="N503" s="25"/>
      <c r="O503" s="26"/>
    </row>
    <row r="504" spans="2:15" x14ac:dyDescent="0.2">
      <c r="B504" s="24"/>
      <c r="C504" s="24"/>
      <c r="D504" s="20"/>
      <c r="E504" s="20"/>
      <c r="F504" s="20"/>
      <c r="G504" s="20"/>
      <c r="H504" s="24"/>
      <c r="I504" s="24"/>
      <c r="J504" s="24"/>
      <c r="K504" s="25"/>
      <c r="L504" s="25"/>
      <c r="N504" s="25"/>
      <c r="O504" s="26"/>
    </row>
    <row r="505" spans="2:15" x14ac:dyDescent="0.2">
      <c r="B505" s="24"/>
      <c r="C505" s="24"/>
      <c r="D505" s="20"/>
      <c r="E505" s="20"/>
      <c r="F505" s="20"/>
      <c r="G505" s="20"/>
      <c r="H505" s="24"/>
      <c r="I505" s="24"/>
      <c r="J505" s="24"/>
      <c r="K505" s="25"/>
      <c r="L505" s="25"/>
      <c r="N505" s="25"/>
      <c r="O505" s="26"/>
    </row>
    <row r="506" spans="2:15" x14ac:dyDescent="0.2">
      <c r="B506" s="24"/>
      <c r="C506" s="24"/>
      <c r="D506" s="20"/>
      <c r="E506" s="20"/>
      <c r="F506" s="20"/>
      <c r="G506" s="20"/>
      <c r="H506" s="24"/>
      <c r="I506" s="24"/>
      <c r="J506" s="24"/>
      <c r="K506" s="25"/>
      <c r="L506" s="25"/>
      <c r="N506" s="25"/>
      <c r="O506" s="26"/>
    </row>
    <row r="507" spans="2:15" x14ac:dyDescent="0.2">
      <c r="B507" s="24"/>
      <c r="C507" s="24"/>
      <c r="D507" s="20"/>
      <c r="E507" s="20"/>
      <c r="F507" s="20"/>
      <c r="G507" s="20"/>
      <c r="H507" s="24"/>
      <c r="I507" s="24"/>
      <c r="J507" s="24"/>
      <c r="K507" s="25"/>
      <c r="L507" s="25"/>
      <c r="N507" s="25"/>
      <c r="O507" s="26"/>
    </row>
    <row r="508" spans="2:15" x14ac:dyDescent="0.2">
      <c r="B508" s="24"/>
      <c r="C508" s="24"/>
      <c r="D508" s="20"/>
      <c r="E508" s="20"/>
      <c r="F508" s="20"/>
      <c r="G508" s="20"/>
      <c r="H508" s="24"/>
      <c r="I508" s="24"/>
      <c r="J508" s="24"/>
      <c r="K508" s="25"/>
      <c r="L508" s="25"/>
      <c r="N508" s="25"/>
      <c r="O508" s="26"/>
    </row>
    <row r="509" spans="2:15" x14ac:dyDescent="0.2">
      <c r="B509" s="24"/>
      <c r="C509" s="24"/>
      <c r="D509" s="20"/>
      <c r="E509" s="20"/>
      <c r="F509" s="20"/>
      <c r="G509" s="20"/>
      <c r="H509" s="24"/>
      <c r="I509" s="24"/>
      <c r="J509" s="24"/>
      <c r="K509" s="25"/>
      <c r="L509" s="25"/>
      <c r="N509" s="25"/>
      <c r="O509" s="26"/>
    </row>
    <row r="510" spans="2:15" x14ac:dyDescent="0.2">
      <c r="B510" s="24"/>
      <c r="C510" s="24"/>
      <c r="D510" s="20"/>
      <c r="E510" s="20"/>
      <c r="F510" s="20"/>
      <c r="G510" s="20"/>
      <c r="H510" s="24"/>
      <c r="I510" s="24"/>
      <c r="J510" s="24"/>
      <c r="K510" s="25"/>
      <c r="L510" s="25"/>
      <c r="N510" s="25"/>
      <c r="O510" s="26"/>
    </row>
    <row r="511" spans="2:15" x14ac:dyDescent="0.2">
      <c r="B511" s="24"/>
      <c r="C511" s="24"/>
      <c r="D511" s="20"/>
      <c r="E511" s="20"/>
      <c r="F511" s="20"/>
      <c r="G511" s="20"/>
      <c r="H511" s="24"/>
      <c r="I511" s="24"/>
      <c r="J511" s="24"/>
      <c r="K511" s="25"/>
      <c r="L511" s="25"/>
      <c r="N511" s="25"/>
      <c r="O511" s="26"/>
    </row>
    <row r="512" spans="2:15" x14ac:dyDescent="0.2">
      <c r="B512" s="24"/>
      <c r="C512" s="24"/>
      <c r="D512" s="20"/>
      <c r="E512" s="20"/>
      <c r="F512" s="20"/>
      <c r="G512" s="20"/>
      <c r="H512" s="24"/>
      <c r="I512" s="24"/>
      <c r="J512" s="24"/>
      <c r="K512" s="25"/>
      <c r="L512" s="25"/>
      <c r="N512" s="25"/>
      <c r="O512" s="26"/>
    </row>
    <row r="513" spans="2:15" x14ac:dyDescent="0.2">
      <c r="B513" s="24"/>
      <c r="C513" s="24"/>
      <c r="D513" s="20"/>
      <c r="E513" s="20"/>
      <c r="F513" s="20"/>
      <c r="G513" s="20"/>
      <c r="H513" s="24"/>
      <c r="I513" s="24"/>
      <c r="J513" s="24"/>
      <c r="K513" s="25"/>
      <c r="L513" s="25"/>
      <c r="N513" s="25"/>
      <c r="O513" s="26"/>
    </row>
    <row r="514" spans="2:15" x14ac:dyDescent="0.2">
      <c r="B514" s="24"/>
      <c r="C514" s="24"/>
      <c r="D514" s="20"/>
      <c r="E514" s="20"/>
      <c r="F514" s="20"/>
      <c r="G514" s="20"/>
      <c r="H514" s="24"/>
      <c r="I514" s="24"/>
      <c r="J514" s="24"/>
      <c r="K514" s="25"/>
      <c r="L514" s="25"/>
      <c r="N514" s="25"/>
      <c r="O514" s="26"/>
    </row>
    <row r="515" spans="2:15" x14ac:dyDescent="0.2">
      <c r="B515" s="24"/>
      <c r="C515" s="24"/>
      <c r="D515" s="20"/>
      <c r="E515" s="20"/>
      <c r="F515" s="20"/>
      <c r="G515" s="20"/>
      <c r="H515" s="24"/>
      <c r="I515" s="24"/>
      <c r="J515" s="24"/>
      <c r="K515" s="25"/>
      <c r="L515" s="25"/>
      <c r="N515" s="25"/>
      <c r="O515" s="26"/>
    </row>
    <row r="516" spans="2:15" x14ac:dyDescent="0.2">
      <c r="B516" s="24"/>
      <c r="C516" s="24"/>
      <c r="D516" s="20"/>
      <c r="E516" s="20"/>
      <c r="F516" s="20"/>
      <c r="G516" s="20"/>
      <c r="H516" s="24"/>
      <c r="I516" s="24"/>
      <c r="J516" s="24"/>
      <c r="K516" s="25"/>
      <c r="L516" s="25"/>
      <c r="N516" s="25"/>
      <c r="O516" s="26"/>
    </row>
    <row r="517" spans="2:15" x14ac:dyDescent="0.2">
      <c r="B517" s="24"/>
      <c r="C517" s="24"/>
      <c r="D517" s="20"/>
      <c r="E517" s="20"/>
      <c r="F517" s="20"/>
      <c r="G517" s="20"/>
      <c r="H517" s="24"/>
      <c r="I517" s="24"/>
      <c r="J517" s="24"/>
      <c r="K517" s="25"/>
      <c r="L517" s="25"/>
      <c r="N517" s="25"/>
      <c r="O517" s="26"/>
    </row>
    <row r="518" spans="2:15" x14ac:dyDescent="0.2">
      <c r="B518" s="24"/>
      <c r="C518" s="24"/>
      <c r="D518" s="20"/>
      <c r="E518" s="20"/>
      <c r="F518" s="20"/>
      <c r="G518" s="20"/>
      <c r="H518" s="24"/>
      <c r="I518" s="24"/>
      <c r="J518" s="24"/>
      <c r="K518" s="25"/>
      <c r="L518" s="25"/>
      <c r="N518" s="25"/>
      <c r="O518" s="26"/>
    </row>
    <row r="519" spans="2:15" x14ac:dyDescent="0.2">
      <c r="B519" s="24"/>
      <c r="C519" s="24"/>
      <c r="D519" s="20"/>
      <c r="E519" s="20"/>
      <c r="F519" s="20"/>
      <c r="G519" s="20"/>
      <c r="H519" s="24"/>
      <c r="I519" s="24"/>
      <c r="J519" s="24"/>
      <c r="K519" s="25"/>
      <c r="L519" s="25"/>
      <c r="N519" s="25"/>
      <c r="O519" s="26"/>
    </row>
    <row r="520" spans="2:15" x14ac:dyDescent="0.2">
      <c r="B520" s="24"/>
      <c r="C520" s="24"/>
      <c r="D520" s="20"/>
      <c r="E520" s="20"/>
      <c r="F520" s="20"/>
      <c r="G520" s="20"/>
      <c r="H520" s="24"/>
      <c r="I520" s="24"/>
      <c r="J520" s="24"/>
      <c r="K520" s="25"/>
      <c r="L520" s="25"/>
      <c r="N520" s="25"/>
      <c r="O520" s="26"/>
    </row>
    <row r="521" spans="2:15" x14ac:dyDescent="0.2">
      <c r="B521" s="24"/>
      <c r="C521" s="24"/>
      <c r="D521" s="20"/>
      <c r="E521" s="20"/>
      <c r="F521" s="20"/>
      <c r="G521" s="20"/>
      <c r="H521" s="24"/>
      <c r="I521" s="24"/>
      <c r="J521" s="24"/>
      <c r="K521" s="25"/>
      <c r="L521" s="25"/>
      <c r="N521" s="25"/>
      <c r="O521" s="26"/>
    </row>
    <row r="522" spans="2:15" x14ac:dyDescent="0.2">
      <c r="B522" s="24"/>
      <c r="C522" s="24"/>
      <c r="D522" s="20"/>
      <c r="E522" s="20"/>
      <c r="F522" s="20"/>
      <c r="G522" s="20"/>
      <c r="H522" s="24"/>
      <c r="I522" s="24"/>
      <c r="J522" s="24"/>
      <c r="K522" s="25"/>
      <c r="L522" s="25"/>
      <c r="N522" s="25"/>
      <c r="O522" s="26"/>
    </row>
    <row r="523" spans="2:15" x14ac:dyDescent="0.2">
      <c r="B523" s="24"/>
      <c r="C523" s="24"/>
      <c r="D523" s="20"/>
      <c r="E523" s="20"/>
      <c r="F523" s="20"/>
      <c r="G523" s="20"/>
      <c r="H523" s="24"/>
      <c r="I523" s="24"/>
      <c r="J523" s="24"/>
      <c r="K523" s="25"/>
      <c r="L523" s="25"/>
      <c r="N523" s="25"/>
      <c r="O523" s="26"/>
    </row>
    <row r="524" spans="2:15" x14ac:dyDescent="0.2">
      <c r="B524" s="24"/>
      <c r="C524" s="24"/>
      <c r="D524" s="20"/>
      <c r="E524" s="20"/>
      <c r="F524" s="20"/>
      <c r="G524" s="20"/>
      <c r="H524" s="24"/>
      <c r="I524" s="24"/>
      <c r="J524" s="24"/>
      <c r="K524" s="25"/>
      <c r="L524" s="25"/>
      <c r="N524" s="25"/>
      <c r="O524" s="26"/>
    </row>
    <row r="525" spans="2:15" x14ac:dyDescent="0.2">
      <c r="B525" s="24"/>
      <c r="C525" s="24"/>
      <c r="D525" s="20"/>
      <c r="E525" s="20"/>
      <c r="F525" s="20"/>
      <c r="G525" s="20"/>
      <c r="H525" s="24"/>
      <c r="I525" s="24"/>
      <c r="J525" s="24"/>
      <c r="K525" s="25"/>
      <c r="L525" s="25"/>
      <c r="N525" s="25"/>
      <c r="O525" s="26"/>
    </row>
    <row r="526" spans="2:15" x14ac:dyDescent="0.2">
      <c r="B526" s="24"/>
      <c r="C526" s="24"/>
      <c r="D526" s="20"/>
      <c r="E526" s="20"/>
      <c r="F526" s="20"/>
      <c r="G526" s="20"/>
      <c r="H526" s="24"/>
      <c r="I526" s="24"/>
      <c r="J526" s="24"/>
      <c r="K526" s="25"/>
      <c r="L526" s="25"/>
      <c r="N526" s="25"/>
      <c r="O526" s="26"/>
    </row>
    <row r="527" spans="2:15" x14ac:dyDescent="0.2">
      <c r="B527" s="24"/>
      <c r="C527" s="24"/>
      <c r="D527" s="20"/>
      <c r="E527" s="20"/>
      <c r="F527" s="20"/>
      <c r="G527" s="20"/>
      <c r="H527" s="24"/>
      <c r="I527" s="24"/>
      <c r="J527" s="24"/>
      <c r="K527" s="25"/>
      <c r="L527" s="25"/>
      <c r="N527" s="25"/>
      <c r="O527" s="26"/>
    </row>
    <row r="528" spans="2:15" x14ac:dyDescent="0.2">
      <c r="B528" s="24"/>
      <c r="C528" s="24"/>
      <c r="D528" s="20"/>
      <c r="E528" s="20"/>
      <c r="F528" s="20"/>
      <c r="G528" s="20"/>
      <c r="H528" s="24"/>
      <c r="I528" s="24"/>
      <c r="J528" s="24"/>
      <c r="K528" s="25"/>
      <c r="L528" s="25"/>
      <c r="N528" s="25"/>
      <c r="O528" s="26"/>
    </row>
    <row r="529" spans="2:15" x14ac:dyDescent="0.2">
      <c r="B529" s="24"/>
      <c r="C529" s="24"/>
      <c r="D529" s="20"/>
      <c r="E529" s="20"/>
      <c r="F529" s="20"/>
      <c r="G529" s="20"/>
      <c r="H529" s="24"/>
      <c r="I529" s="24"/>
      <c r="J529" s="24"/>
      <c r="K529" s="25"/>
      <c r="L529" s="25"/>
      <c r="N529" s="25"/>
      <c r="O529" s="26"/>
    </row>
    <row r="530" spans="2:15" x14ac:dyDescent="0.2">
      <c r="B530" s="24"/>
      <c r="C530" s="24"/>
      <c r="D530" s="20"/>
      <c r="E530" s="20"/>
      <c r="F530" s="20"/>
      <c r="G530" s="20"/>
      <c r="H530" s="24"/>
      <c r="I530" s="24"/>
      <c r="J530" s="24"/>
      <c r="K530" s="25"/>
      <c r="L530" s="25"/>
      <c r="N530" s="25"/>
      <c r="O530" s="26"/>
    </row>
    <row r="531" spans="2:15" x14ac:dyDescent="0.2">
      <c r="B531" s="24"/>
      <c r="C531" s="24"/>
      <c r="D531" s="20"/>
      <c r="E531" s="20"/>
      <c r="F531" s="20"/>
      <c r="G531" s="20"/>
      <c r="H531" s="24"/>
      <c r="I531" s="24"/>
      <c r="J531" s="24"/>
      <c r="K531" s="25"/>
      <c r="L531" s="25"/>
      <c r="N531" s="25"/>
      <c r="O531" s="26"/>
    </row>
    <row r="532" spans="2:15" x14ac:dyDescent="0.2">
      <c r="B532" s="24"/>
      <c r="C532" s="24"/>
      <c r="D532" s="20"/>
      <c r="E532" s="20"/>
      <c r="F532" s="20"/>
      <c r="G532" s="20"/>
      <c r="H532" s="24"/>
      <c r="I532" s="24"/>
      <c r="J532" s="24"/>
      <c r="K532" s="25"/>
      <c r="L532" s="25"/>
      <c r="N532" s="25"/>
      <c r="O532" s="26"/>
    </row>
    <row r="533" spans="2:15" x14ac:dyDescent="0.2">
      <c r="B533" s="24"/>
      <c r="C533" s="24"/>
      <c r="D533" s="20"/>
      <c r="E533" s="20"/>
      <c r="F533" s="20"/>
      <c r="G533" s="20"/>
      <c r="H533" s="24"/>
      <c r="I533" s="24"/>
      <c r="J533" s="24"/>
      <c r="K533" s="25"/>
      <c r="L533" s="25"/>
      <c r="N533" s="25"/>
      <c r="O533" s="26"/>
    </row>
    <row r="534" spans="2:15" x14ac:dyDescent="0.2">
      <c r="B534" s="24"/>
      <c r="C534" s="24"/>
      <c r="D534" s="20"/>
      <c r="E534" s="20"/>
      <c r="F534" s="20"/>
      <c r="G534" s="20"/>
      <c r="H534" s="24"/>
      <c r="I534" s="24"/>
      <c r="J534" s="24"/>
      <c r="K534" s="25"/>
      <c r="L534" s="25"/>
      <c r="N534" s="25"/>
      <c r="O534" s="26"/>
    </row>
    <row r="535" spans="2:15" x14ac:dyDescent="0.2">
      <c r="B535" s="24"/>
      <c r="C535" s="24"/>
      <c r="D535" s="20"/>
      <c r="E535" s="20"/>
      <c r="F535" s="20"/>
      <c r="G535" s="20"/>
      <c r="H535" s="24"/>
      <c r="I535" s="24"/>
      <c r="J535" s="24"/>
      <c r="K535" s="25"/>
      <c r="L535" s="25"/>
      <c r="N535" s="25"/>
      <c r="O535" s="26"/>
    </row>
    <row r="536" spans="2:15" x14ac:dyDescent="0.2">
      <c r="B536" s="24"/>
      <c r="C536" s="24"/>
      <c r="D536" s="20"/>
      <c r="E536" s="20"/>
      <c r="F536" s="20"/>
      <c r="G536" s="20"/>
      <c r="H536" s="24"/>
      <c r="I536" s="24"/>
      <c r="J536" s="24"/>
      <c r="K536" s="25"/>
      <c r="L536" s="25"/>
      <c r="N536" s="25"/>
      <c r="O536" s="26"/>
    </row>
    <row r="537" spans="2:15" x14ac:dyDescent="0.2">
      <c r="B537" s="24"/>
      <c r="C537" s="24"/>
      <c r="D537" s="20"/>
      <c r="E537" s="20"/>
      <c r="F537" s="20"/>
      <c r="G537" s="20"/>
      <c r="H537" s="24"/>
      <c r="I537" s="24"/>
      <c r="J537" s="24"/>
      <c r="K537" s="25"/>
      <c r="L537" s="25"/>
      <c r="N537" s="25"/>
      <c r="O537" s="26"/>
    </row>
    <row r="538" spans="2:15" x14ac:dyDescent="0.2">
      <c r="B538" s="24"/>
      <c r="C538" s="24"/>
      <c r="D538" s="20"/>
      <c r="E538" s="20"/>
      <c r="F538" s="20"/>
      <c r="G538" s="20"/>
      <c r="H538" s="24"/>
      <c r="I538" s="24"/>
      <c r="J538" s="24"/>
      <c r="K538" s="25"/>
      <c r="L538" s="25"/>
      <c r="N538" s="25"/>
      <c r="O538" s="26"/>
    </row>
    <row r="539" spans="2:15" x14ac:dyDescent="0.2">
      <c r="B539" s="24"/>
      <c r="C539" s="24"/>
      <c r="D539" s="20"/>
      <c r="E539" s="20"/>
      <c r="F539" s="20"/>
      <c r="G539" s="20"/>
      <c r="H539" s="24"/>
      <c r="I539" s="24"/>
      <c r="J539" s="24"/>
      <c r="K539" s="25"/>
      <c r="L539" s="25"/>
      <c r="N539" s="25"/>
      <c r="O539" s="26"/>
    </row>
    <row r="540" spans="2:15" x14ac:dyDescent="0.2">
      <c r="B540" s="24"/>
      <c r="C540" s="24"/>
      <c r="D540" s="20"/>
      <c r="E540" s="20"/>
      <c r="F540" s="20"/>
      <c r="G540" s="20"/>
      <c r="H540" s="24"/>
      <c r="I540" s="24"/>
      <c r="J540" s="24"/>
      <c r="K540" s="25"/>
      <c r="L540" s="25"/>
      <c r="N540" s="25"/>
      <c r="O540" s="26"/>
    </row>
    <row r="541" spans="2:15" x14ac:dyDescent="0.2">
      <c r="B541" s="24"/>
      <c r="C541" s="24"/>
      <c r="D541" s="20"/>
      <c r="E541" s="20"/>
      <c r="F541" s="20"/>
      <c r="G541" s="20"/>
      <c r="H541" s="24"/>
      <c r="I541" s="24"/>
      <c r="J541" s="24"/>
      <c r="K541" s="25"/>
      <c r="L541" s="25"/>
      <c r="N541" s="25"/>
      <c r="O541" s="26"/>
    </row>
    <row r="542" spans="2:15" x14ac:dyDescent="0.2">
      <c r="B542" s="24"/>
      <c r="C542" s="24"/>
      <c r="D542" s="20"/>
      <c r="E542" s="20"/>
      <c r="F542" s="20"/>
      <c r="G542" s="20"/>
      <c r="H542" s="24"/>
      <c r="I542" s="24"/>
      <c r="J542" s="24"/>
      <c r="K542" s="25"/>
      <c r="L542" s="25"/>
      <c r="N542" s="25"/>
      <c r="O542" s="26"/>
    </row>
    <row r="543" spans="2:15" x14ac:dyDescent="0.2">
      <c r="B543" s="24"/>
      <c r="C543" s="24"/>
      <c r="D543" s="20"/>
      <c r="E543" s="20"/>
      <c r="F543" s="20"/>
      <c r="G543" s="20"/>
      <c r="H543" s="24"/>
      <c r="I543" s="24"/>
      <c r="J543" s="24"/>
      <c r="K543" s="25"/>
      <c r="L543" s="25"/>
      <c r="N543" s="25"/>
      <c r="O543" s="26"/>
    </row>
    <row r="544" spans="2:15" x14ac:dyDescent="0.2">
      <c r="B544" s="24"/>
      <c r="C544" s="24"/>
      <c r="D544" s="20"/>
      <c r="E544" s="20"/>
      <c r="F544" s="20"/>
      <c r="G544" s="20"/>
      <c r="H544" s="24"/>
      <c r="I544" s="24"/>
      <c r="J544" s="24"/>
      <c r="K544" s="25"/>
      <c r="L544" s="25"/>
      <c r="N544" s="25"/>
      <c r="O544" s="26"/>
    </row>
    <row r="545" spans="2:15" x14ac:dyDescent="0.2">
      <c r="B545" s="24"/>
      <c r="C545" s="24"/>
      <c r="D545" s="20"/>
      <c r="E545" s="20"/>
      <c r="F545" s="20"/>
      <c r="G545" s="20"/>
      <c r="H545" s="24"/>
      <c r="I545" s="24"/>
      <c r="J545" s="24"/>
      <c r="K545" s="25"/>
      <c r="L545" s="25"/>
      <c r="N545" s="25"/>
      <c r="O545" s="26"/>
    </row>
    <row r="546" spans="2:15" x14ac:dyDescent="0.2">
      <c r="B546" s="24"/>
      <c r="C546" s="24"/>
      <c r="D546" s="20"/>
      <c r="E546" s="20"/>
      <c r="F546" s="20"/>
      <c r="G546" s="20"/>
      <c r="H546" s="24"/>
      <c r="I546" s="24"/>
      <c r="J546" s="24"/>
      <c r="K546" s="25"/>
      <c r="L546" s="25"/>
      <c r="N546" s="25"/>
      <c r="O546" s="26"/>
    </row>
    <row r="547" spans="2:15" x14ac:dyDescent="0.2">
      <c r="B547" s="24"/>
      <c r="C547" s="24"/>
      <c r="D547" s="20"/>
      <c r="E547" s="20"/>
      <c r="F547" s="20"/>
      <c r="G547" s="20"/>
      <c r="H547" s="24"/>
      <c r="I547" s="24"/>
      <c r="J547" s="24"/>
      <c r="K547" s="25"/>
      <c r="L547" s="25"/>
      <c r="N547" s="25"/>
      <c r="O547" s="26"/>
    </row>
    <row r="548" spans="2:15" x14ac:dyDescent="0.2">
      <c r="B548" s="24"/>
      <c r="C548" s="24"/>
      <c r="D548" s="20"/>
      <c r="E548" s="20"/>
      <c r="F548" s="20"/>
      <c r="G548" s="20"/>
      <c r="H548" s="24"/>
      <c r="I548" s="24"/>
      <c r="J548" s="24"/>
      <c r="K548" s="25"/>
      <c r="L548" s="25"/>
      <c r="N548" s="25"/>
      <c r="O548" s="26"/>
    </row>
    <row r="549" spans="2:15" x14ac:dyDescent="0.2">
      <c r="B549" s="24"/>
      <c r="C549" s="24"/>
      <c r="D549" s="20"/>
      <c r="E549" s="20"/>
      <c r="F549" s="20"/>
      <c r="G549" s="20"/>
      <c r="H549" s="24"/>
      <c r="I549" s="24"/>
      <c r="J549" s="24"/>
      <c r="K549" s="25"/>
      <c r="L549" s="25"/>
      <c r="N549" s="25"/>
      <c r="O549" s="26"/>
    </row>
    <row r="550" spans="2:15" x14ac:dyDescent="0.2">
      <c r="B550" s="24"/>
      <c r="C550" s="24"/>
      <c r="D550" s="20"/>
      <c r="E550" s="20"/>
      <c r="F550" s="20"/>
      <c r="G550" s="20"/>
      <c r="H550" s="24"/>
      <c r="I550" s="24"/>
      <c r="J550" s="24"/>
      <c r="K550" s="25"/>
      <c r="L550" s="25"/>
      <c r="N550" s="25"/>
      <c r="O550" s="26"/>
    </row>
    <row r="551" spans="2:15" x14ac:dyDescent="0.2">
      <c r="B551" s="24"/>
      <c r="C551" s="24"/>
      <c r="D551" s="20"/>
      <c r="E551" s="20"/>
      <c r="F551" s="20"/>
      <c r="G551" s="20"/>
      <c r="H551" s="24"/>
      <c r="I551" s="24"/>
      <c r="J551" s="24"/>
      <c r="K551" s="25"/>
      <c r="L551" s="25"/>
      <c r="N551" s="25"/>
      <c r="O551" s="26"/>
    </row>
    <row r="552" spans="2:15" x14ac:dyDescent="0.2">
      <c r="B552" s="24"/>
      <c r="C552" s="24"/>
      <c r="D552" s="20"/>
      <c r="E552" s="20"/>
      <c r="F552" s="20"/>
      <c r="G552" s="20"/>
      <c r="H552" s="24"/>
      <c r="I552" s="24"/>
      <c r="J552" s="24"/>
      <c r="K552" s="25"/>
      <c r="L552" s="25"/>
      <c r="N552" s="25"/>
      <c r="O552" s="26"/>
    </row>
    <row r="553" spans="2:15" x14ac:dyDescent="0.2">
      <c r="B553" s="24"/>
      <c r="C553" s="24"/>
      <c r="D553" s="20"/>
      <c r="E553" s="20"/>
      <c r="F553" s="20"/>
      <c r="G553" s="20"/>
      <c r="H553" s="24"/>
      <c r="I553" s="24"/>
      <c r="J553" s="24"/>
      <c r="K553" s="25"/>
      <c r="L553" s="25"/>
      <c r="N553" s="25"/>
      <c r="O553" s="26"/>
    </row>
    <row r="554" spans="2:15" x14ac:dyDescent="0.2">
      <c r="B554" s="24"/>
      <c r="C554" s="24"/>
      <c r="D554" s="20"/>
      <c r="E554" s="20"/>
      <c r="F554" s="20"/>
      <c r="G554" s="20"/>
      <c r="H554" s="24"/>
      <c r="I554" s="24"/>
      <c r="J554" s="24"/>
      <c r="K554" s="25"/>
      <c r="L554" s="25"/>
      <c r="N554" s="25"/>
      <c r="O554" s="26"/>
    </row>
    <row r="555" spans="2:15" x14ac:dyDescent="0.2">
      <c r="B555" s="24"/>
      <c r="C555" s="24"/>
      <c r="D555" s="20"/>
      <c r="E555" s="20"/>
      <c r="F555" s="20"/>
      <c r="G555" s="20"/>
      <c r="H555" s="24"/>
      <c r="I555" s="24"/>
      <c r="J555" s="24"/>
      <c r="K555" s="25"/>
      <c r="L555" s="25"/>
      <c r="N555" s="25"/>
      <c r="O555" s="26"/>
    </row>
    <row r="556" spans="2:15" x14ac:dyDescent="0.2">
      <c r="B556" s="24"/>
      <c r="C556" s="24"/>
      <c r="D556" s="20"/>
      <c r="E556" s="20"/>
      <c r="F556" s="20"/>
      <c r="G556" s="20"/>
      <c r="H556" s="24"/>
      <c r="I556" s="24"/>
      <c r="J556" s="24"/>
      <c r="K556" s="25"/>
      <c r="L556" s="25"/>
      <c r="N556" s="25"/>
      <c r="O556" s="26"/>
    </row>
    <row r="557" spans="2:15" x14ac:dyDescent="0.2">
      <c r="B557" s="24"/>
      <c r="C557" s="24"/>
      <c r="D557" s="20"/>
      <c r="E557" s="20"/>
      <c r="F557" s="20"/>
      <c r="G557" s="20"/>
      <c r="H557" s="24"/>
      <c r="I557" s="24"/>
      <c r="J557" s="24"/>
      <c r="K557" s="25"/>
      <c r="L557" s="25"/>
      <c r="N557" s="25"/>
      <c r="O557" s="26"/>
    </row>
    <row r="558" spans="2:15" x14ac:dyDescent="0.2">
      <c r="B558" s="24"/>
      <c r="C558" s="24"/>
      <c r="D558" s="20"/>
      <c r="E558" s="20"/>
      <c r="F558" s="20"/>
      <c r="G558" s="20"/>
      <c r="H558" s="24"/>
      <c r="I558" s="24"/>
      <c r="J558" s="24"/>
      <c r="K558" s="25"/>
      <c r="L558" s="25"/>
      <c r="N558" s="25"/>
      <c r="O558" s="26"/>
    </row>
    <row r="559" spans="2:15" x14ac:dyDescent="0.2">
      <c r="B559" s="24"/>
      <c r="C559" s="24"/>
      <c r="D559" s="20"/>
      <c r="E559" s="20"/>
      <c r="F559" s="20"/>
      <c r="G559" s="20"/>
      <c r="H559" s="24"/>
      <c r="I559" s="24"/>
      <c r="J559" s="24"/>
      <c r="K559" s="25"/>
      <c r="L559" s="25"/>
      <c r="N559" s="25"/>
      <c r="O559" s="26"/>
    </row>
    <row r="560" spans="2:15" x14ac:dyDescent="0.2">
      <c r="B560" s="24"/>
      <c r="C560" s="24"/>
      <c r="D560" s="20"/>
      <c r="E560" s="20"/>
      <c r="F560" s="20"/>
      <c r="G560" s="20"/>
      <c r="H560" s="24"/>
      <c r="I560" s="24"/>
      <c r="J560" s="24"/>
      <c r="K560" s="25"/>
      <c r="L560" s="25"/>
      <c r="N560" s="25"/>
      <c r="O560" s="26"/>
    </row>
    <row r="561" spans="2:15" x14ac:dyDescent="0.2">
      <c r="B561" s="24"/>
      <c r="C561" s="24"/>
      <c r="D561" s="20"/>
      <c r="E561" s="20"/>
      <c r="F561" s="20"/>
      <c r="G561" s="20"/>
      <c r="H561" s="24"/>
      <c r="I561" s="24"/>
      <c r="J561" s="24"/>
      <c r="K561" s="25"/>
      <c r="L561" s="25"/>
      <c r="N561" s="25"/>
      <c r="O561" s="26"/>
    </row>
    <row r="562" spans="2:15" x14ac:dyDescent="0.2">
      <c r="B562" s="24"/>
      <c r="C562" s="24"/>
      <c r="D562" s="20"/>
      <c r="E562" s="20"/>
      <c r="F562" s="20"/>
      <c r="G562" s="20"/>
      <c r="H562" s="24"/>
      <c r="I562" s="24"/>
      <c r="J562" s="24"/>
      <c r="K562" s="25"/>
      <c r="L562" s="25"/>
      <c r="N562" s="25"/>
      <c r="O562" s="26"/>
    </row>
    <row r="563" spans="2:15" x14ac:dyDescent="0.2">
      <c r="B563" s="24"/>
      <c r="C563" s="24"/>
      <c r="D563" s="20"/>
      <c r="E563" s="20"/>
      <c r="F563" s="20"/>
      <c r="G563" s="20"/>
      <c r="H563" s="24"/>
      <c r="I563" s="24"/>
      <c r="J563" s="24"/>
      <c r="K563" s="25"/>
      <c r="L563" s="25"/>
      <c r="N563" s="25"/>
      <c r="O563" s="26"/>
    </row>
    <row r="564" spans="2:15" x14ac:dyDescent="0.2">
      <c r="B564" s="24"/>
      <c r="C564" s="24"/>
      <c r="D564" s="20"/>
      <c r="E564" s="20"/>
      <c r="F564" s="20"/>
      <c r="G564" s="20"/>
      <c r="H564" s="24"/>
      <c r="I564" s="24"/>
      <c r="J564" s="24"/>
      <c r="K564" s="25"/>
      <c r="L564" s="25"/>
      <c r="N564" s="25"/>
      <c r="O564" s="26"/>
    </row>
    <row r="565" spans="2:15" x14ac:dyDescent="0.2">
      <c r="B565" s="24"/>
      <c r="C565" s="24"/>
      <c r="D565" s="20"/>
      <c r="E565" s="20"/>
      <c r="F565" s="20"/>
      <c r="G565" s="20"/>
      <c r="H565" s="24"/>
      <c r="I565" s="24"/>
      <c r="J565" s="24"/>
      <c r="K565" s="25"/>
      <c r="L565" s="25"/>
      <c r="N565" s="25"/>
      <c r="O565" s="26"/>
    </row>
    <row r="566" spans="2:15" x14ac:dyDescent="0.2">
      <c r="B566" s="24"/>
      <c r="C566" s="24"/>
      <c r="D566" s="20"/>
      <c r="E566" s="20"/>
      <c r="F566" s="20"/>
      <c r="G566" s="20"/>
      <c r="H566" s="24"/>
      <c r="I566" s="24"/>
      <c r="J566" s="24"/>
      <c r="K566" s="25"/>
      <c r="L566" s="25"/>
      <c r="N566" s="25"/>
      <c r="O566" s="26"/>
    </row>
    <row r="567" spans="2:15" x14ac:dyDescent="0.2">
      <c r="B567" s="24"/>
      <c r="C567" s="24"/>
      <c r="D567" s="20"/>
      <c r="E567" s="20"/>
      <c r="F567" s="20"/>
      <c r="G567" s="20"/>
      <c r="H567" s="24"/>
      <c r="I567" s="24"/>
      <c r="J567" s="24"/>
      <c r="K567" s="25"/>
      <c r="L567" s="25"/>
      <c r="N567" s="25"/>
      <c r="O567" s="26"/>
    </row>
    <row r="568" spans="2:15" x14ac:dyDescent="0.2">
      <c r="B568" s="24"/>
      <c r="C568" s="24"/>
      <c r="D568" s="20"/>
      <c r="E568" s="20"/>
      <c r="F568" s="20"/>
      <c r="G568" s="20"/>
      <c r="H568" s="24"/>
      <c r="I568" s="24"/>
      <c r="J568" s="24"/>
      <c r="K568" s="25"/>
      <c r="L568" s="25"/>
      <c r="N568" s="25"/>
      <c r="O568" s="26"/>
    </row>
    <row r="569" spans="2:15" x14ac:dyDescent="0.2">
      <c r="B569" s="24"/>
      <c r="C569" s="24"/>
      <c r="D569" s="20"/>
      <c r="E569" s="20"/>
      <c r="F569" s="20"/>
      <c r="G569" s="20"/>
      <c r="H569" s="24"/>
      <c r="I569" s="24"/>
      <c r="J569" s="24"/>
      <c r="K569" s="25"/>
      <c r="L569" s="25"/>
      <c r="N569" s="25"/>
      <c r="O569" s="26"/>
    </row>
    <row r="570" spans="2:15" x14ac:dyDescent="0.2">
      <c r="B570" s="24"/>
      <c r="C570" s="24"/>
      <c r="D570" s="20"/>
      <c r="E570" s="20"/>
      <c r="F570" s="20"/>
      <c r="G570" s="20"/>
      <c r="H570" s="24"/>
      <c r="I570" s="24"/>
      <c r="J570" s="24"/>
      <c r="K570" s="25"/>
      <c r="L570" s="25"/>
      <c r="N570" s="25"/>
      <c r="O570" s="26"/>
    </row>
    <row r="571" spans="2:15" x14ac:dyDescent="0.2">
      <c r="B571" s="24"/>
      <c r="C571" s="24"/>
      <c r="D571" s="20"/>
      <c r="E571" s="20"/>
      <c r="F571" s="20"/>
      <c r="G571" s="20"/>
      <c r="H571" s="24"/>
      <c r="I571" s="24"/>
      <c r="J571" s="24"/>
      <c r="K571" s="25"/>
      <c r="L571" s="25"/>
      <c r="N571" s="25"/>
      <c r="O571" s="26"/>
    </row>
    <row r="572" spans="2:15" x14ac:dyDescent="0.2">
      <c r="B572" s="24"/>
      <c r="C572" s="24"/>
      <c r="D572" s="20"/>
      <c r="E572" s="20"/>
      <c r="F572" s="20"/>
      <c r="G572" s="20"/>
      <c r="H572" s="24"/>
      <c r="I572" s="24"/>
      <c r="J572" s="24"/>
      <c r="K572" s="25"/>
      <c r="L572" s="25"/>
      <c r="N572" s="25"/>
      <c r="O572" s="26"/>
    </row>
    <row r="573" spans="2:15" x14ac:dyDescent="0.2">
      <c r="B573" s="24"/>
      <c r="C573" s="24"/>
      <c r="D573" s="20"/>
      <c r="E573" s="20"/>
      <c r="F573" s="20"/>
      <c r="G573" s="20"/>
      <c r="H573" s="24"/>
      <c r="I573" s="24"/>
      <c r="J573" s="24"/>
      <c r="K573" s="25"/>
      <c r="L573" s="25"/>
      <c r="N573" s="25"/>
      <c r="O573" s="26"/>
    </row>
    <row r="574" spans="2:15" x14ac:dyDescent="0.2">
      <c r="B574" s="24"/>
      <c r="C574" s="24"/>
      <c r="D574" s="20"/>
      <c r="E574" s="20"/>
      <c r="F574" s="20"/>
      <c r="G574" s="20"/>
      <c r="H574" s="24"/>
      <c r="I574" s="24"/>
      <c r="J574" s="24"/>
      <c r="K574" s="25"/>
      <c r="L574" s="25"/>
      <c r="N574" s="25"/>
      <c r="O574" s="26"/>
    </row>
    <row r="575" spans="2:15" x14ac:dyDescent="0.2">
      <c r="B575" s="24"/>
      <c r="C575" s="24"/>
      <c r="D575" s="20"/>
      <c r="E575" s="20"/>
      <c r="F575" s="20"/>
      <c r="G575" s="20"/>
      <c r="H575" s="24"/>
      <c r="I575" s="24"/>
      <c r="J575" s="24"/>
      <c r="K575" s="25"/>
      <c r="L575" s="25"/>
      <c r="N575" s="25"/>
      <c r="O575" s="26"/>
    </row>
    <row r="576" spans="2:15" x14ac:dyDescent="0.2">
      <c r="B576" s="24"/>
      <c r="C576" s="24"/>
      <c r="D576" s="20"/>
      <c r="E576" s="20"/>
      <c r="F576" s="20"/>
      <c r="G576" s="20"/>
      <c r="H576" s="24"/>
      <c r="I576" s="24"/>
      <c r="J576" s="24"/>
      <c r="K576" s="25"/>
      <c r="L576" s="25"/>
      <c r="N576" s="25"/>
      <c r="O576" s="26"/>
    </row>
    <row r="577" spans="2:15" x14ac:dyDescent="0.2">
      <c r="B577" s="24"/>
      <c r="C577" s="24"/>
      <c r="D577" s="20"/>
      <c r="E577" s="20"/>
      <c r="F577" s="20"/>
      <c r="G577" s="20"/>
      <c r="H577" s="24"/>
      <c r="I577" s="24"/>
      <c r="J577" s="24"/>
      <c r="K577" s="25"/>
      <c r="L577" s="25"/>
      <c r="N577" s="25"/>
      <c r="O577" s="26"/>
    </row>
    <row r="578" spans="2:15" x14ac:dyDescent="0.2">
      <c r="B578" s="24"/>
      <c r="C578" s="24"/>
      <c r="D578" s="20"/>
      <c r="E578" s="20"/>
      <c r="F578" s="20"/>
      <c r="G578" s="20"/>
      <c r="H578" s="24"/>
      <c r="I578" s="24"/>
      <c r="J578" s="24"/>
      <c r="K578" s="25"/>
      <c r="L578" s="25"/>
      <c r="N578" s="25"/>
      <c r="O578" s="26"/>
    </row>
    <row r="579" spans="2:15" x14ac:dyDescent="0.2">
      <c r="B579" s="24"/>
      <c r="C579" s="24"/>
      <c r="D579" s="20"/>
      <c r="E579" s="20"/>
      <c r="F579" s="20"/>
      <c r="G579" s="20"/>
      <c r="H579" s="24"/>
      <c r="I579" s="24"/>
      <c r="J579" s="24"/>
      <c r="K579" s="25"/>
      <c r="L579" s="25"/>
      <c r="N579" s="25"/>
      <c r="O579" s="26"/>
    </row>
    <row r="580" spans="2:15" x14ac:dyDescent="0.2">
      <c r="B580" s="24"/>
      <c r="C580" s="24"/>
      <c r="D580" s="20"/>
      <c r="E580" s="20"/>
      <c r="F580" s="20"/>
      <c r="G580" s="20"/>
      <c r="H580" s="24"/>
      <c r="I580" s="24"/>
      <c r="J580" s="24"/>
      <c r="K580" s="25"/>
      <c r="L580" s="25"/>
      <c r="N580" s="25"/>
      <c r="O580" s="26"/>
    </row>
    <row r="581" spans="2:15" x14ac:dyDescent="0.2">
      <c r="B581" s="24"/>
      <c r="C581" s="24"/>
      <c r="D581" s="20"/>
      <c r="E581" s="20"/>
      <c r="F581" s="20"/>
      <c r="G581" s="20"/>
      <c r="H581" s="24"/>
      <c r="I581" s="24"/>
      <c r="J581" s="24"/>
      <c r="K581" s="25"/>
      <c r="L581" s="25"/>
      <c r="N581" s="25"/>
      <c r="O581" s="26"/>
    </row>
    <row r="582" spans="2:15" x14ac:dyDescent="0.2">
      <c r="B582" s="24"/>
      <c r="C582" s="24"/>
      <c r="D582" s="20"/>
      <c r="E582" s="20"/>
      <c r="F582" s="20"/>
      <c r="G582" s="20"/>
      <c r="H582" s="24"/>
      <c r="I582" s="24"/>
      <c r="J582" s="24"/>
      <c r="K582" s="25"/>
      <c r="L582" s="25"/>
      <c r="N582" s="25"/>
      <c r="O582" s="26"/>
    </row>
    <row r="583" spans="2:15" x14ac:dyDescent="0.2">
      <c r="B583" s="24"/>
      <c r="C583" s="24"/>
      <c r="D583" s="20"/>
      <c r="E583" s="20"/>
      <c r="F583" s="20"/>
      <c r="G583" s="20"/>
      <c r="H583" s="24"/>
      <c r="I583" s="24"/>
      <c r="J583" s="24"/>
      <c r="K583" s="25"/>
      <c r="L583" s="25"/>
      <c r="N583" s="25"/>
      <c r="O583" s="26"/>
    </row>
    <row r="584" spans="2:15" x14ac:dyDescent="0.2">
      <c r="B584" s="24"/>
      <c r="C584" s="24"/>
      <c r="D584" s="20"/>
      <c r="E584" s="20"/>
      <c r="F584" s="20"/>
      <c r="G584" s="20"/>
      <c r="H584" s="24"/>
      <c r="I584" s="24"/>
      <c r="J584" s="24"/>
      <c r="K584" s="25"/>
      <c r="L584" s="25"/>
      <c r="N584" s="25"/>
      <c r="O584" s="26"/>
    </row>
    <row r="585" spans="2:15" x14ac:dyDescent="0.2">
      <c r="B585" s="24"/>
      <c r="C585" s="24"/>
      <c r="D585" s="20"/>
      <c r="E585" s="20"/>
      <c r="F585" s="20"/>
      <c r="G585" s="20"/>
      <c r="H585" s="24"/>
      <c r="I585" s="24"/>
      <c r="J585" s="24"/>
      <c r="K585" s="25"/>
      <c r="L585" s="25"/>
      <c r="N585" s="25"/>
      <c r="O585" s="26"/>
    </row>
    <row r="586" spans="2:15" x14ac:dyDescent="0.2">
      <c r="B586" s="24"/>
      <c r="C586" s="24"/>
      <c r="D586" s="20"/>
      <c r="E586" s="20"/>
      <c r="F586" s="20"/>
      <c r="G586" s="20"/>
      <c r="H586" s="24"/>
      <c r="I586" s="24"/>
      <c r="J586" s="24"/>
      <c r="K586" s="25"/>
      <c r="L586" s="25"/>
      <c r="N586" s="25"/>
      <c r="O586" s="26"/>
    </row>
    <row r="587" spans="2:15" x14ac:dyDescent="0.2">
      <c r="B587" s="24"/>
      <c r="C587" s="24"/>
      <c r="D587" s="20"/>
      <c r="E587" s="20"/>
      <c r="F587" s="20"/>
      <c r="G587" s="20"/>
      <c r="H587" s="24"/>
      <c r="I587" s="24"/>
      <c r="J587" s="24"/>
      <c r="K587" s="25"/>
      <c r="L587" s="25"/>
      <c r="N587" s="25"/>
      <c r="O587" s="26"/>
    </row>
    <row r="588" spans="2:15" x14ac:dyDescent="0.2">
      <c r="B588" s="24"/>
      <c r="C588" s="24"/>
      <c r="D588" s="20"/>
      <c r="E588" s="20"/>
      <c r="F588" s="20"/>
      <c r="G588" s="20"/>
      <c r="H588" s="24"/>
      <c r="I588" s="24"/>
      <c r="J588" s="24"/>
      <c r="K588" s="25"/>
      <c r="L588" s="25"/>
      <c r="N588" s="25"/>
      <c r="O588" s="26"/>
    </row>
    <row r="589" spans="2:15" x14ac:dyDescent="0.2">
      <c r="B589" s="24"/>
      <c r="C589" s="24"/>
      <c r="D589" s="20"/>
      <c r="E589" s="20"/>
      <c r="F589" s="20"/>
      <c r="G589" s="20"/>
      <c r="H589" s="24"/>
      <c r="I589" s="24"/>
      <c r="J589" s="24"/>
      <c r="K589" s="25"/>
      <c r="L589" s="25"/>
      <c r="N589" s="25"/>
      <c r="O589" s="26"/>
    </row>
    <row r="590" spans="2:15" x14ac:dyDescent="0.2">
      <c r="B590" s="24"/>
      <c r="C590" s="24"/>
      <c r="D590" s="20"/>
      <c r="E590" s="20"/>
      <c r="F590" s="20"/>
      <c r="G590" s="20"/>
      <c r="H590" s="24"/>
      <c r="I590" s="24"/>
      <c r="J590" s="24"/>
      <c r="K590" s="25"/>
      <c r="L590" s="25"/>
      <c r="N590" s="25"/>
      <c r="O590" s="26"/>
    </row>
    <row r="591" spans="2:15" x14ac:dyDescent="0.2">
      <c r="B591" s="24"/>
      <c r="C591" s="24"/>
      <c r="D591" s="20"/>
      <c r="E591" s="20"/>
      <c r="F591" s="20"/>
      <c r="G591" s="20"/>
      <c r="H591" s="24"/>
      <c r="I591" s="24"/>
      <c r="J591" s="24"/>
      <c r="K591" s="25"/>
      <c r="L591" s="25"/>
      <c r="N591" s="25"/>
      <c r="O591" s="26"/>
    </row>
    <row r="592" spans="2:15" x14ac:dyDescent="0.2">
      <c r="B592" s="24"/>
      <c r="C592" s="24"/>
      <c r="D592" s="20"/>
      <c r="E592" s="20"/>
      <c r="F592" s="20"/>
      <c r="G592" s="20"/>
      <c r="H592" s="24"/>
      <c r="I592" s="24"/>
      <c r="J592" s="24"/>
      <c r="K592" s="25"/>
      <c r="L592" s="25"/>
      <c r="N592" s="25"/>
      <c r="O592" s="26"/>
    </row>
    <row r="593" spans="2:15" x14ac:dyDescent="0.2">
      <c r="B593" s="24"/>
      <c r="C593" s="24"/>
      <c r="D593" s="20"/>
      <c r="E593" s="20"/>
      <c r="F593" s="20"/>
      <c r="G593" s="20"/>
      <c r="H593" s="24"/>
      <c r="I593" s="24"/>
      <c r="J593" s="24"/>
      <c r="K593" s="25"/>
      <c r="L593" s="25"/>
      <c r="N593" s="25"/>
      <c r="O593" s="26"/>
    </row>
    <row r="594" spans="2:15" x14ac:dyDescent="0.2">
      <c r="B594" s="24"/>
      <c r="C594" s="24"/>
      <c r="D594" s="20"/>
      <c r="E594" s="20"/>
      <c r="F594" s="20"/>
      <c r="G594" s="20"/>
      <c r="H594" s="24"/>
      <c r="I594" s="24"/>
      <c r="J594" s="24"/>
      <c r="K594" s="25"/>
      <c r="L594" s="25"/>
      <c r="N594" s="25"/>
      <c r="O594" s="26"/>
    </row>
    <row r="595" spans="2:15" x14ac:dyDescent="0.2">
      <c r="B595" s="24"/>
      <c r="C595" s="24"/>
      <c r="D595" s="20"/>
      <c r="E595" s="20"/>
      <c r="F595" s="20"/>
      <c r="G595" s="20"/>
      <c r="H595" s="24"/>
      <c r="I595" s="24"/>
      <c r="J595" s="24"/>
      <c r="K595" s="25"/>
      <c r="L595" s="25"/>
      <c r="N595" s="25"/>
      <c r="O595" s="26"/>
    </row>
    <row r="596" spans="2:15" x14ac:dyDescent="0.2">
      <c r="B596" s="24"/>
      <c r="C596" s="24"/>
      <c r="D596" s="20"/>
      <c r="E596" s="20"/>
      <c r="F596" s="20"/>
      <c r="G596" s="20"/>
      <c r="H596" s="24"/>
      <c r="I596" s="24"/>
      <c r="J596" s="24"/>
      <c r="K596" s="25"/>
      <c r="L596" s="25"/>
      <c r="N596" s="25"/>
      <c r="O596" s="26"/>
    </row>
    <row r="597" spans="2:15" x14ac:dyDescent="0.2">
      <c r="B597" s="24"/>
      <c r="C597" s="24"/>
      <c r="D597" s="20"/>
      <c r="E597" s="20"/>
      <c r="F597" s="20"/>
      <c r="G597" s="20"/>
      <c r="H597" s="24"/>
      <c r="I597" s="24"/>
      <c r="J597" s="24"/>
      <c r="K597" s="25"/>
      <c r="L597" s="25"/>
      <c r="N597" s="25"/>
      <c r="O597" s="26"/>
    </row>
    <row r="598" spans="2:15" x14ac:dyDescent="0.2">
      <c r="B598" s="24"/>
      <c r="C598" s="24"/>
      <c r="D598" s="20"/>
      <c r="E598" s="20"/>
      <c r="F598" s="20"/>
      <c r="G598" s="20"/>
      <c r="H598" s="24"/>
      <c r="I598" s="24"/>
      <c r="J598" s="24"/>
      <c r="K598" s="25"/>
      <c r="L598" s="25"/>
      <c r="N598" s="25"/>
      <c r="O598" s="26"/>
    </row>
    <row r="599" spans="2:15" x14ac:dyDescent="0.2">
      <c r="B599" s="24"/>
      <c r="C599" s="24"/>
      <c r="D599" s="20"/>
      <c r="E599" s="20"/>
      <c r="F599" s="20"/>
      <c r="G599" s="20"/>
      <c r="H599" s="24"/>
      <c r="I599" s="24"/>
      <c r="J599" s="24"/>
      <c r="K599" s="25"/>
      <c r="L599" s="25"/>
      <c r="N599" s="25"/>
      <c r="O599" s="26"/>
    </row>
    <row r="600" spans="2:15" x14ac:dyDescent="0.2">
      <c r="B600" s="24"/>
      <c r="C600" s="24"/>
      <c r="D600" s="20"/>
      <c r="E600" s="20"/>
      <c r="F600" s="20"/>
      <c r="G600" s="20"/>
      <c r="H600" s="24"/>
      <c r="I600" s="24"/>
      <c r="J600" s="24"/>
      <c r="K600" s="25"/>
      <c r="L600" s="25"/>
      <c r="N600" s="25"/>
      <c r="O600" s="26"/>
    </row>
    <row r="601" spans="2:15" x14ac:dyDescent="0.2">
      <c r="B601" s="24"/>
      <c r="C601" s="24"/>
      <c r="D601" s="20"/>
      <c r="E601" s="20"/>
      <c r="F601" s="20"/>
      <c r="G601" s="20"/>
      <c r="H601" s="24"/>
      <c r="I601" s="24"/>
      <c r="J601" s="24"/>
      <c r="K601" s="25"/>
      <c r="L601" s="25"/>
      <c r="N601" s="25"/>
      <c r="O601" s="26"/>
    </row>
    <row r="602" spans="2:15" x14ac:dyDescent="0.2">
      <c r="B602" s="24"/>
      <c r="C602" s="24"/>
      <c r="D602" s="20"/>
      <c r="E602" s="20"/>
      <c r="F602" s="20"/>
      <c r="G602" s="20"/>
      <c r="H602" s="24"/>
      <c r="I602" s="24"/>
      <c r="J602" s="24"/>
      <c r="K602" s="25"/>
      <c r="L602" s="25"/>
      <c r="N602" s="25"/>
      <c r="O602" s="26"/>
    </row>
    <row r="603" spans="2:15" x14ac:dyDescent="0.2">
      <c r="B603" s="24"/>
      <c r="C603" s="24"/>
      <c r="D603" s="20"/>
      <c r="E603" s="20"/>
      <c r="F603" s="20"/>
      <c r="G603" s="20"/>
      <c r="H603" s="24"/>
      <c r="I603" s="24"/>
      <c r="J603" s="24"/>
      <c r="K603" s="25"/>
      <c r="L603" s="25"/>
      <c r="N603" s="25"/>
      <c r="O603" s="26"/>
    </row>
    <row r="604" spans="2:15" x14ac:dyDescent="0.2">
      <c r="B604" s="24"/>
      <c r="C604" s="24"/>
      <c r="D604" s="20"/>
      <c r="E604" s="20"/>
      <c r="F604" s="20"/>
      <c r="G604" s="20"/>
      <c r="H604" s="24"/>
      <c r="I604" s="24"/>
      <c r="J604" s="24"/>
      <c r="K604" s="25"/>
      <c r="L604" s="25"/>
      <c r="N604" s="25"/>
      <c r="O604" s="26"/>
    </row>
    <row r="605" spans="2:15" x14ac:dyDescent="0.2">
      <c r="B605" s="24"/>
      <c r="C605" s="24"/>
      <c r="D605" s="20"/>
      <c r="E605" s="20"/>
      <c r="F605" s="20"/>
      <c r="G605" s="20"/>
      <c r="H605" s="24"/>
      <c r="I605" s="24"/>
      <c r="J605" s="24"/>
      <c r="K605" s="25"/>
      <c r="L605" s="25"/>
      <c r="N605" s="25"/>
      <c r="O605" s="26"/>
    </row>
    <row r="606" spans="2:15" x14ac:dyDescent="0.2">
      <c r="B606" s="24"/>
      <c r="C606" s="24"/>
      <c r="D606" s="20"/>
      <c r="E606" s="20"/>
      <c r="F606" s="20"/>
      <c r="G606" s="20"/>
      <c r="H606" s="24"/>
      <c r="I606" s="24"/>
      <c r="J606" s="24"/>
      <c r="K606" s="25"/>
      <c r="L606" s="25"/>
      <c r="N606" s="25"/>
      <c r="O606" s="26"/>
    </row>
    <row r="607" spans="2:15" x14ac:dyDescent="0.2">
      <c r="B607" s="24"/>
      <c r="C607" s="24"/>
      <c r="D607" s="20"/>
      <c r="E607" s="20"/>
      <c r="F607" s="20"/>
      <c r="G607" s="20"/>
      <c r="H607" s="24"/>
      <c r="I607" s="24"/>
      <c r="J607" s="24"/>
      <c r="K607" s="25"/>
      <c r="L607" s="25"/>
      <c r="N607" s="25"/>
      <c r="O607" s="26"/>
    </row>
    <row r="608" spans="2:15" x14ac:dyDescent="0.2">
      <c r="B608" s="24"/>
      <c r="C608" s="24"/>
      <c r="D608" s="20"/>
      <c r="E608" s="20"/>
      <c r="F608" s="20"/>
      <c r="G608" s="20"/>
      <c r="H608" s="24"/>
      <c r="I608" s="24"/>
      <c r="J608" s="24"/>
      <c r="K608" s="25"/>
      <c r="L608" s="25"/>
      <c r="N608" s="25"/>
      <c r="O608" s="26"/>
    </row>
    <row r="609" spans="2:15" x14ac:dyDescent="0.2">
      <c r="B609" s="24"/>
      <c r="C609" s="24"/>
      <c r="D609" s="20"/>
      <c r="E609" s="20"/>
      <c r="F609" s="20"/>
      <c r="G609" s="20"/>
      <c r="H609" s="24"/>
      <c r="I609" s="24"/>
      <c r="J609" s="24"/>
      <c r="K609" s="25"/>
      <c r="L609" s="25"/>
      <c r="N609" s="25"/>
      <c r="O609" s="26"/>
    </row>
    <row r="610" spans="2:15" x14ac:dyDescent="0.2">
      <c r="B610" s="24"/>
      <c r="C610" s="24"/>
      <c r="D610" s="20"/>
      <c r="E610" s="20"/>
      <c r="F610" s="20"/>
      <c r="G610" s="20"/>
      <c r="H610" s="24"/>
      <c r="I610" s="24"/>
      <c r="J610" s="24"/>
      <c r="K610" s="25"/>
      <c r="L610" s="25"/>
      <c r="N610" s="25"/>
      <c r="O610" s="26"/>
    </row>
    <row r="611" spans="2:15" x14ac:dyDescent="0.2">
      <c r="B611" s="24"/>
      <c r="C611" s="24"/>
      <c r="D611" s="20"/>
      <c r="E611" s="20"/>
      <c r="F611" s="20"/>
      <c r="G611" s="20"/>
      <c r="H611" s="24"/>
      <c r="I611" s="24"/>
      <c r="J611" s="24"/>
      <c r="K611" s="25"/>
      <c r="L611" s="25"/>
      <c r="N611" s="25"/>
      <c r="O611" s="26"/>
    </row>
    <row r="612" spans="2:15" x14ac:dyDescent="0.2">
      <c r="B612" s="24"/>
      <c r="C612" s="24"/>
      <c r="D612" s="20"/>
      <c r="E612" s="20"/>
      <c r="F612" s="20"/>
      <c r="G612" s="20"/>
      <c r="H612" s="24"/>
      <c r="I612" s="24"/>
      <c r="J612" s="24"/>
      <c r="K612" s="25"/>
      <c r="L612" s="25"/>
      <c r="N612" s="25"/>
      <c r="O612" s="26"/>
    </row>
    <row r="613" spans="2:15" x14ac:dyDescent="0.2">
      <c r="B613" s="24"/>
      <c r="C613" s="24"/>
      <c r="D613" s="20"/>
      <c r="E613" s="20"/>
      <c r="F613" s="20"/>
      <c r="G613" s="20"/>
      <c r="H613" s="24"/>
      <c r="I613" s="24"/>
      <c r="J613" s="24"/>
      <c r="K613" s="25"/>
      <c r="L613" s="25"/>
      <c r="N613" s="25"/>
      <c r="O613" s="26"/>
    </row>
    <row r="614" spans="2:15" x14ac:dyDescent="0.2">
      <c r="B614" s="24"/>
      <c r="C614" s="24"/>
      <c r="D614" s="20"/>
      <c r="E614" s="20"/>
      <c r="F614" s="20"/>
      <c r="G614" s="20"/>
      <c r="H614" s="24"/>
      <c r="I614" s="24"/>
      <c r="J614" s="24"/>
      <c r="K614" s="25"/>
      <c r="L614" s="25"/>
      <c r="N614" s="25"/>
      <c r="O614" s="26"/>
    </row>
    <row r="615" spans="2:15" x14ac:dyDescent="0.2">
      <c r="B615" s="24"/>
      <c r="C615" s="24"/>
      <c r="D615" s="20"/>
      <c r="E615" s="20"/>
      <c r="F615" s="20"/>
      <c r="G615" s="20"/>
      <c r="H615" s="24"/>
      <c r="I615" s="24"/>
      <c r="J615" s="24"/>
      <c r="K615" s="25"/>
      <c r="L615" s="25"/>
      <c r="N615" s="25"/>
      <c r="O615" s="26"/>
    </row>
    <row r="616" spans="2:15" x14ac:dyDescent="0.2">
      <c r="B616" s="24"/>
      <c r="C616" s="24"/>
      <c r="D616" s="20"/>
      <c r="E616" s="20"/>
      <c r="F616" s="20"/>
      <c r="G616" s="20"/>
      <c r="H616" s="24"/>
      <c r="I616" s="24"/>
      <c r="J616" s="24"/>
      <c r="K616" s="25"/>
      <c r="L616" s="25"/>
      <c r="N616" s="25"/>
      <c r="O616" s="26"/>
    </row>
    <row r="617" spans="2:15" x14ac:dyDescent="0.2">
      <c r="B617" s="24"/>
      <c r="C617" s="24"/>
      <c r="D617" s="20"/>
      <c r="E617" s="20"/>
      <c r="F617" s="20"/>
      <c r="G617" s="20"/>
      <c r="H617" s="24"/>
      <c r="I617" s="24"/>
      <c r="J617" s="24"/>
      <c r="K617" s="25"/>
      <c r="L617" s="25"/>
      <c r="N617" s="25"/>
      <c r="O617" s="26"/>
    </row>
    <row r="618" spans="2:15" x14ac:dyDescent="0.2">
      <c r="B618" s="24"/>
      <c r="C618" s="24"/>
      <c r="D618" s="20"/>
      <c r="E618" s="20"/>
      <c r="F618" s="20"/>
      <c r="G618" s="20"/>
      <c r="H618" s="24"/>
      <c r="I618" s="24"/>
      <c r="J618" s="24"/>
      <c r="K618" s="25"/>
      <c r="L618" s="25"/>
      <c r="N618" s="25"/>
      <c r="O618" s="26"/>
    </row>
    <row r="619" spans="2:15" x14ac:dyDescent="0.2">
      <c r="B619" s="24"/>
      <c r="C619" s="24"/>
      <c r="D619" s="20"/>
      <c r="E619" s="20"/>
      <c r="F619" s="20"/>
      <c r="G619" s="20"/>
      <c r="H619" s="24"/>
      <c r="I619" s="24"/>
      <c r="J619" s="24"/>
      <c r="K619" s="25"/>
      <c r="L619" s="25"/>
      <c r="N619" s="25"/>
      <c r="O619" s="26"/>
    </row>
    <row r="620" spans="2:15" x14ac:dyDescent="0.2">
      <c r="B620" s="24"/>
      <c r="C620" s="24"/>
      <c r="D620" s="20"/>
      <c r="E620" s="20"/>
      <c r="F620" s="20"/>
      <c r="G620" s="20"/>
      <c r="H620" s="24"/>
      <c r="I620" s="24"/>
      <c r="J620" s="24"/>
      <c r="K620" s="25"/>
      <c r="L620" s="25"/>
      <c r="N620" s="25"/>
      <c r="O620" s="26"/>
    </row>
    <row r="621" spans="2:15" x14ac:dyDescent="0.2">
      <c r="B621" s="24"/>
      <c r="C621" s="24"/>
      <c r="D621" s="20"/>
      <c r="E621" s="20"/>
      <c r="F621" s="20"/>
      <c r="G621" s="20"/>
      <c r="H621" s="24"/>
      <c r="I621" s="24"/>
      <c r="J621" s="24"/>
      <c r="K621" s="25"/>
      <c r="L621" s="25"/>
      <c r="N621" s="25"/>
      <c r="O621" s="26"/>
    </row>
    <row r="622" spans="2:15" x14ac:dyDescent="0.2">
      <c r="B622" s="24"/>
      <c r="C622" s="24"/>
      <c r="D622" s="20"/>
      <c r="E622" s="20"/>
      <c r="F622" s="20"/>
      <c r="G622" s="20"/>
      <c r="H622" s="24"/>
      <c r="I622" s="24"/>
      <c r="J622" s="24"/>
      <c r="K622" s="25"/>
      <c r="L622" s="25"/>
      <c r="N622" s="25"/>
      <c r="O622" s="26"/>
    </row>
    <row r="623" spans="2:15" x14ac:dyDescent="0.2">
      <c r="B623" s="24"/>
      <c r="C623" s="24"/>
      <c r="D623" s="20"/>
      <c r="E623" s="20"/>
      <c r="F623" s="20"/>
      <c r="G623" s="20"/>
      <c r="H623" s="24"/>
      <c r="I623" s="24"/>
      <c r="J623" s="24"/>
      <c r="K623" s="25"/>
      <c r="L623" s="25"/>
      <c r="N623" s="25"/>
      <c r="O623" s="26"/>
    </row>
    <row r="624" spans="2:15" x14ac:dyDescent="0.2">
      <c r="B624" s="24"/>
      <c r="C624" s="24"/>
      <c r="D624" s="20"/>
      <c r="E624" s="20"/>
      <c r="F624" s="20"/>
      <c r="G624" s="20"/>
      <c r="H624" s="24"/>
      <c r="I624" s="24"/>
      <c r="J624" s="24"/>
      <c r="K624" s="25"/>
      <c r="L624" s="25"/>
      <c r="N624" s="25"/>
      <c r="O624" s="26"/>
    </row>
    <row r="625" spans="2:15" x14ac:dyDescent="0.2">
      <c r="B625" s="24"/>
      <c r="C625" s="24"/>
      <c r="D625" s="20"/>
      <c r="E625" s="20"/>
      <c r="F625" s="20"/>
      <c r="G625" s="20"/>
      <c r="H625" s="24"/>
      <c r="I625" s="24"/>
      <c r="J625" s="24"/>
      <c r="K625" s="25"/>
      <c r="L625" s="25"/>
      <c r="N625" s="25"/>
      <c r="O625" s="26"/>
    </row>
    <row r="626" spans="2:15" x14ac:dyDescent="0.2">
      <c r="B626" s="24"/>
      <c r="C626" s="24"/>
      <c r="D626" s="20"/>
      <c r="E626" s="20"/>
      <c r="F626" s="20"/>
      <c r="G626" s="20"/>
      <c r="H626" s="24"/>
      <c r="I626" s="24"/>
      <c r="J626" s="24"/>
      <c r="K626" s="25"/>
      <c r="L626" s="25"/>
      <c r="N626" s="25"/>
      <c r="O626" s="26"/>
    </row>
    <row r="627" spans="2:15" x14ac:dyDescent="0.2">
      <c r="B627" s="24"/>
      <c r="C627" s="24"/>
      <c r="D627" s="20"/>
      <c r="E627" s="20"/>
      <c r="F627" s="20"/>
      <c r="G627" s="20"/>
      <c r="H627" s="24"/>
      <c r="I627" s="24"/>
      <c r="J627" s="24"/>
      <c r="K627" s="25"/>
      <c r="L627" s="25"/>
      <c r="N627" s="25"/>
      <c r="O627" s="26"/>
    </row>
    <row r="628" spans="2:15" x14ac:dyDescent="0.2">
      <c r="B628" s="24"/>
      <c r="C628" s="24"/>
      <c r="D628" s="20"/>
      <c r="E628" s="20"/>
      <c r="F628" s="20"/>
      <c r="G628" s="20"/>
      <c r="H628" s="24"/>
      <c r="I628" s="24"/>
      <c r="J628" s="24"/>
      <c r="K628" s="25"/>
      <c r="L628" s="25"/>
      <c r="N628" s="25"/>
      <c r="O628" s="26"/>
    </row>
    <row r="629" spans="2:15" x14ac:dyDescent="0.2">
      <c r="B629" s="24"/>
      <c r="C629" s="24"/>
      <c r="D629" s="20"/>
      <c r="E629" s="20"/>
      <c r="F629" s="20"/>
      <c r="G629" s="20"/>
      <c r="H629" s="24"/>
      <c r="I629" s="24"/>
      <c r="J629" s="24"/>
      <c r="K629" s="25"/>
      <c r="L629" s="25"/>
      <c r="N629" s="25"/>
      <c r="O629" s="26"/>
    </row>
    <row r="630" spans="2:15" x14ac:dyDescent="0.2">
      <c r="B630" s="24"/>
      <c r="C630" s="24"/>
      <c r="D630" s="20"/>
      <c r="E630" s="20"/>
      <c r="F630" s="20"/>
      <c r="G630" s="20"/>
      <c r="H630" s="24"/>
      <c r="I630" s="24"/>
      <c r="J630" s="24"/>
      <c r="K630" s="25"/>
      <c r="L630" s="25"/>
      <c r="N630" s="25"/>
      <c r="O630" s="26"/>
    </row>
    <row r="631" spans="2:15" x14ac:dyDescent="0.2">
      <c r="B631" s="24"/>
      <c r="C631" s="24"/>
      <c r="D631" s="20"/>
      <c r="E631" s="20"/>
      <c r="F631" s="20"/>
      <c r="G631" s="20"/>
      <c r="H631" s="24"/>
      <c r="I631" s="24"/>
      <c r="J631" s="24"/>
      <c r="K631" s="25"/>
      <c r="L631" s="25"/>
      <c r="N631" s="25"/>
      <c r="O631" s="26"/>
    </row>
    <row r="632" spans="2:15" x14ac:dyDescent="0.2">
      <c r="B632" s="24"/>
      <c r="C632" s="24"/>
      <c r="D632" s="20"/>
      <c r="E632" s="20"/>
      <c r="F632" s="20"/>
      <c r="G632" s="20"/>
      <c r="H632" s="24"/>
      <c r="I632" s="24"/>
      <c r="J632" s="24"/>
      <c r="K632" s="25"/>
      <c r="L632" s="25"/>
      <c r="N632" s="25"/>
      <c r="O632" s="26"/>
    </row>
    <row r="633" spans="2:15" x14ac:dyDescent="0.2">
      <c r="B633" s="24"/>
      <c r="C633" s="24"/>
      <c r="D633" s="20"/>
      <c r="E633" s="20"/>
      <c r="F633" s="20"/>
      <c r="G633" s="20"/>
      <c r="H633" s="24"/>
      <c r="I633" s="24"/>
      <c r="J633" s="24"/>
      <c r="K633" s="25"/>
      <c r="L633" s="25"/>
      <c r="N633" s="25"/>
      <c r="O633" s="26"/>
    </row>
    <row r="634" spans="2:15" x14ac:dyDescent="0.2">
      <c r="B634" s="24"/>
      <c r="C634" s="24"/>
      <c r="D634" s="20"/>
      <c r="E634" s="20"/>
      <c r="F634" s="20"/>
      <c r="G634" s="20"/>
      <c r="H634" s="24"/>
      <c r="I634" s="24"/>
      <c r="J634" s="24"/>
      <c r="K634" s="25"/>
      <c r="L634" s="25"/>
      <c r="N634" s="25"/>
      <c r="O634" s="26"/>
    </row>
    <row r="635" spans="2:15" x14ac:dyDescent="0.2">
      <c r="B635" s="24"/>
      <c r="C635" s="24"/>
      <c r="D635" s="20"/>
      <c r="E635" s="20"/>
      <c r="F635" s="20"/>
      <c r="G635" s="20"/>
      <c r="H635" s="24"/>
      <c r="I635" s="24"/>
      <c r="J635" s="24"/>
      <c r="K635" s="25"/>
      <c r="L635" s="25"/>
      <c r="N635" s="25"/>
      <c r="O635" s="26"/>
    </row>
    <row r="636" spans="2:15" x14ac:dyDescent="0.2">
      <c r="B636" s="24"/>
      <c r="C636" s="24"/>
      <c r="D636" s="20"/>
      <c r="E636" s="20"/>
      <c r="F636" s="20"/>
      <c r="G636" s="20"/>
      <c r="H636" s="24"/>
      <c r="I636" s="24"/>
      <c r="J636" s="24"/>
      <c r="K636" s="25"/>
      <c r="L636" s="25"/>
      <c r="N636" s="25"/>
      <c r="O636" s="26"/>
    </row>
    <row r="637" spans="2:15" x14ac:dyDescent="0.2">
      <c r="B637" s="24"/>
      <c r="C637" s="24"/>
      <c r="D637" s="20"/>
      <c r="E637" s="20"/>
      <c r="F637" s="20"/>
      <c r="G637" s="20"/>
      <c r="H637" s="24"/>
      <c r="I637" s="24"/>
      <c r="J637" s="24"/>
      <c r="K637" s="25"/>
      <c r="L637" s="25"/>
      <c r="N637" s="25"/>
      <c r="O637" s="26"/>
    </row>
    <row r="638" spans="2:15" x14ac:dyDescent="0.2">
      <c r="B638" s="24"/>
      <c r="C638" s="24"/>
      <c r="D638" s="20"/>
      <c r="E638" s="20"/>
      <c r="F638" s="20"/>
      <c r="G638" s="20"/>
      <c r="H638" s="24"/>
      <c r="I638" s="24"/>
      <c r="J638" s="24"/>
      <c r="K638" s="25"/>
      <c r="L638" s="25"/>
      <c r="N638" s="25"/>
      <c r="O638" s="26"/>
    </row>
    <row r="639" spans="2:15" x14ac:dyDescent="0.2">
      <c r="B639" s="24"/>
      <c r="C639" s="24"/>
      <c r="D639" s="20"/>
      <c r="E639" s="20"/>
      <c r="F639" s="20"/>
      <c r="G639" s="20"/>
      <c r="H639" s="24"/>
      <c r="I639" s="24"/>
      <c r="J639" s="24"/>
      <c r="K639" s="25"/>
      <c r="L639" s="25"/>
      <c r="N639" s="25"/>
      <c r="O639" s="26"/>
    </row>
    <row r="640" spans="2:15" x14ac:dyDescent="0.2">
      <c r="B640" s="24"/>
      <c r="C640" s="24"/>
      <c r="D640" s="20"/>
      <c r="E640" s="20"/>
      <c r="F640" s="20"/>
      <c r="G640" s="20"/>
      <c r="H640" s="24"/>
      <c r="I640" s="24"/>
      <c r="J640" s="24"/>
      <c r="K640" s="25"/>
      <c r="L640" s="25"/>
      <c r="N640" s="25"/>
      <c r="O640" s="26"/>
    </row>
    <row r="641" spans="2:15" x14ac:dyDescent="0.2">
      <c r="B641" s="24"/>
      <c r="C641" s="24"/>
      <c r="D641" s="20"/>
      <c r="E641" s="20"/>
      <c r="F641" s="20"/>
      <c r="G641" s="20"/>
      <c r="H641" s="24"/>
      <c r="I641" s="24"/>
      <c r="J641" s="24"/>
      <c r="K641" s="25"/>
      <c r="L641" s="25"/>
      <c r="N641" s="25"/>
      <c r="O641" s="26"/>
    </row>
    <row r="642" spans="2:15" x14ac:dyDescent="0.2">
      <c r="B642" s="24"/>
      <c r="C642" s="24"/>
      <c r="D642" s="20"/>
      <c r="E642" s="20"/>
      <c r="F642" s="20"/>
      <c r="G642" s="20"/>
      <c r="H642" s="24"/>
      <c r="I642" s="24"/>
      <c r="J642" s="24"/>
      <c r="K642" s="25"/>
      <c r="L642" s="25"/>
      <c r="N642" s="25"/>
      <c r="O642" s="26"/>
    </row>
    <row r="643" spans="2:15" x14ac:dyDescent="0.2">
      <c r="B643" s="24"/>
      <c r="C643" s="24"/>
      <c r="D643" s="20"/>
      <c r="E643" s="20"/>
      <c r="F643" s="20"/>
      <c r="G643" s="20"/>
      <c r="H643" s="24"/>
      <c r="I643" s="24"/>
      <c r="J643" s="24"/>
      <c r="K643" s="25"/>
      <c r="L643" s="25"/>
      <c r="N643" s="25"/>
      <c r="O643" s="26"/>
    </row>
    <row r="644" spans="2:15" x14ac:dyDescent="0.2">
      <c r="B644" s="24"/>
      <c r="C644" s="24"/>
      <c r="D644" s="20"/>
      <c r="E644" s="20"/>
      <c r="F644" s="20"/>
      <c r="G644" s="20"/>
      <c r="H644" s="24"/>
      <c r="I644" s="24"/>
      <c r="J644" s="24"/>
      <c r="K644" s="25"/>
      <c r="L644" s="25"/>
      <c r="N644" s="25"/>
      <c r="O644" s="26"/>
    </row>
    <row r="645" spans="2:15" x14ac:dyDescent="0.2">
      <c r="B645" s="24"/>
      <c r="C645" s="24"/>
      <c r="D645" s="20"/>
      <c r="E645" s="20"/>
      <c r="F645" s="20"/>
      <c r="G645" s="20"/>
      <c r="H645" s="24"/>
      <c r="I645" s="24"/>
      <c r="J645" s="24"/>
      <c r="K645" s="25"/>
      <c r="L645" s="25"/>
      <c r="N645" s="25"/>
      <c r="O645" s="26"/>
    </row>
    <row r="646" spans="2:15" x14ac:dyDescent="0.2">
      <c r="B646" s="24"/>
      <c r="C646" s="24"/>
      <c r="D646" s="20"/>
      <c r="E646" s="20"/>
      <c r="F646" s="20"/>
      <c r="G646" s="20"/>
      <c r="H646" s="24"/>
      <c r="I646" s="24"/>
      <c r="J646" s="24"/>
      <c r="K646" s="25"/>
      <c r="L646" s="25"/>
      <c r="N646" s="25"/>
      <c r="O646" s="26"/>
    </row>
    <row r="647" spans="2:15" x14ac:dyDescent="0.2">
      <c r="B647" s="24"/>
      <c r="C647" s="24"/>
      <c r="D647" s="20"/>
      <c r="E647" s="20"/>
      <c r="F647" s="20"/>
      <c r="G647" s="20"/>
      <c r="H647" s="24"/>
      <c r="I647" s="24"/>
      <c r="J647" s="24"/>
      <c r="K647" s="25"/>
      <c r="L647" s="25"/>
      <c r="N647" s="25"/>
      <c r="O647" s="26"/>
    </row>
    <row r="648" spans="2:15" x14ac:dyDescent="0.2">
      <c r="B648" s="24"/>
      <c r="C648" s="24"/>
      <c r="D648" s="20"/>
      <c r="E648" s="20"/>
      <c r="F648" s="20"/>
      <c r="G648" s="20"/>
      <c r="H648" s="24"/>
      <c r="I648" s="24"/>
      <c r="J648" s="24"/>
      <c r="K648" s="25"/>
      <c r="L648" s="25"/>
      <c r="N648" s="25"/>
      <c r="O648" s="26"/>
    </row>
    <row r="649" spans="2:15" x14ac:dyDescent="0.2">
      <c r="B649" s="24"/>
      <c r="C649" s="24"/>
      <c r="D649" s="20"/>
      <c r="E649" s="20"/>
      <c r="F649" s="20"/>
      <c r="G649" s="20"/>
      <c r="H649" s="24"/>
      <c r="I649" s="24"/>
      <c r="J649" s="24"/>
      <c r="K649" s="25"/>
      <c r="L649" s="25"/>
      <c r="N649" s="25"/>
      <c r="O649" s="26"/>
    </row>
    <row r="650" spans="2:15" x14ac:dyDescent="0.2">
      <c r="B650" s="24"/>
      <c r="C650" s="24"/>
      <c r="D650" s="20"/>
      <c r="E650" s="20"/>
      <c r="F650" s="20"/>
      <c r="G650" s="20"/>
      <c r="H650" s="24"/>
      <c r="I650" s="24"/>
      <c r="J650" s="24"/>
      <c r="K650" s="25"/>
      <c r="L650" s="25"/>
      <c r="N650" s="25"/>
      <c r="O650" s="26"/>
    </row>
    <row r="651" spans="2:15" x14ac:dyDescent="0.2">
      <c r="B651" s="24"/>
      <c r="C651" s="24"/>
      <c r="D651" s="20"/>
      <c r="E651" s="20"/>
      <c r="F651" s="20"/>
      <c r="G651" s="20"/>
      <c r="H651" s="24"/>
      <c r="I651" s="24"/>
      <c r="J651" s="24"/>
      <c r="K651" s="25"/>
      <c r="L651" s="25"/>
      <c r="N651" s="25"/>
      <c r="O651" s="26"/>
    </row>
    <row r="652" spans="2:15" x14ac:dyDescent="0.2">
      <c r="B652" s="24"/>
      <c r="C652" s="24"/>
      <c r="D652" s="20"/>
      <c r="E652" s="20"/>
      <c r="F652" s="20"/>
      <c r="G652" s="20"/>
      <c r="H652" s="24"/>
      <c r="I652" s="24"/>
      <c r="J652" s="24"/>
      <c r="K652" s="25"/>
      <c r="L652" s="25"/>
      <c r="N652" s="25"/>
      <c r="O652" s="26"/>
    </row>
    <row r="653" spans="2:15" x14ac:dyDescent="0.2">
      <c r="B653" s="24"/>
      <c r="C653" s="24"/>
      <c r="D653" s="20"/>
      <c r="E653" s="20"/>
      <c r="F653" s="20"/>
      <c r="G653" s="20"/>
      <c r="H653" s="24"/>
      <c r="I653" s="24"/>
      <c r="J653" s="24"/>
      <c r="K653" s="25"/>
      <c r="L653" s="25"/>
      <c r="N653" s="25"/>
      <c r="O653" s="26"/>
    </row>
    <row r="654" spans="2:15" x14ac:dyDescent="0.2">
      <c r="B654" s="24"/>
      <c r="C654" s="24"/>
      <c r="D654" s="20"/>
      <c r="E654" s="20"/>
      <c r="F654" s="20"/>
      <c r="G654" s="20"/>
      <c r="H654" s="24"/>
      <c r="I654" s="24"/>
      <c r="J654" s="24"/>
      <c r="K654" s="25"/>
      <c r="L654" s="25"/>
      <c r="N654" s="25"/>
      <c r="O654" s="26"/>
    </row>
    <row r="655" spans="2:15" x14ac:dyDescent="0.2">
      <c r="B655" s="24"/>
      <c r="C655" s="24"/>
      <c r="D655" s="20"/>
      <c r="E655" s="20"/>
      <c r="F655" s="20"/>
      <c r="G655" s="20"/>
      <c r="H655" s="24"/>
      <c r="I655" s="24"/>
      <c r="J655" s="24"/>
      <c r="K655" s="25"/>
      <c r="L655" s="25"/>
      <c r="N655" s="25"/>
      <c r="O655" s="26"/>
    </row>
    <row r="656" spans="2:15" x14ac:dyDescent="0.2">
      <c r="B656" s="24"/>
      <c r="C656" s="24"/>
      <c r="D656" s="20"/>
      <c r="E656" s="20"/>
      <c r="F656" s="20"/>
      <c r="G656" s="20"/>
      <c r="H656" s="24"/>
      <c r="I656" s="24"/>
      <c r="J656" s="24"/>
      <c r="K656" s="25"/>
      <c r="L656" s="25"/>
      <c r="N656" s="25"/>
      <c r="O656" s="26"/>
    </row>
    <row r="657" spans="2:15" x14ac:dyDescent="0.2">
      <c r="B657" s="24"/>
      <c r="C657" s="24"/>
      <c r="D657" s="20"/>
      <c r="E657" s="20"/>
      <c r="F657" s="20"/>
      <c r="G657" s="20"/>
      <c r="H657" s="24"/>
      <c r="I657" s="24"/>
      <c r="J657" s="24"/>
      <c r="K657" s="25"/>
      <c r="L657" s="25"/>
      <c r="N657" s="25"/>
      <c r="O657" s="26"/>
    </row>
    <row r="658" spans="2:15" x14ac:dyDescent="0.2">
      <c r="B658" s="24"/>
      <c r="C658" s="24"/>
      <c r="D658" s="20"/>
      <c r="E658" s="20"/>
      <c r="F658" s="20"/>
      <c r="G658" s="20"/>
      <c r="H658" s="24"/>
      <c r="I658" s="24"/>
      <c r="J658" s="24"/>
      <c r="K658" s="25"/>
      <c r="L658" s="25"/>
      <c r="N658" s="25"/>
      <c r="O658" s="26"/>
    </row>
    <row r="659" spans="2:15" x14ac:dyDescent="0.2">
      <c r="B659" s="24"/>
      <c r="C659" s="24"/>
      <c r="D659" s="20"/>
      <c r="E659" s="20"/>
      <c r="F659" s="20"/>
      <c r="G659" s="20"/>
      <c r="H659" s="24"/>
      <c r="I659" s="24"/>
      <c r="J659" s="24"/>
      <c r="K659" s="25"/>
      <c r="L659" s="25"/>
      <c r="N659" s="25"/>
      <c r="O659" s="26"/>
    </row>
    <row r="660" spans="2:15" x14ac:dyDescent="0.2">
      <c r="B660" s="24"/>
      <c r="C660" s="24"/>
      <c r="D660" s="20"/>
      <c r="E660" s="20"/>
      <c r="F660" s="20"/>
      <c r="G660" s="20"/>
      <c r="H660" s="24"/>
      <c r="I660" s="24"/>
      <c r="J660" s="24"/>
      <c r="K660" s="25"/>
      <c r="L660" s="25"/>
      <c r="N660" s="25"/>
      <c r="O660" s="26"/>
    </row>
    <row r="661" spans="2:15" x14ac:dyDescent="0.2">
      <c r="B661" s="24"/>
      <c r="C661" s="24"/>
      <c r="D661" s="20"/>
      <c r="E661" s="20"/>
      <c r="F661" s="20"/>
      <c r="G661" s="20"/>
      <c r="H661" s="24"/>
      <c r="I661" s="24"/>
      <c r="J661" s="24"/>
      <c r="K661" s="25"/>
      <c r="L661" s="25"/>
      <c r="N661" s="25"/>
      <c r="O661" s="26"/>
    </row>
    <row r="662" spans="2:15" x14ac:dyDescent="0.2">
      <c r="B662" s="24"/>
      <c r="C662" s="24"/>
      <c r="D662" s="20"/>
      <c r="E662" s="20"/>
      <c r="F662" s="20"/>
      <c r="G662" s="20"/>
      <c r="H662" s="24"/>
      <c r="I662" s="24"/>
      <c r="J662" s="24"/>
      <c r="K662" s="25"/>
      <c r="L662" s="25"/>
      <c r="N662" s="25"/>
      <c r="O662" s="26"/>
    </row>
    <row r="663" spans="2:15" x14ac:dyDescent="0.2">
      <c r="B663" s="24"/>
      <c r="C663" s="24"/>
      <c r="D663" s="20"/>
      <c r="E663" s="20"/>
      <c r="F663" s="20"/>
      <c r="G663" s="20"/>
      <c r="H663" s="24"/>
      <c r="I663" s="24"/>
      <c r="J663" s="24"/>
      <c r="K663" s="25"/>
      <c r="L663" s="25"/>
      <c r="N663" s="25"/>
      <c r="O663" s="26"/>
    </row>
    <row r="664" spans="2:15" x14ac:dyDescent="0.2">
      <c r="B664" s="24"/>
      <c r="C664" s="24"/>
      <c r="D664" s="20"/>
      <c r="E664" s="20"/>
      <c r="F664" s="20"/>
      <c r="G664" s="20"/>
      <c r="H664" s="24"/>
      <c r="I664" s="24"/>
      <c r="J664" s="24"/>
      <c r="K664" s="25"/>
      <c r="L664" s="25"/>
      <c r="N664" s="25"/>
      <c r="O664" s="26"/>
    </row>
    <row r="665" spans="2:15" x14ac:dyDescent="0.2">
      <c r="B665" s="24"/>
      <c r="C665" s="24"/>
      <c r="D665" s="20"/>
      <c r="E665" s="20"/>
      <c r="F665" s="20"/>
      <c r="G665" s="20"/>
      <c r="H665" s="24"/>
      <c r="I665" s="24"/>
      <c r="J665" s="24"/>
      <c r="K665" s="25"/>
      <c r="L665" s="25"/>
      <c r="N665" s="25"/>
      <c r="O665" s="26"/>
    </row>
    <row r="666" spans="2:15" x14ac:dyDescent="0.2">
      <c r="B666" s="24"/>
      <c r="C666" s="24"/>
      <c r="D666" s="20"/>
      <c r="E666" s="20"/>
      <c r="F666" s="20"/>
      <c r="G666" s="20"/>
      <c r="H666" s="24"/>
      <c r="I666" s="24"/>
      <c r="J666" s="24"/>
      <c r="K666" s="25"/>
      <c r="L666" s="25"/>
      <c r="N666" s="25"/>
      <c r="O666" s="26"/>
    </row>
    <row r="667" spans="2:15" x14ac:dyDescent="0.2">
      <c r="B667" s="24"/>
      <c r="C667" s="24"/>
      <c r="D667" s="20"/>
      <c r="E667" s="20"/>
      <c r="F667" s="20"/>
      <c r="G667" s="20"/>
      <c r="H667" s="24"/>
      <c r="I667" s="24"/>
      <c r="J667" s="24"/>
      <c r="K667" s="25"/>
      <c r="L667" s="25"/>
      <c r="N667" s="25"/>
      <c r="O667" s="26"/>
    </row>
    <row r="668" spans="2:15" x14ac:dyDescent="0.2">
      <c r="B668" s="24"/>
      <c r="C668" s="24"/>
      <c r="D668" s="20"/>
      <c r="E668" s="20"/>
      <c r="F668" s="20"/>
      <c r="G668" s="20"/>
      <c r="H668" s="24"/>
      <c r="I668" s="24"/>
      <c r="J668" s="24"/>
      <c r="K668" s="25"/>
      <c r="L668" s="25"/>
      <c r="N668" s="25"/>
      <c r="O668" s="26"/>
    </row>
    <row r="669" spans="2:15" x14ac:dyDescent="0.2">
      <c r="B669" s="24"/>
      <c r="C669" s="24"/>
      <c r="D669" s="20"/>
      <c r="E669" s="20"/>
      <c r="F669" s="20"/>
      <c r="G669" s="20"/>
      <c r="H669" s="24"/>
      <c r="I669" s="24"/>
      <c r="J669" s="24"/>
      <c r="K669" s="25"/>
      <c r="L669" s="25"/>
      <c r="N669" s="25"/>
      <c r="O669" s="26"/>
    </row>
    <row r="670" spans="2:15" x14ac:dyDescent="0.2">
      <c r="B670" s="24"/>
      <c r="C670" s="24"/>
      <c r="D670" s="20"/>
      <c r="E670" s="20"/>
      <c r="F670" s="20"/>
      <c r="G670" s="20"/>
      <c r="H670" s="24"/>
      <c r="I670" s="24"/>
      <c r="J670" s="24"/>
      <c r="K670" s="25"/>
      <c r="L670" s="25"/>
      <c r="N670" s="25"/>
      <c r="O670" s="26"/>
    </row>
    <row r="671" spans="2:15" x14ac:dyDescent="0.2">
      <c r="B671" s="24"/>
      <c r="C671" s="24"/>
      <c r="D671" s="20"/>
      <c r="E671" s="20"/>
      <c r="F671" s="20"/>
      <c r="G671" s="20"/>
      <c r="H671" s="24"/>
      <c r="I671" s="24"/>
      <c r="J671" s="24"/>
      <c r="K671" s="25"/>
      <c r="L671" s="25"/>
      <c r="N671" s="25"/>
      <c r="O671" s="26"/>
    </row>
    <row r="672" spans="2:15" x14ac:dyDescent="0.2">
      <c r="B672" s="24"/>
      <c r="C672" s="24"/>
      <c r="D672" s="20"/>
      <c r="E672" s="20"/>
      <c r="F672" s="20"/>
      <c r="G672" s="20"/>
      <c r="H672" s="24"/>
      <c r="I672" s="24"/>
      <c r="J672" s="24"/>
      <c r="K672" s="25"/>
      <c r="L672" s="25"/>
      <c r="N672" s="25"/>
      <c r="O672" s="26"/>
    </row>
    <row r="673" spans="2:15" x14ac:dyDescent="0.2">
      <c r="B673" s="24"/>
      <c r="C673" s="24"/>
      <c r="D673" s="20"/>
      <c r="E673" s="20"/>
      <c r="F673" s="20"/>
      <c r="G673" s="20"/>
      <c r="H673" s="24"/>
      <c r="I673" s="24"/>
      <c r="J673" s="24"/>
      <c r="K673" s="25"/>
      <c r="L673" s="25"/>
      <c r="N673" s="25"/>
      <c r="O673" s="26"/>
    </row>
    <row r="674" spans="2:15" x14ac:dyDescent="0.2">
      <c r="B674" s="24"/>
      <c r="C674" s="24"/>
      <c r="D674" s="20"/>
      <c r="E674" s="20"/>
      <c r="F674" s="20"/>
      <c r="G674" s="20"/>
      <c r="H674" s="24"/>
      <c r="I674" s="24"/>
      <c r="J674" s="24"/>
      <c r="K674" s="25"/>
      <c r="L674" s="25"/>
      <c r="N674" s="25"/>
      <c r="O674" s="26"/>
    </row>
    <row r="675" spans="2:15" x14ac:dyDescent="0.2">
      <c r="B675" s="24"/>
      <c r="C675" s="24"/>
      <c r="D675" s="20"/>
      <c r="E675" s="20"/>
      <c r="F675" s="20"/>
      <c r="G675" s="20"/>
      <c r="H675" s="24"/>
      <c r="I675" s="24"/>
      <c r="J675" s="24"/>
      <c r="K675" s="25"/>
      <c r="L675" s="25"/>
      <c r="N675" s="25"/>
      <c r="O675" s="26"/>
    </row>
    <row r="676" spans="2:15" x14ac:dyDescent="0.2">
      <c r="B676" s="24"/>
      <c r="C676" s="24"/>
      <c r="D676" s="20"/>
      <c r="E676" s="20"/>
      <c r="F676" s="20"/>
      <c r="G676" s="20"/>
      <c r="H676" s="24"/>
      <c r="I676" s="24"/>
      <c r="J676" s="24"/>
      <c r="K676" s="25"/>
      <c r="L676" s="25"/>
      <c r="N676" s="25"/>
      <c r="O676" s="26"/>
    </row>
    <row r="677" spans="2:15" x14ac:dyDescent="0.2">
      <c r="B677" s="24"/>
      <c r="C677" s="24"/>
      <c r="D677" s="20"/>
      <c r="E677" s="20"/>
      <c r="F677" s="20"/>
      <c r="G677" s="20"/>
      <c r="H677" s="24"/>
      <c r="I677" s="24"/>
      <c r="J677" s="24"/>
      <c r="K677" s="25"/>
      <c r="L677" s="25"/>
      <c r="N677" s="25"/>
      <c r="O677" s="26"/>
    </row>
    <row r="678" spans="2:15" x14ac:dyDescent="0.2">
      <c r="B678" s="24"/>
      <c r="C678" s="24"/>
      <c r="D678" s="20"/>
      <c r="E678" s="20"/>
      <c r="F678" s="20"/>
      <c r="G678" s="20"/>
      <c r="H678" s="24"/>
      <c r="I678" s="24"/>
      <c r="J678" s="24"/>
      <c r="K678" s="25"/>
      <c r="L678" s="25"/>
      <c r="N678" s="25"/>
      <c r="O678" s="26"/>
    </row>
    <row r="679" spans="2:15" x14ac:dyDescent="0.2">
      <c r="B679" s="24"/>
      <c r="C679" s="24"/>
      <c r="D679" s="20"/>
      <c r="E679" s="20"/>
      <c r="F679" s="20"/>
      <c r="G679" s="20"/>
      <c r="H679" s="24"/>
      <c r="I679" s="24"/>
      <c r="J679" s="24"/>
      <c r="K679" s="25"/>
      <c r="L679" s="25"/>
      <c r="N679" s="25"/>
      <c r="O679" s="26"/>
    </row>
    <row r="680" spans="2:15" x14ac:dyDescent="0.2">
      <c r="B680" s="24"/>
      <c r="C680" s="24"/>
      <c r="D680" s="20"/>
      <c r="E680" s="20"/>
      <c r="F680" s="20"/>
      <c r="G680" s="20"/>
      <c r="H680" s="24"/>
      <c r="I680" s="24"/>
      <c r="J680" s="24"/>
      <c r="K680" s="25"/>
      <c r="L680" s="25"/>
      <c r="N680" s="25"/>
      <c r="O680" s="26"/>
    </row>
    <row r="681" spans="2:15" x14ac:dyDescent="0.2">
      <c r="B681" s="24"/>
      <c r="C681" s="24"/>
      <c r="D681" s="20"/>
      <c r="E681" s="20"/>
      <c r="F681" s="20"/>
      <c r="G681" s="20"/>
      <c r="H681" s="24"/>
      <c r="I681" s="24"/>
      <c r="J681" s="24"/>
      <c r="K681" s="25"/>
      <c r="L681" s="25"/>
      <c r="N681" s="25"/>
      <c r="O681" s="26"/>
    </row>
    <row r="682" spans="2:15" x14ac:dyDescent="0.2">
      <c r="B682" s="24"/>
      <c r="C682" s="24"/>
      <c r="D682" s="20"/>
      <c r="E682" s="20"/>
      <c r="F682" s="20"/>
      <c r="G682" s="20"/>
      <c r="H682" s="24"/>
      <c r="I682" s="24"/>
      <c r="J682" s="24"/>
      <c r="K682" s="25"/>
      <c r="L682" s="25"/>
      <c r="N682" s="25"/>
      <c r="O682" s="26"/>
    </row>
    <row r="683" spans="2:15" x14ac:dyDescent="0.2">
      <c r="B683" s="24"/>
      <c r="C683" s="24"/>
      <c r="D683" s="20"/>
      <c r="E683" s="20"/>
      <c r="F683" s="20"/>
      <c r="G683" s="20"/>
      <c r="H683" s="24"/>
      <c r="I683" s="24"/>
      <c r="J683" s="24"/>
      <c r="K683" s="25"/>
      <c r="L683" s="25"/>
      <c r="N683" s="25"/>
      <c r="O683" s="26"/>
    </row>
    <row r="684" spans="2:15" x14ac:dyDescent="0.2">
      <c r="B684" s="24"/>
      <c r="C684" s="24"/>
      <c r="D684" s="20"/>
      <c r="E684" s="20"/>
      <c r="F684" s="20"/>
      <c r="G684" s="20"/>
      <c r="H684" s="24"/>
      <c r="I684" s="24"/>
      <c r="J684" s="24"/>
      <c r="K684" s="25"/>
      <c r="L684" s="25"/>
      <c r="N684" s="25"/>
      <c r="O684" s="26"/>
    </row>
    <row r="685" spans="2:15" x14ac:dyDescent="0.2">
      <c r="B685" s="24"/>
      <c r="C685" s="24"/>
      <c r="D685" s="20"/>
      <c r="E685" s="20"/>
      <c r="F685" s="20"/>
      <c r="G685" s="20"/>
      <c r="H685" s="24"/>
      <c r="I685" s="24"/>
      <c r="J685" s="24"/>
      <c r="K685" s="25"/>
      <c r="L685" s="25"/>
      <c r="N685" s="25"/>
      <c r="O685" s="26"/>
    </row>
    <row r="686" spans="2:15" x14ac:dyDescent="0.2">
      <c r="B686" s="24"/>
      <c r="C686" s="24"/>
      <c r="D686" s="20"/>
      <c r="E686" s="20"/>
      <c r="F686" s="20"/>
      <c r="G686" s="20"/>
      <c r="H686" s="24"/>
      <c r="I686" s="24"/>
      <c r="J686" s="24"/>
      <c r="K686" s="25"/>
      <c r="L686" s="25"/>
      <c r="N686" s="25"/>
      <c r="O686" s="26"/>
    </row>
    <row r="687" spans="2:15" x14ac:dyDescent="0.2">
      <c r="B687" s="24"/>
      <c r="C687" s="24"/>
      <c r="D687" s="20"/>
      <c r="E687" s="20"/>
      <c r="F687" s="20"/>
      <c r="G687" s="20"/>
      <c r="H687" s="24"/>
      <c r="I687" s="24"/>
      <c r="J687" s="24"/>
      <c r="K687" s="25"/>
      <c r="L687" s="25"/>
      <c r="N687" s="25"/>
      <c r="O687" s="26"/>
    </row>
    <row r="688" spans="2:15" x14ac:dyDescent="0.2">
      <c r="B688" s="24"/>
      <c r="C688" s="24"/>
      <c r="D688" s="20"/>
      <c r="E688" s="20"/>
      <c r="F688" s="20"/>
      <c r="G688" s="20"/>
      <c r="H688" s="24"/>
      <c r="I688" s="24"/>
      <c r="J688" s="24"/>
      <c r="K688" s="25"/>
      <c r="L688" s="25"/>
      <c r="N688" s="25"/>
      <c r="O688" s="26"/>
    </row>
    <row r="689" spans="2:15" x14ac:dyDescent="0.2">
      <c r="B689" s="24"/>
      <c r="C689" s="24"/>
      <c r="D689" s="20"/>
      <c r="E689" s="20"/>
      <c r="F689" s="20"/>
      <c r="G689" s="20"/>
      <c r="H689" s="24"/>
      <c r="I689" s="24"/>
      <c r="J689" s="24"/>
      <c r="K689" s="25"/>
      <c r="L689" s="25"/>
      <c r="N689" s="25"/>
      <c r="O689" s="26"/>
    </row>
    <row r="690" spans="2:15" x14ac:dyDescent="0.2">
      <c r="B690" s="24"/>
      <c r="C690" s="24"/>
      <c r="D690" s="20"/>
      <c r="E690" s="20"/>
      <c r="F690" s="20"/>
      <c r="G690" s="20"/>
      <c r="H690" s="24"/>
      <c r="I690" s="24"/>
      <c r="J690" s="24"/>
      <c r="K690" s="25"/>
      <c r="L690" s="25"/>
      <c r="N690" s="25"/>
      <c r="O690" s="26"/>
    </row>
    <row r="691" spans="2:15" x14ac:dyDescent="0.2">
      <c r="B691" s="24"/>
      <c r="C691" s="24"/>
      <c r="D691" s="20"/>
      <c r="E691" s="20"/>
      <c r="F691" s="20"/>
      <c r="G691" s="20"/>
      <c r="H691" s="24"/>
      <c r="I691" s="24"/>
      <c r="J691" s="24"/>
      <c r="K691" s="25"/>
      <c r="L691" s="25"/>
      <c r="N691" s="25"/>
      <c r="O691" s="26"/>
    </row>
    <row r="692" spans="2:15" x14ac:dyDescent="0.2">
      <c r="B692" s="24"/>
      <c r="C692" s="24"/>
      <c r="D692" s="20"/>
      <c r="E692" s="20"/>
      <c r="F692" s="20"/>
      <c r="G692" s="20"/>
      <c r="H692" s="24"/>
      <c r="I692" s="24"/>
      <c r="J692" s="24"/>
      <c r="K692" s="25"/>
      <c r="L692" s="25"/>
      <c r="N692" s="25"/>
      <c r="O692" s="26"/>
    </row>
    <row r="693" spans="2:15" x14ac:dyDescent="0.2">
      <c r="B693" s="24"/>
      <c r="C693" s="24"/>
      <c r="D693" s="20"/>
      <c r="E693" s="20"/>
      <c r="F693" s="20"/>
      <c r="G693" s="20"/>
      <c r="H693" s="24"/>
      <c r="I693" s="24"/>
      <c r="J693" s="24"/>
      <c r="K693" s="25"/>
      <c r="L693" s="25"/>
      <c r="N693" s="25"/>
      <c r="O693" s="26"/>
    </row>
    <row r="694" spans="2:15" x14ac:dyDescent="0.2">
      <c r="B694" s="24"/>
      <c r="C694" s="24"/>
      <c r="D694" s="20"/>
      <c r="E694" s="20"/>
      <c r="F694" s="20"/>
      <c r="G694" s="20"/>
      <c r="H694" s="24"/>
      <c r="I694" s="24"/>
      <c r="J694" s="24"/>
      <c r="K694" s="25"/>
      <c r="L694" s="25"/>
      <c r="N694" s="25"/>
      <c r="O694" s="26"/>
    </row>
    <row r="695" spans="2:15" x14ac:dyDescent="0.2">
      <c r="B695" s="24"/>
      <c r="C695" s="24"/>
      <c r="D695" s="20"/>
      <c r="E695" s="20"/>
      <c r="F695" s="20"/>
      <c r="G695" s="20"/>
      <c r="H695" s="24"/>
      <c r="I695" s="24"/>
      <c r="J695" s="24"/>
      <c r="K695" s="25"/>
      <c r="L695" s="25"/>
      <c r="N695" s="25"/>
      <c r="O695" s="26"/>
    </row>
    <row r="696" spans="2:15" x14ac:dyDescent="0.2">
      <c r="B696" s="24"/>
      <c r="C696" s="24"/>
      <c r="D696" s="20"/>
      <c r="E696" s="20"/>
      <c r="F696" s="20"/>
      <c r="G696" s="20"/>
      <c r="H696" s="24"/>
      <c r="I696" s="24"/>
      <c r="J696" s="24"/>
      <c r="K696" s="25"/>
      <c r="L696" s="25"/>
      <c r="N696" s="25"/>
      <c r="O696" s="26"/>
    </row>
    <row r="697" spans="2:15" x14ac:dyDescent="0.2">
      <c r="B697" s="24"/>
      <c r="C697" s="24"/>
      <c r="D697" s="20"/>
      <c r="E697" s="20"/>
      <c r="F697" s="20"/>
      <c r="G697" s="20"/>
      <c r="H697" s="24"/>
      <c r="I697" s="24"/>
      <c r="J697" s="24"/>
      <c r="K697" s="25"/>
      <c r="L697" s="25"/>
      <c r="N697" s="25"/>
      <c r="O697" s="26"/>
    </row>
    <row r="698" spans="2:15" x14ac:dyDescent="0.2">
      <c r="B698" s="24"/>
      <c r="C698" s="24"/>
      <c r="D698" s="20"/>
      <c r="E698" s="20"/>
      <c r="F698" s="20"/>
      <c r="G698" s="20"/>
      <c r="H698" s="24"/>
      <c r="I698" s="24"/>
      <c r="J698" s="24"/>
      <c r="K698" s="25"/>
      <c r="L698" s="25"/>
      <c r="N698" s="25"/>
      <c r="O698" s="26"/>
    </row>
    <row r="699" spans="2:15" x14ac:dyDescent="0.2">
      <c r="B699" s="24"/>
      <c r="C699" s="24"/>
      <c r="D699" s="20"/>
      <c r="E699" s="20"/>
      <c r="F699" s="20"/>
      <c r="G699" s="20"/>
      <c r="H699" s="24"/>
      <c r="I699" s="24"/>
      <c r="J699" s="24"/>
      <c r="K699" s="25"/>
      <c r="L699" s="25"/>
      <c r="N699" s="25"/>
      <c r="O699" s="26"/>
    </row>
    <row r="700" spans="2:15" x14ac:dyDescent="0.2">
      <c r="B700" s="24"/>
      <c r="C700" s="24"/>
      <c r="D700" s="20"/>
      <c r="E700" s="20"/>
      <c r="F700" s="20"/>
      <c r="G700" s="20"/>
      <c r="H700" s="24"/>
      <c r="I700" s="24"/>
      <c r="J700" s="24"/>
      <c r="K700" s="25"/>
      <c r="L700" s="25"/>
      <c r="N700" s="25"/>
      <c r="O700" s="26"/>
    </row>
    <row r="701" spans="2:15" x14ac:dyDescent="0.2">
      <c r="B701" s="24"/>
      <c r="C701" s="24"/>
      <c r="D701" s="20"/>
      <c r="E701" s="20"/>
      <c r="F701" s="20"/>
      <c r="G701" s="20"/>
      <c r="H701" s="24"/>
      <c r="I701" s="24"/>
      <c r="J701" s="24"/>
      <c r="K701" s="25"/>
      <c r="L701" s="25"/>
      <c r="N701" s="25"/>
      <c r="O701" s="26"/>
    </row>
    <row r="702" spans="2:15" x14ac:dyDescent="0.2">
      <c r="B702" s="24"/>
      <c r="C702" s="24"/>
      <c r="D702" s="20"/>
      <c r="E702" s="20"/>
      <c r="F702" s="20"/>
      <c r="G702" s="20"/>
      <c r="H702" s="24"/>
      <c r="I702" s="24"/>
      <c r="J702" s="24"/>
      <c r="K702" s="25"/>
      <c r="L702" s="25"/>
      <c r="N702" s="25"/>
      <c r="O702" s="26"/>
    </row>
    <row r="703" spans="2:15" x14ac:dyDescent="0.2">
      <c r="B703" s="24"/>
      <c r="C703" s="24"/>
      <c r="D703" s="20"/>
      <c r="E703" s="20"/>
      <c r="F703" s="20"/>
      <c r="G703" s="20"/>
      <c r="H703" s="24"/>
      <c r="I703" s="24"/>
      <c r="J703" s="24"/>
      <c r="K703" s="25"/>
      <c r="L703" s="25"/>
      <c r="N703" s="25"/>
      <c r="O703" s="26"/>
    </row>
    <row r="704" spans="2:15" x14ac:dyDescent="0.2">
      <c r="B704" s="24"/>
      <c r="C704" s="24"/>
      <c r="D704" s="20"/>
      <c r="E704" s="20"/>
      <c r="F704" s="20"/>
      <c r="G704" s="20"/>
      <c r="H704" s="24"/>
      <c r="I704" s="24"/>
      <c r="J704" s="24"/>
      <c r="K704" s="25"/>
      <c r="L704" s="25"/>
      <c r="N704" s="25"/>
      <c r="O704" s="26"/>
    </row>
    <row r="705" spans="2:15" x14ac:dyDescent="0.2">
      <c r="B705" s="24"/>
      <c r="C705" s="24"/>
      <c r="D705" s="20"/>
      <c r="E705" s="20"/>
      <c r="F705" s="20"/>
      <c r="G705" s="20"/>
      <c r="H705" s="24"/>
      <c r="I705" s="24"/>
      <c r="J705" s="24"/>
      <c r="K705" s="25"/>
      <c r="L705" s="25"/>
      <c r="N705" s="25"/>
      <c r="O705" s="26"/>
    </row>
    <row r="706" spans="2:15" x14ac:dyDescent="0.2">
      <c r="B706" s="24"/>
      <c r="C706" s="24"/>
      <c r="D706" s="20"/>
      <c r="E706" s="20"/>
      <c r="F706" s="20"/>
      <c r="G706" s="20"/>
      <c r="H706" s="24"/>
      <c r="I706" s="24"/>
      <c r="J706" s="24"/>
      <c r="K706" s="25"/>
      <c r="L706" s="25"/>
      <c r="N706" s="25"/>
      <c r="O706" s="26"/>
    </row>
    <row r="707" spans="2:15" x14ac:dyDescent="0.2">
      <c r="B707" s="24"/>
      <c r="C707" s="24"/>
      <c r="D707" s="20"/>
      <c r="E707" s="20"/>
      <c r="F707" s="20"/>
      <c r="G707" s="20"/>
      <c r="H707" s="24"/>
      <c r="I707" s="24"/>
      <c r="J707" s="24"/>
      <c r="K707" s="25"/>
      <c r="L707" s="25"/>
      <c r="N707" s="25"/>
      <c r="O707" s="26"/>
    </row>
    <row r="708" spans="2:15" x14ac:dyDescent="0.2">
      <c r="B708" s="24"/>
      <c r="C708" s="24"/>
      <c r="D708" s="20"/>
      <c r="E708" s="20"/>
      <c r="F708" s="20"/>
      <c r="G708" s="20"/>
      <c r="H708" s="24"/>
      <c r="I708" s="24"/>
      <c r="J708" s="24"/>
      <c r="K708" s="25"/>
      <c r="L708" s="25"/>
      <c r="N708" s="25"/>
      <c r="O708" s="26"/>
    </row>
    <row r="709" spans="2:15" x14ac:dyDescent="0.2">
      <c r="B709" s="24"/>
      <c r="C709" s="24"/>
      <c r="D709" s="20"/>
      <c r="E709" s="20"/>
      <c r="F709" s="20"/>
      <c r="G709" s="20"/>
      <c r="H709" s="24"/>
      <c r="I709" s="24"/>
      <c r="J709" s="24"/>
      <c r="K709" s="25"/>
      <c r="L709" s="25"/>
      <c r="N709" s="25"/>
      <c r="O709" s="26"/>
    </row>
    <row r="710" spans="2:15" x14ac:dyDescent="0.2">
      <c r="B710" s="24"/>
      <c r="C710" s="24"/>
      <c r="D710" s="20"/>
      <c r="E710" s="20"/>
      <c r="F710" s="20"/>
      <c r="G710" s="20"/>
      <c r="H710" s="24"/>
      <c r="I710" s="24"/>
      <c r="J710" s="24"/>
      <c r="K710" s="25"/>
      <c r="L710" s="25"/>
      <c r="N710" s="25"/>
      <c r="O710" s="26"/>
    </row>
    <row r="711" spans="2:15" x14ac:dyDescent="0.2">
      <c r="B711" s="24"/>
      <c r="C711" s="24"/>
      <c r="D711" s="20"/>
      <c r="E711" s="20"/>
      <c r="F711" s="20"/>
      <c r="G711" s="20"/>
      <c r="H711" s="24"/>
      <c r="I711" s="24"/>
      <c r="J711" s="24"/>
      <c r="K711" s="25"/>
      <c r="L711" s="25"/>
      <c r="N711" s="25"/>
      <c r="O711" s="26"/>
    </row>
    <row r="712" spans="2:15" x14ac:dyDescent="0.2">
      <c r="B712" s="24"/>
      <c r="C712" s="24"/>
      <c r="D712" s="20"/>
      <c r="E712" s="20"/>
      <c r="F712" s="20"/>
      <c r="G712" s="20"/>
      <c r="H712" s="24"/>
      <c r="I712" s="24"/>
      <c r="J712" s="24"/>
      <c r="K712" s="25"/>
      <c r="L712" s="25"/>
      <c r="N712" s="25"/>
      <c r="O712" s="26"/>
    </row>
    <row r="713" spans="2:15" x14ac:dyDescent="0.2">
      <c r="B713" s="24"/>
      <c r="C713" s="24"/>
      <c r="D713" s="20"/>
      <c r="E713" s="20"/>
      <c r="F713" s="20"/>
      <c r="G713" s="20"/>
      <c r="H713" s="24"/>
      <c r="I713" s="24"/>
      <c r="J713" s="24"/>
      <c r="K713" s="25"/>
      <c r="L713" s="25"/>
      <c r="N713" s="25"/>
      <c r="O713" s="26"/>
    </row>
    <row r="714" spans="2:15" x14ac:dyDescent="0.2">
      <c r="B714" s="24"/>
      <c r="C714" s="24"/>
      <c r="D714" s="20"/>
      <c r="E714" s="20"/>
      <c r="F714" s="20"/>
      <c r="G714" s="20"/>
      <c r="H714" s="24"/>
      <c r="I714" s="24"/>
      <c r="J714" s="24"/>
      <c r="K714" s="25"/>
      <c r="L714" s="25"/>
      <c r="N714" s="25"/>
      <c r="O714" s="26"/>
    </row>
    <row r="715" spans="2:15" x14ac:dyDescent="0.2">
      <c r="B715" s="24"/>
      <c r="C715" s="24"/>
      <c r="D715" s="20"/>
      <c r="E715" s="20"/>
      <c r="F715" s="20"/>
      <c r="G715" s="20"/>
      <c r="H715" s="24"/>
      <c r="I715" s="24"/>
      <c r="J715" s="24"/>
      <c r="K715" s="25"/>
      <c r="L715" s="25"/>
      <c r="N715" s="25"/>
      <c r="O715" s="26"/>
    </row>
    <row r="716" spans="2:15" x14ac:dyDescent="0.2">
      <c r="B716" s="24"/>
      <c r="C716" s="24"/>
      <c r="D716" s="20"/>
      <c r="E716" s="20"/>
      <c r="F716" s="20"/>
      <c r="G716" s="20"/>
      <c r="H716" s="24"/>
      <c r="I716" s="24"/>
      <c r="J716" s="24"/>
      <c r="K716" s="25"/>
      <c r="L716" s="25"/>
      <c r="N716" s="25"/>
      <c r="O716" s="26"/>
    </row>
    <row r="717" spans="2:15" x14ac:dyDescent="0.2">
      <c r="B717" s="24"/>
      <c r="C717" s="24"/>
      <c r="D717" s="20"/>
      <c r="E717" s="20"/>
      <c r="F717" s="20"/>
      <c r="G717" s="20"/>
      <c r="H717" s="24"/>
      <c r="I717" s="24"/>
      <c r="J717" s="24"/>
      <c r="K717" s="25"/>
      <c r="L717" s="25"/>
      <c r="N717" s="25"/>
      <c r="O717" s="26"/>
    </row>
    <row r="718" spans="2:15" x14ac:dyDescent="0.2">
      <c r="B718" s="24"/>
      <c r="C718" s="24"/>
      <c r="D718" s="20"/>
      <c r="E718" s="20"/>
      <c r="F718" s="20"/>
      <c r="G718" s="20"/>
      <c r="H718" s="24"/>
      <c r="I718" s="24"/>
      <c r="J718" s="24"/>
      <c r="K718" s="25"/>
      <c r="L718" s="25"/>
      <c r="N718" s="25"/>
      <c r="O718" s="26"/>
    </row>
    <row r="719" spans="2:15" x14ac:dyDescent="0.2">
      <c r="B719" s="24"/>
      <c r="C719" s="24"/>
      <c r="D719" s="20"/>
      <c r="E719" s="20"/>
      <c r="F719" s="20"/>
      <c r="G719" s="20"/>
      <c r="H719" s="24"/>
      <c r="I719" s="24"/>
      <c r="J719" s="24"/>
      <c r="K719" s="25"/>
      <c r="L719" s="25"/>
      <c r="N719" s="25"/>
      <c r="O719" s="26"/>
    </row>
    <row r="720" spans="2:15" x14ac:dyDescent="0.2">
      <c r="B720" s="24"/>
      <c r="C720" s="24"/>
      <c r="D720" s="20"/>
      <c r="E720" s="20"/>
      <c r="F720" s="20"/>
      <c r="G720" s="20"/>
      <c r="H720" s="24"/>
      <c r="I720" s="24"/>
      <c r="J720" s="24"/>
      <c r="K720" s="25"/>
      <c r="L720" s="25"/>
      <c r="N720" s="25"/>
      <c r="O720" s="26"/>
    </row>
    <row r="721" spans="2:15" x14ac:dyDescent="0.2">
      <c r="B721" s="24"/>
      <c r="C721" s="24"/>
      <c r="D721" s="20"/>
      <c r="E721" s="20"/>
      <c r="F721" s="20"/>
      <c r="G721" s="20"/>
      <c r="H721" s="24"/>
      <c r="I721" s="24"/>
      <c r="J721" s="24"/>
      <c r="K721" s="25"/>
      <c r="L721" s="25"/>
      <c r="N721" s="25"/>
      <c r="O721" s="26"/>
    </row>
    <row r="722" spans="2:15" x14ac:dyDescent="0.2">
      <c r="B722" s="24"/>
      <c r="C722" s="24"/>
      <c r="D722" s="20"/>
      <c r="E722" s="20"/>
      <c r="F722" s="20"/>
      <c r="G722" s="20"/>
      <c r="H722" s="24"/>
      <c r="I722" s="24"/>
      <c r="J722" s="24"/>
      <c r="K722" s="25"/>
      <c r="L722" s="25"/>
      <c r="N722" s="25"/>
      <c r="O722" s="26"/>
    </row>
    <row r="723" spans="2:15" x14ac:dyDescent="0.2">
      <c r="B723" s="24"/>
      <c r="C723" s="24"/>
      <c r="D723" s="20"/>
      <c r="E723" s="20"/>
      <c r="F723" s="20"/>
      <c r="G723" s="20"/>
      <c r="H723" s="24"/>
      <c r="I723" s="24"/>
      <c r="J723" s="24"/>
      <c r="K723" s="25"/>
      <c r="L723" s="25"/>
      <c r="N723" s="25"/>
      <c r="O723" s="26"/>
    </row>
    <row r="724" spans="2:15" x14ac:dyDescent="0.2">
      <c r="B724" s="24"/>
      <c r="C724" s="24"/>
      <c r="D724" s="20"/>
      <c r="E724" s="20"/>
      <c r="F724" s="20"/>
      <c r="G724" s="20"/>
      <c r="H724" s="24"/>
      <c r="I724" s="24"/>
      <c r="J724" s="24"/>
      <c r="K724" s="25"/>
      <c r="L724" s="25"/>
      <c r="N724" s="25"/>
      <c r="O724" s="26"/>
    </row>
    <row r="725" spans="2:15" x14ac:dyDescent="0.2">
      <c r="B725" s="24"/>
      <c r="C725" s="24"/>
      <c r="D725" s="20"/>
      <c r="E725" s="20"/>
      <c r="F725" s="20"/>
      <c r="G725" s="20"/>
      <c r="H725" s="24"/>
      <c r="I725" s="24"/>
      <c r="J725" s="24"/>
      <c r="K725" s="25"/>
      <c r="L725" s="25"/>
      <c r="N725" s="25"/>
      <c r="O725" s="26"/>
    </row>
    <row r="726" spans="2:15" x14ac:dyDescent="0.2">
      <c r="B726" s="24"/>
      <c r="C726" s="24"/>
      <c r="D726" s="20"/>
      <c r="E726" s="20"/>
      <c r="F726" s="20"/>
      <c r="G726" s="20"/>
      <c r="H726" s="24"/>
      <c r="I726" s="24"/>
      <c r="J726" s="24"/>
      <c r="K726" s="25"/>
      <c r="L726" s="25"/>
      <c r="N726" s="25"/>
      <c r="O726" s="26"/>
    </row>
    <row r="727" spans="2:15" x14ac:dyDescent="0.2">
      <c r="B727" s="24"/>
      <c r="C727" s="24"/>
      <c r="D727" s="20"/>
      <c r="E727" s="20"/>
      <c r="F727" s="20"/>
      <c r="G727" s="20"/>
      <c r="H727" s="24"/>
      <c r="I727" s="24"/>
      <c r="J727" s="24"/>
      <c r="K727" s="25"/>
      <c r="L727" s="25"/>
      <c r="N727" s="25"/>
      <c r="O727" s="26"/>
    </row>
    <row r="728" spans="2:15" x14ac:dyDescent="0.2">
      <c r="B728" s="24"/>
      <c r="C728" s="24"/>
      <c r="D728" s="20"/>
      <c r="E728" s="20"/>
      <c r="F728" s="20"/>
      <c r="G728" s="20"/>
      <c r="H728" s="24"/>
      <c r="I728" s="24"/>
      <c r="J728" s="24"/>
      <c r="K728" s="25"/>
      <c r="L728" s="25"/>
      <c r="N728" s="25"/>
      <c r="O728" s="26"/>
    </row>
    <row r="729" spans="2:15" x14ac:dyDescent="0.2">
      <c r="B729" s="24"/>
      <c r="C729" s="24"/>
      <c r="D729" s="20"/>
      <c r="E729" s="20"/>
      <c r="F729" s="20"/>
      <c r="G729" s="20"/>
      <c r="H729" s="24"/>
      <c r="I729" s="24"/>
      <c r="J729" s="24"/>
      <c r="K729" s="25"/>
      <c r="L729" s="25"/>
      <c r="N729" s="25"/>
      <c r="O729" s="26"/>
    </row>
    <row r="730" spans="2:15" x14ac:dyDescent="0.2">
      <c r="B730" s="24"/>
      <c r="C730" s="24"/>
      <c r="D730" s="20"/>
      <c r="E730" s="20"/>
      <c r="F730" s="20"/>
      <c r="G730" s="20"/>
      <c r="H730" s="24"/>
      <c r="I730" s="24"/>
      <c r="J730" s="24"/>
      <c r="K730" s="25"/>
      <c r="L730" s="25"/>
      <c r="N730" s="25"/>
      <c r="O730" s="26"/>
    </row>
    <row r="731" spans="2:15" x14ac:dyDescent="0.2">
      <c r="B731" s="24"/>
      <c r="C731" s="24"/>
      <c r="D731" s="20"/>
      <c r="E731" s="20"/>
      <c r="F731" s="20"/>
      <c r="G731" s="20"/>
      <c r="H731" s="24"/>
      <c r="I731" s="24"/>
      <c r="J731" s="24"/>
      <c r="K731" s="25"/>
      <c r="L731" s="25"/>
      <c r="N731" s="25"/>
      <c r="O731" s="26"/>
    </row>
    <row r="732" spans="2:15" x14ac:dyDescent="0.2">
      <c r="B732" s="24"/>
      <c r="C732" s="24"/>
      <c r="D732" s="20"/>
      <c r="E732" s="20"/>
      <c r="F732" s="20"/>
      <c r="G732" s="20"/>
      <c r="H732" s="24"/>
      <c r="I732" s="24"/>
      <c r="J732" s="24"/>
      <c r="K732" s="25"/>
      <c r="L732" s="25"/>
      <c r="N732" s="25"/>
      <c r="O732" s="26"/>
    </row>
    <row r="733" spans="2:15" x14ac:dyDescent="0.2">
      <c r="B733" s="24"/>
      <c r="C733" s="24"/>
      <c r="D733" s="20"/>
      <c r="E733" s="20"/>
      <c r="F733" s="20"/>
      <c r="G733" s="20"/>
      <c r="H733" s="24"/>
      <c r="I733" s="24"/>
      <c r="J733" s="24"/>
      <c r="K733" s="25"/>
      <c r="L733" s="25"/>
      <c r="N733" s="25"/>
      <c r="O733" s="26"/>
    </row>
    <row r="734" spans="2:15" x14ac:dyDescent="0.2">
      <c r="B734" s="24"/>
      <c r="C734" s="24"/>
      <c r="D734" s="20"/>
      <c r="E734" s="20"/>
      <c r="F734" s="20"/>
      <c r="G734" s="20"/>
      <c r="H734" s="24"/>
      <c r="I734" s="24"/>
      <c r="J734" s="24"/>
      <c r="K734" s="25"/>
      <c r="L734" s="25"/>
      <c r="N734" s="25"/>
      <c r="O734" s="26"/>
    </row>
    <row r="735" spans="2:15" x14ac:dyDescent="0.2">
      <c r="B735" s="24"/>
      <c r="C735" s="24"/>
      <c r="D735" s="20"/>
      <c r="E735" s="20"/>
      <c r="F735" s="20"/>
      <c r="G735" s="20"/>
      <c r="H735" s="24"/>
      <c r="I735" s="24"/>
      <c r="J735" s="24"/>
      <c r="K735" s="25"/>
      <c r="L735" s="25"/>
      <c r="N735" s="25"/>
      <c r="O735" s="26"/>
    </row>
    <row r="736" spans="2:15" x14ac:dyDescent="0.2">
      <c r="B736" s="24"/>
      <c r="C736" s="24"/>
      <c r="D736" s="20"/>
      <c r="E736" s="20"/>
      <c r="F736" s="20"/>
      <c r="G736" s="20"/>
      <c r="H736" s="24"/>
      <c r="I736" s="24"/>
      <c r="J736" s="24"/>
      <c r="K736" s="25"/>
      <c r="L736" s="25"/>
      <c r="N736" s="25"/>
      <c r="O736" s="26"/>
    </row>
    <row r="737" spans="2:15" x14ac:dyDescent="0.2">
      <c r="B737" s="24"/>
      <c r="C737" s="24"/>
      <c r="D737" s="20"/>
      <c r="E737" s="20"/>
      <c r="F737" s="20"/>
      <c r="G737" s="20"/>
      <c r="H737" s="24"/>
      <c r="I737" s="24"/>
      <c r="J737" s="24"/>
      <c r="K737" s="25"/>
      <c r="L737" s="25"/>
      <c r="N737" s="25"/>
      <c r="O737" s="26"/>
    </row>
    <row r="738" spans="2:15" x14ac:dyDescent="0.2">
      <c r="B738" s="24"/>
      <c r="C738" s="24"/>
      <c r="D738" s="20"/>
      <c r="E738" s="20"/>
      <c r="F738" s="20"/>
      <c r="G738" s="20"/>
      <c r="H738" s="24"/>
      <c r="I738" s="24"/>
      <c r="J738" s="24"/>
      <c r="K738" s="25"/>
      <c r="L738" s="25"/>
      <c r="N738" s="25"/>
      <c r="O738" s="26"/>
    </row>
    <row r="739" spans="2:15" x14ac:dyDescent="0.2">
      <c r="B739" s="24"/>
      <c r="C739" s="24"/>
      <c r="D739" s="20"/>
      <c r="E739" s="20"/>
      <c r="F739" s="20"/>
      <c r="G739" s="20"/>
      <c r="H739" s="24"/>
      <c r="I739" s="24"/>
      <c r="J739" s="24"/>
      <c r="K739" s="25"/>
      <c r="L739" s="25"/>
      <c r="N739" s="25"/>
      <c r="O739" s="26"/>
    </row>
    <row r="740" spans="2:15" x14ac:dyDescent="0.2">
      <c r="B740" s="24"/>
      <c r="C740" s="24"/>
      <c r="D740" s="20"/>
      <c r="E740" s="20"/>
      <c r="F740" s="20"/>
      <c r="G740" s="20"/>
      <c r="H740" s="24"/>
      <c r="I740" s="24"/>
      <c r="J740" s="24"/>
      <c r="K740" s="25"/>
      <c r="L740" s="25"/>
      <c r="N740" s="25"/>
      <c r="O740" s="26"/>
    </row>
    <row r="741" spans="2:15" x14ac:dyDescent="0.2">
      <c r="B741" s="24"/>
      <c r="C741" s="24"/>
      <c r="D741" s="20"/>
      <c r="E741" s="20"/>
      <c r="F741" s="20"/>
      <c r="G741" s="20"/>
      <c r="H741" s="24"/>
      <c r="I741" s="24"/>
      <c r="J741" s="24"/>
      <c r="K741" s="25"/>
      <c r="L741" s="25"/>
      <c r="N741" s="25"/>
      <c r="O741" s="26"/>
    </row>
    <row r="742" spans="2:15" x14ac:dyDescent="0.2">
      <c r="B742" s="24"/>
      <c r="C742" s="24"/>
      <c r="D742" s="20"/>
      <c r="E742" s="20"/>
      <c r="F742" s="20"/>
      <c r="G742" s="20"/>
      <c r="H742" s="24"/>
      <c r="I742" s="24"/>
      <c r="J742" s="24"/>
      <c r="K742" s="25"/>
      <c r="L742" s="25"/>
      <c r="N742" s="25"/>
      <c r="O742" s="26"/>
    </row>
    <row r="743" spans="2:15" x14ac:dyDescent="0.2">
      <c r="B743" s="24"/>
      <c r="C743" s="24"/>
      <c r="D743" s="20"/>
      <c r="E743" s="20"/>
      <c r="F743" s="20"/>
      <c r="G743" s="20"/>
      <c r="H743" s="24"/>
      <c r="I743" s="24"/>
      <c r="J743" s="24"/>
      <c r="K743" s="25"/>
      <c r="L743" s="25"/>
      <c r="N743" s="25"/>
      <c r="O743" s="26"/>
    </row>
    <row r="744" spans="2:15" x14ac:dyDescent="0.2">
      <c r="B744" s="24"/>
      <c r="C744" s="24"/>
      <c r="D744" s="20"/>
      <c r="E744" s="20"/>
      <c r="F744" s="20"/>
      <c r="G744" s="20"/>
      <c r="H744" s="24"/>
      <c r="I744" s="24"/>
      <c r="J744" s="24"/>
      <c r="K744" s="25"/>
      <c r="L744" s="25"/>
      <c r="N744" s="25"/>
      <c r="O744" s="26"/>
    </row>
    <row r="745" spans="2:15" x14ac:dyDescent="0.2">
      <c r="B745" s="24"/>
      <c r="C745" s="24"/>
      <c r="D745" s="20"/>
      <c r="E745" s="20"/>
      <c r="F745" s="20"/>
      <c r="G745" s="20"/>
      <c r="H745" s="24"/>
      <c r="I745" s="24"/>
      <c r="J745" s="24"/>
      <c r="K745" s="25"/>
      <c r="L745" s="25"/>
      <c r="N745" s="25"/>
      <c r="O745" s="26"/>
    </row>
    <row r="746" spans="2:15" x14ac:dyDescent="0.2">
      <c r="B746" s="24"/>
      <c r="C746" s="24"/>
      <c r="D746" s="20"/>
      <c r="E746" s="20"/>
      <c r="F746" s="20"/>
      <c r="G746" s="20"/>
      <c r="H746" s="24"/>
      <c r="I746" s="24"/>
      <c r="J746" s="24"/>
      <c r="K746" s="25"/>
      <c r="L746" s="25"/>
      <c r="N746" s="25"/>
      <c r="O746" s="26"/>
    </row>
    <row r="747" spans="2:15" x14ac:dyDescent="0.2">
      <c r="B747" s="24"/>
      <c r="C747" s="24"/>
      <c r="D747" s="20"/>
      <c r="E747" s="20"/>
      <c r="F747" s="20"/>
      <c r="G747" s="20"/>
      <c r="H747" s="24"/>
      <c r="I747" s="24"/>
      <c r="J747" s="24"/>
      <c r="K747" s="25"/>
      <c r="L747" s="25"/>
      <c r="N747" s="25"/>
      <c r="O747" s="26"/>
    </row>
    <row r="748" spans="2:15" x14ac:dyDescent="0.2">
      <c r="B748" s="24"/>
      <c r="C748" s="24"/>
      <c r="D748" s="20"/>
      <c r="E748" s="20"/>
      <c r="F748" s="20"/>
      <c r="G748" s="20"/>
      <c r="H748" s="24"/>
      <c r="I748" s="24"/>
      <c r="J748" s="24"/>
      <c r="K748" s="25"/>
      <c r="L748" s="25"/>
      <c r="N748" s="25"/>
      <c r="O748" s="26"/>
    </row>
    <row r="749" spans="2:15" x14ac:dyDescent="0.2">
      <c r="B749" s="24"/>
      <c r="C749" s="24"/>
      <c r="D749" s="20"/>
      <c r="E749" s="20"/>
      <c r="F749" s="20"/>
      <c r="G749" s="20"/>
      <c r="H749" s="24"/>
      <c r="I749" s="24"/>
      <c r="J749" s="24"/>
      <c r="K749" s="25"/>
      <c r="L749" s="25"/>
      <c r="N749" s="25"/>
      <c r="O749" s="26"/>
    </row>
    <row r="750" spans="2:15" x14ac:dyDescent="0.2">
      <c r="B750" s="24"/>
      <c r="C750" s="24"/>
      <c r="D750" s="20"/>
      <c r="E750" s="20"/>
      <c r="F750" s="20"/>
      <c r="G750" s="20"/>
      <c r="H750" s="24"/>
      <c r="I750" s="24"/>
      <c r="J750" s="24"/>
      <c r="K750" s="25"/>
      <c r="L750" s="25"/>
      <c r="N750" s="25"/>
      <c r="O750" s="26"/>
    </row>
    <row r="751" spans="2:15" x14ac:dyDescent="0.2">
      <c r="B751" s="24"/>
      <c r="C751" s="24"/>
      <c r="D751" s="20"/>
      <c r="E751" s="20"/>
      <c r="F751" s="20"/>
      <c r="G751" s="20"/>
      <c r="H751" s="24"/>
      <c r="I751" s="24"/>
      <c r="J751" s="24"/>
      <c r="K751" s="25"/>
      <c r="L751" s="25"/>
      <c r="N751" s="25"/>
      <c r="O751" s="26"/>
    </row>
    <row r="752" spans="2:15" x14ac:dyDescent="0.2">
      <c r="B752" s="24"/>
      <c r="C752" s="24"/>
      <c r="D752" s="20"/>
      <c r="E752" s="20"/>
      <c r="F752" s="20"/>
      <c r="G752" s="20"/>
      <c r="H752" s="24"/>
      <c r="I752" s="24"/>
      <c r="J752" s="24"/>
      <c r="K752" s="25"/>
      <c r="L752" s="25"/>
      <c r="N752" s="25"/>
      <c r="O752" s="26"/>
    </row>
    <row r="753" spans="2:15" x14ac:dyDescent="0.2">
      <c r="B753" s="24"/>
      <c r="C753" s="24"/>
      <c r="D753" s="20"/>
      <c r="E753" s="20"/>
      <c r="F753" s="20"/>
      <c r="G753" s="20"/>
      <c r="H753" s="24"/>
      <c r="I753" s="24"/>
      <c r="J753" s="24"/>
      <c r="K753" s="25"/>
      <c r="L753" s="25"/>
      <c r="N753" s="25"/>
      <c r="O753" s="26"/>
    </row>
    <row r="754" spans="2:15" x14ac:dyDescent="0.2">
      <c r="B754" s="24"/>
      <c r="C754" s="24"/>
      <c r="D754" s="20"/>
      <c r="E754" s="20"/>
      <c r="F754" s="20"/>
      <c r="G754" s="20"/>
      <c r="H754" s="24"/>
      <c r="I754" s="24"/>
      <c r="J754" s="24"/>
      <c r="K754" s="25"/>
      <c r="L754" s="25"/>
      <c r="N754" s="25"/>
      <c r="O754" s="26"/>
    </row>
    <row r="755" spans="2:15" x14ac:dyDescent="0.2">
      <c r="B755" s="24"/>
      <c r="C755" s="24"/>
      <c r="D755" s="20"/>
      <c r="E755" s="20"/>
      <c r="F755" s="20"/>
      <c r="G755" s="20"/>
      <c r="H755" s="24"/>
      <c r="I755" s="24"/>
      <c r="J755" s="24"/>
      <c r="K755" s="25"/>
      <c r="L755" s="25"/>
      <c r="N755" s="25"/>
      <c r="O755" s="26"/>
    </row>
    <row r="756" spans="2:15" x14ac:dyDescent="0.2">
      <c r="B756" s="24"/>
      <c r="C756" s="24"/>
      <c r="D756" s="20"/>
      <c r="E756" s="20"/>
      <c r="F756" s="20"/>
      <c r="G756" s="20"/>
      <c r="H756" s="24"/>
      <c r="I756" s="24"/>
      <c r="J756" s="24"/>
      <c r="K756" s="25"/>
      <c r="L756" s="25"/>
      <c r="N756" s="25"/>
      <c r="O756" s="26"/>
    </row>
    <row r="757" spans="2:15" x14ac:dyDescent="0.2">
      <c r="B757" s="24"/>
      <c r="C757" s="24"/>
      <c r="D757" s="20"/>
      <c r="E757" s="20"/>
      <c r="F757" s="20"/>
      <c r="G757" s="20"/>
      <c r="H757" s="24"/>
      <c r="I757" s="24"/>
      <c r="J757" s="24"/>
      <c r="K757" s="25"/>
      <c r="L757" s="25"/>
      <c r="N757" s="25"/>
      <c r="O757" s="26"/>
    </row>
    <row r="758" spans="2:15" x14ac:dyDescent="0.2">
      <c r="B758" s="24"/>
      <c r="C758" s="24"/>
      <c r="D758" s="20"/>
      <c r="E758" s="20"/>
      <c r="F758" s="20"/>
      <c r="G758" s="20"/>
      <c r="H758" s="24"/>
      <c r="I758" s="24"/>
      <c r="J758" s="24"/>
      <c r="K758" s="25"/>
      <c r="L758" s="25"/>
      <c r="N758" s="25"/>
      <c r="O758" s="26"/>
    </row>
    <row r="759" spans="2:15" x14ac:dyDescent="0.2">
      <c r="B759" s="24"/>
      <c r="C759" s="24"/>
      <c r="D759" s="20"/>
      <c r="E759" s="20"/>
      <c r="F759" s="20"/>
      <c r="G759" s="20"/>
      <c r="H759" s="24"/>
      <c r="I759" s="24"/>
      <c r="J759" s="24"/>
      <c r="K759" s="25"/>
      <c r="L759" s="25"/>
      <c r="N759" s="25"/>
      <c r="O759" s="26"/>
    </row>
    <row r="760" spans="2:15" x14ac:dyDescent="0.2">
      <c r="B760" s="24"/>
      <c r="C760" s="24"/>
      <c r="D760" s="20"/>
      <c r="E760" s="20"/>
      <c r="F760" s="20"/>
      <c r="G760" s="20"/>
      <c r="H760" s="24"/>
      <c r="I760" s="24"/>
      <c r="J760" s="24"/>
      <c r="K760" s="25"/>
      <c r="L760" s="25"/>
      <c r="N760" s="25"/>
      <c r="O760" s="26"/>
    </row>
    <row r="761" spans="2:15" x14ac:dyDescent="0.2">
      <c r="B761" s="24"/>
      <c r="C761" s="24"/>
      <c r="D761" s="20"/>
      <c r="E761" s="20"/>
      <c r="F761" s="20"/>
      <c r="G761" s="20"/>
      <c r="H761" s="24"/>
      <c r="I761" s="24"/>
      <c r="J761" s="24"/>
      <c r="K761" s="25"/>
      <c r="L761" s="25"/>
      <c r="N761" s="25"/>
      <c r="O761" s="26"/>
    </row>
    <row r="762" spans="2:15" x14ac:dyDescent="0.2">
      <c r="B762" s="24"/>
      <c r="C762" s="24"/>
      <c r="D762" s="20"/>
      <c r="E762" s="20"/>
      <c r="F762" s="20"/>
      <c r="G762" s="20"/>
      <c r="H762" s="24"/>
      <c r="I762" s="24"/>
      <c r="J762" s="24"/>
      <c r="K762" s="25"/>
      <c r="L762" s="25"/>
      <c r="N762" s="25"/>
      <c r="O762" s="26"/>
    </row>
    <row r="763" spans="2:15" x14ac:dyDescent="0.2">
      <c r="B763" s="24"/>
      <c r="C763" s="24"/>
      <c r="D763" s="20"/>
      <c r="E763" s="20"/>
      <c r="F763" s="20"/>
      <c r="G763" s="20"/>
      <c r="H763" s="24"/>
      <c r="I763" s="24"/>
      <c r="J763" s="24"/>
      <c r="K763" s="25"/>
      <c r="L763" s="25"/>
      <c r="N763" s="25"/>
      <c r="O763" s="26"/>
    </row>
    <row r="764" spans="2:15" x14ac:dyDescent="0.2">
      <c r="B764" s="24"/>
      <c r="C764" s="24"/>
      <c r="D764" s="20"/>
      <c r="E764" s="20"/>
      <c r="F764" s="20"/>
      <c r="G764" s="20"/>
      <c r="H764" s="24"/>
      <c r="I764" s="24"/>
      <c r="J764" s="24"/>
      <c r="K764" s="25"/>
      <c r="L764" s="25"/>
      <c r="N764" s="25"/>
      <c r="O764" s="26"/>
    </row>
    <row r="765" spans="2:15" x14ac:dyDescent="0.2">
      <c r="B765" s="24"/>
      <c r="C765" s="24"/>
      <c r="D765" s="20"/>
      <c r="E765" s="20"/>
      <c r="F765" s="20"/>
      <c r="G765" s="20"/>
      <c r="H765" s="24"/>
      <c r="I765" s="24"/>
      <c r="J765" s="24"/>
      <c r="K765" s="25"/>
      <c r="L765" s="25"/>
      <c r="N765" s="25"/>
      <c r="O765" s="26"/>
    </row>
    <row r="766" spans="2:15" x14ac:dyDescent="0.2">
      <c r="B766" s="24"/>
      <c r="C766" s="24"/>
      <c r="D766" s="20"/>
      <c r="E766" s="20"/>
      <c r="F766" s="20"/>
      <c r="G766" s="20"/>
      <c r="H766" s="24"/>
      <c r="I766" s="24"/>
      <c r="J766" s="24"/>
      <c r="K766" s="25"/>
      <c r="L766" s="25"/>
      <c r="N766" s="25"/>
      <c r="O766" s="26"/>
    </row>
    <row r="767" spans="2:15" x14ac:dyDescent="0.2">
      <c r="B767" s="24"/>
      <c r="C767" s="24"/>
      <c r="D767" s="20"/>
      <c r="E767" s="20"/>
      <c r="F767" s="20"/>
      <c r="G767" s="20"/>
      <c r="H767" s="24"/>
      <c r="I767" s="24"/>
      <c r="J767" s="24"/>
      <c r="K767" s="25"/>
      <c r="L767" s="25"/>
      <c r="N767" s="25"/>
      <c r="O767" s="26"/>
    </row>
    <row r="768" spans="2:15" x14ac:dyDescent="0.2">
      <c r="B768" s="24"/>
      <c r="C768" s="24"/>
      <c r="D768" s="20"/>
      <c r="E768" s="20"/>
      <c r="F768" s="20"/>
      <c r="G768" s="20"/>
      <c r="H768" s="24"/>
      <c r="I768" s="24"/>
      <c r="J768" s="24"/>
      <c r="K768" s="25"/>
      <c r="L768" s="25"/>
      <c r="N768" s="25"/>
      <c r="O768" s="26"/>
    </row>
    <row r="769" spans="2:15" x14ac:dyDescent="0.2">
      <c r="B769" s="24"/>
      <c r="C769" s="24"/>
      <c r="D769" s="20"/>
      <c r="E769" s="20"/>
      <c r="F769" s="20"/>
      <c r="G769" s="20"/>
      <c r="H769" s="24"/>
      <c r="I769" s="24"/>
      <c r="J769" s="24"/>
      <c r="K769" s="25"/>
      <c r="L769" s="25"/>
      <c r="N769" s="25"/>
      <c r="O769" s="26"/>
    </row>
    <row r="770" spans="2:15" x14ac:dyDescent="0.2">
      <c r="B770" s="24"/>
      <c r="C770" s="24"/>
      <c r="D770" s="20"/>
      <c r="E770" s="20"/>
      <c r="F770" s="20"/>
      <c r="G770" s="20"/>
      <c r="H770" s="24"/>
      <c r="I770" s="24"/>
      <c r="J770" s="24"/>
      <c r="K770" s="25"/>
      <c r="L770" s="25"/>
      <c r="N770" s="25"/>
      <c r="O770" s="26"/>
    </row>
    <row r="771" spans="2:15" x14ac:dyDescent="0.2">
      <c r="B771" s="24"/>
      <c r="C771" s="24"/>
      <c r="D771" s="20"/>
      <c r="E771" s="20"/>
      <c r="F771" s="20"/>
      <c r="G771" s="20"/>
      <c r="H771" s="24"/>
      <c r="I771" s="24"/>
      <c r="J771" s="24"/>
      <c r="K771" s="25"/>
      <c r="L771" s="25"/>
      <c r="N771" s="25"/>
      <c r="O771" s="26"/>
    </row>
    <row r="772" spans="2:15" x14ac:dyDescent="0.2">
      <c r="B772" s="24"/>
      <c r="C772" s="24"/>
      <c r="D772" s="20"/>
      <c r="E772" s="20"/>
      <c r="F772" s="20"/>
      <c r="G772" s="20"/>
      <c r="H772" s="24"/>
      <c r="I772" s="24"/>
      <c r="J772" s="24"/>
      <c r="K772" s="25"/>
      <c r="L772" s="25"/>
      <c r="N772" s="25"/>
      <c r="O772" s="26"/>
    </row>
    <row r="773" spans="2:15" x14ac:dyDescent="0.2">
      <c r="B773" s="24"/>
      <c r="C773" s="24"/>
      <c r="D773" s="20"/>
      <c r="E773" s="20"/>
      <c r="F773" s="20"/>
      <c r="G773" s="20"/>
      <c r="H773" s="24"/>
      <c r="I773" s="24"/>
      <c r="J773" s="24"/>
      <c r="K773" s="25"/>
      <c r="L773" s="25"/>
      <c r="N773" s="25"/>
      <c r="O773" s="26"/>
    </row>
    <row r="774" spans="2:15" x14ac:dyDescent="0.2">
      <c r="B774" s="24"/>
      <c r="C774" s="24"/>
      <c r="D774" s="20"/>
      <c r="E774" s="20"/>
      <c r="F774" s="20"/>
      <c r="G774" s="20"/>
      <c r="H774" s="24"/>
      <c r="I774" s="24"/>
      <c r="J774" s="24"/>
      <c r="K774" s="25"/>
      <c r="L774" s="25"/>
      <c r="N774" s="25"/>
      <c r="O774" s="26"/>
    </row>
    <row r="775" spans="2:15" x14ac:dyDescent="0.2">
      <c r="B775" s="24"/>
      <c r="C775" s="24"/>
      <c r="D775" s="20"/>
      <c r="E775" s="20"/>
      <c r="F775" s="20"/>
      <c r="G775" s="20"/>
      <c r="H775" s="24"/>
      <c r="I775" s="24"/>
      <c r="J775" s="24"/>
      <c r="K775" s="25"/>
      <c r="L775" s="25"/>
      <c r="N775" s="25"/>
      <c r="O775" s="26"/>
    </row>
    <row r="776" spans="2:15" x14ac:dyDescent="0.2">
      <c r="B776" s="24"/>
      <c r="C776" s="24"/>
      <c r="D776" s="20"/>
      <c r="E776" s="20"/>
      <c r="F776" s="20"/>
      <c r="G776" s="20"/>
      <c r="H776" s="24"/>
      <c r="I776" s="24"/>
      <c r="J776" s="24"/>
      <c r="K776" s="25"/>
      <c r="L776" s="25"/>
      <c r="N776" s="25"/>
      <c r="O776" s="26"/>
    </row>
    <row r="777" spans="2:15" x14ac:dyDescent="0.2">
      <c r="B777" s="24"/>
      <c r="C777" s="24"/>
      <c r="D777" s="20"/>
      <c r="E777" s="20"/>
      <c r="F777" s="20"/>
      <c r="G777" s="20"/>
      <c r="H777" s="24"/>
      <c r="I777" s="24"/>
      <c r="J777" s="24"/>
      <c r="K777" s="25"/>
      <c r="L777" s="25"/>
      <c r="N777" s="25"/>
      <c r="O777" s="26"/>
    </row>
    <row r="778" spans="2:15" x14ac:dyDescent="0.2">
      <c r="B778" s="24"/>
      <c r="C778" s="24"/>
      <c r="D778" s="20"/>
      <c r="E778" s="20"/>
      <c r="F778" s="20"/>
      <c r="G778" s="20"/>
      <c r="H778" s="24"/>
      <c r="I778" s="24"/>
      <c r="J778" s="24"/>
      <c r="K778" s="25"/>
      <c r="L778" s="25"/>
      <c r="N778" s="25"/>
      <c r="O778" s="26"/>
    </row>
    <row r="779" spans="2:15" x14ac:dyDescent="0.2">
      <c r="B779" s="24"/>
      <c r="C779" s="24"/>
      <c r="D779" s="20"/>
      <c r="E779" s="20"/>
      <c r="F779" s="20"/>
      <c r="G779" s="20"/>
      <c r="H779" s="24"/>
      <c r="I779" s="24"/>
      <c r="J779" s="24"/>
      <c r="K779" s="25"/>
      <c r="L779" s="25"/>
      <c r="N779" s="25"/>
      <c r="O779" s="26"/>
    </row>
    <row r="780" spans="2:15" x14ac:dyDescent="0.2">
      <c r="B780" s="24"/>
      <c r="C780" s="24"/>
      <c r="D780" s="20"/>
      <c r="E780" s="20"/>
      <c r="F780" s="20"/>
      <c r="G780" s="20"/>
      <c r="H780" s="24"/>
      <c r="I780" s="24"/>
      <c r="J780" s="24"/>
      <c r="K780" s="25"/>
      <c r="L780" s="25"/>
      <c r="N780" s="25"/>
      <c r="O780" s="26"/>
    </row>
    <row r="781" spans="2:15" x14ac:dyDescent="0.2">
      <c r="B781" s="24"/>
      <c r="C781" s="24"/>
      <c r="D781" s="20"/>
      <c r="E781" s="20"/>
      <c r="F781" s="20"/>
      <c r="G781" s="20"/>
      <c r="H781" s="24"/>
      <c r="I781" s="24"/>
      <c r="J781" s="24"/>
      <c r="K781" s="25"/>
      <c r="L781" s="25"/>
      <c r="N781" s="25"/>
      <c r="O781" s="26"/>
    </row>
    <row r="782" spans="2:15" x14ac:dyDescent="0.2">
      <c r="B782" s="24"/>
      <c r="C782" s="24"/>
      <c r="D782" s="20"/>
      <c r="E782" s="20"/>
      <c r="F782" s="20"/>
      <c r="G782" s="20"/>
      <c r="H782" s="24"/>
      <c r="I782" s="24"/>
      <c r="J782" s="24"/>
      <c r="K782" s="25"/>
      <c r="L782" s="25"/>
      <c r="N782" s="25"/>
      <c r="O782" s="26"/>
    </row>
    <row r="783" spans="2:15" x14ac:dyDescent="0.2">
      <c r="B783" s="24"/>
      <c r="C783" s="24"/>
      <c r="D783" s="20"/>
      <c r="E783" s="20"/>
      <c r="F783" s="20"/>
      <c r="G783" s="20"/>
      <c r="H783" s="24"/>
      <c r="I783" s="24"/>
      <c r="J783" s="24"/>
      <c r="K783" s="25"/>
      <c r="L783" s="25"/>
      <c r="N783" s="25"/>
      <c r="O783" s="26"/>
    </row>
    <row r="784" spans="2:15" x14ac:dyDescent="0.2">
      <c r="B784" s="24"/>
      <c r="C784" s="24"/>
      <c r="D784" s="20"/>
      <c r="E784" s="20"/>
      <c r="F784" s="20"/>
      <c r="G784" s="20"/>
      <c r="H784" s="24"/>
      <c r="I784" s="24"/>
      <c r="J784" s="24"/>
      <c r="K784" s="25"/>
      <c r="L784" s="25"/>
      <c r="N784" s="25"/>
      <c r="O784" s="26"/>
    </row>
    <row r="785" spans="2:15" x14ac:dyDescent="0.2">
      <c r="B785" s="24"/>
      <c r="C785" s="24"/>
      <c r="D785" s="20"/>
      <c r="E785" s="20"/>
      <c r="F785" s="20"/>
      <c r="G785" s="20"/>
      <c r="H785" s="24"/>
      <c r="I785" s="24"/>
      <c r="J785" s="24"/>
      <c r="K785" s="25"/>
      <c r="L785" s="25"/>
      <c r="N785" s="25"/>
      <c r="O785" s="26"/>
    </row>
    <row r="786" spans="2:15" x14ac:dyDescent="0.2">
      <c r="B786" s="24"/>
      <c r="C786" s="24"/>
      <c r="D786" s="20"/>
      <c r="E786" s="20"/>
      <c r="F786" s="20"/>
      <c r="G786" s="20"/>
      <c r="H786" s="24"/>
      <c r="I786" s="24"/>
      <c r="J786" s="24"/>
      <c r="K786" s="25"/>
      <c r="L786" s="25"/>
      <c r="N786" s="25"/>
      <c r="O786" s="26"/>
    </row>
    <row r="787" spans="2:15" x14ac:dyDescent="0.2">
      <c r="B787" s="24"/>
      <c r="C787" s="24"/>
      <c r="D787" s="20"/>
      <c r="E787" s="20"/>
      <c r="F787" s="20"/>
      <c r="G787" s="20"/>
      <c r="H787" s="24"/>
      <c r="I787" s="24"/>
      <c r="J787" s="24"/>
      <c r="K787" s="25"/>
      <c r="L787" s="25"/>
      <c r="N787" s="25"/>
      <c r="O787" s="26"/>
    </row>
    <row r="788" spans="2:15" x14ac:dyDescent="0.2">
      <c r="B788" s="24"/>
      <c r="C788" s="24"/>
      <c r="D788" s="20"/>
      <c r="E788" s="20"/>
      <c r="F788" s="20"/>
      <c r="G788" s="20"/>
      <c r="H788" s="24"/>
      <c r="I788" s="24"/>
      <c r="J788" s="24"/>
      <c r="K788" s="25"/>
      <c r="L788" s="25"/>
      <c r="N788" s="25"/>
      <c r="O788" s="26"/>
    </row>
    <row r="789" spans="2:15" x14ac:dyDescent="0.2">
      <c r="B789" s="24"/>
      <c r="C789" s="24"/>
      <c r="D789" s="20"/>
      <c r="E789" s="20"/>
      <c r="F789" s="20"/>
      <c r="G789" s="20"/>
      <c r="H789" s="24"/>
      <c r="I789" s="24"/>
      <c r="J789" s="24"/>
      <c r="K789" s="25"/>
      <c r="L789" s="25"/>
      <c r="N789" s="25"/>
      <c r="O789" s="26"/>
    </row>
    <row r="790" spans="2:15" x14ac:dyDescent="0.2">
      <c r="B790" s="24"/>
      <c r="C790" s="24"/>
      <c r="D790" s="20"/>
      <c r="E790" s="20"/>
      <c r="F790" s="20"/>
      <c r="G790" s="20"/>
      <c r="H790" s="24"/>
      <c r="I790" s="24"/>
      <c r="J790" s="24"/>
      <c r="K790" s="25"/>
      <c r="L790" s="25"/>
      <c r="N790" s="25"/>
      <c r="O790" s="26"/>
    </row>
    <row r="791" spans="2:15" x14ac:dyDescent="0.2">
      <c r="B791" s="24"/>
      <c r="C791" s="24"/>
      <c r="D791" s="20"/>
      <c r="E791" s="20"/>
      <c r="F791" s="20"/>
      <c r="G791" s="20"/>
      <c r="H791" s="24"/>
      <c r="I791" s="24"/>
      <c r="J791" s="24"/>
      <c r="K791" s="25"/>
      <c r="L791" s="25"/>
      <c r="N791" s="25"/>
      <c r="O791" s="26"/>
    </row>
    <row r="792" spans="2:15" x14ac:dyDescent="0.2">
      <c r="B792" s="24"/>
      <c r="C792" s="24"/>
      <c r="D792" s="20"/>
      <c r="E792" s="20"/>
      <c r="F792" s="20"/>
      <c r="G792" s="20"/>
      <c r="H792" s="24"/>
      <c r="I792" s="24"/>
      <c r="J792" s="24"/>
      <c r="K792" s="25"/>
      <c r="L792" s="25"/>
      <c r="N792" s="25"/>
      <c r="O792" s="26"/>
    </row>
    <row r="793" spans="2:15" x14ac:dyDescent="0.2">
      <c r="B793" s="24"/>
      <c r="C793" s="24"/>
      <c r="D793" s="20"/>
      <c r="E793" s="20"/>
      <c r="F793" s="20"/>
      <c r="G793" s="20"/>
      <c r="H793" s="24"/>
      <c r="I793" s="24"/>
      <c r="J793" s="24"/>
      <c r="K793" s="25"/>
      <c r="L793" s="25"/>
      <c r="N793" s="25"/>
      <c r="O793" s="26"/>
    </row>
    <row r="794" spans="2:15" x14ac:dyDescent="0.2">
      <c r="B794" s="24"/>
      <c r="C794" s="24"/>
      <c r="D794" s="20"/>
      <c r="E794" s="20"/>
      <c r="F794" s="20"/>
      <c r="G794" s="20"/>
      <c r="H794" s="24"/>
      <c r="I794" s="24"/>
      <c r="J794" s="24"/>
      <c r="K794" s="25"/>
      <c r="L794" s="25"/>
      <c r="N794" s="25"/>
      <c r="O794" s="26"/>
    </row>
    <row r="795" spans="2:15" x14ac:dyDescent="0.2">
      <c r="B795" s="24"/>
      <c r="C795" s="24"/>
      <c r="D795" s="20"/>
      <c r="E795" s="20"/>
      <c r="F795" s="20"/>
      <c r="G795" s="20"/>
      <c r="H795" s="24"/>
      <c r="I795" s="24"/>
      <c r="J795" s="24"/>
      <c r="K795" s="25"/>
      <c r="L795" s="25"/>
      <c r="N795" s="25"/>
      <c r="O795" s="26"/>
    </row>
    <row r="796" spans="2:15" x14ac:dyDescent="0.2">
      <c r="B796" s="24"/>
      <c r="C796" s="24"/>
      <c r="D796" s="20"/>
      <c r="E796" s="20"/>
      <c r="F796" s="20"/>
      <c r="G796" s="20"/>
      <c r="H796" s="24"/>
      <c r="I796" s="24"/>
      <c r="J796" s="24"/>
      <c r="K796" s="25"/>
      <c r="L796" s="25"/>
      <c r="N796" s="25"/>
      <c r="O796" s="26"/>
    </row>
    <row r="797" spans="2:15" x14ac:dyDescent="0.2">
      <c r="B797" s="24"/>
      <c r="C797" s="24"/>
      <c r="D797" s="20"/>
      <c r="E797" s="20"/>
      <c r="F797" s="20"/>
      <c r="G797" s="20"/>
      <c r="H797" s="24"/>
      <c r="I797" s="24"/>
      <c r="J797" s="24"/>
      <c r="K797" s="25"/>
      <c r="L797" s="25"/>
      <c r="N797" s="25"/>
      <c r="O797" s="26"/>
    </row>
    <row r="798" spans="2:15" x14ac:dyDescent="0.2">
      <c r="B798" s="24"/>
      <c r="C798" s="24"/>
      <c r="D798" s="20"/>
      <c r="E798" s="20"/>
      <c r="F798" s="20"/>
      <c r="G798" s="20"/>
      <c r="H798" s="24"/>
      <c r="I798" s="24"/>
      <c r="J798" s="24"/>
      <c r="K798" s="25"/>
      <c r="L798" s="25"/>
      <c r="N798" s="25"/>
      <c r="O798" s="26"/>
    </row>
    <row r="799" spans="2:15" x14ac:dyDescent="0.2">
      <c r="B799" s="24"/>
      <c r="C799" s="24"/>
      <c r="D799" s="20"/>
      <c r="E799" s="20"/>
      <c r="F799" s="20"/>
      <c r="G799" s="20"/>
      <c r="H799" s="24"/>
      <c r="I799" s="24"/>
      <c r="J799" s="24"/>
      <c r="K799" s="25"/>
      <c r="L799" s="25"/>
      <c r="N799" s="25"/>
      <c r="O799" s="26"/>
    </row>
    <row r="800" spans="2:15" x14ac:dyDescent="0.2">
      <c r="B800" s="24"/>
      <c r="C800" s="24"/>
      <c r="D800" s="20"/>
      <c r="E800" s="20"/>
      <c r="F800" s="20"/>
      <c r="G800" s="20"/>
      <c r="H800" s="24"/>
      <c r="I800" s="24"/>
      <c r="J800" s="24"/>
      <c r="K800" s="25"/>
      <c r="L800" s="25"/>
      <c r="N800" s="25"/>
      <c r="O800" s="26"/>
    </row>
    <row r="801" spans="2:15" x14ac:dyDescent="0.2">
      <c r="B801" s="24"/>
      <c r="C801" s="24"/>
      <c r="D801" s="20"/>
      <c r="E801" s="20"/>
      <c r="F801" s="20"/>
      <c r="G801" s="20"/>
      <c r="H801" s="24"/>
      <c r="I801" s="24"/>
      <c r="J801" s="24"/>
      <c r="K801" s="25"/>
      <c r="L801" s="25"/>
      <c r="N801" s="25"/>
      <c r="O801" s="26"/>
    </row>
    <row r="802" spans="2:15" x14ac:dyDescent="0.2">
      <c r="B802" s="24"/>
      <c r="C802" s="24"/>
      <c r="D802" s="20"/>
      <c r="E802" s="20"/>
      <c r="F802" s="20"/>
      <c r="G802" s="20"/>
      <c r="H802" s="24"/>
      <c r="I802" s="24"/>
      <c r="J802" s="24"/>
      <c r="K802" s="25"/>
      <c r="L802" s="25"/>
      <c r="N802" s="25"/>
      <c r="O802" s="26"/>
    </row>
    <row r="803" spans="2:15" x14ac:dyDescent="0.2">
      <c r="B803" s="24"/>
      <c r="C803" s="24"/>
      <c r="D803" s="20"/>
      <c r="E803" s="20"/>
      <c r="F803" s="20"/>
      <c r="G803" s="20"/>
      <c r="H803" s="24"/>
      <c r="I803" s="24"/>
      <c r="J803" s="24"/>
      <c r="K803" s="25"/>
      <c r="L803" s="25"/>
      <c r="N803" s="25"/>
      <c r="O803" s="26"/>
    </row>
    <row r="804" spans="2:15" x14ac:dyDescent="0.2">
      <c r="B804" s="24"/>
      <c r="C804" s="24"/>
      <c r="D804" s="20"/>
      <c r="E804" s="20"/>
      <c r="F804" s="20"/>
      <c r="G804" s="20"/>
      <c r="H804" s="24"/>
      <c r="I804" s="24"/>
      <c r="J804" s="24"/>
      <c r="K804" s="25"/>
      <c r="L804" s="25"/>
      <c r="N804" s="25"/>
      <c r="O804" s="26"/>
    </row>
    <row r="805" spans="2:15" x14ac:dyDescent="0.2">
      <c r="B805" s="24"/>
      <c r="C805" s="24"/>
      <c r="D805" s="20"/>
      <c r="E805" s="20"/>
      <c r="F805" s="20"/>
      <c r="G805" s="20"/>
      <c r="H805" s="24"/>
      <c r="I805" s="24"/>
      <c r="J805" s="24"/>
      <c r="K805" s="25"/>
      <c r="L805" s="25"/>
      <c r="N805" s="25"/>
      <c r="O805" s="26"/>
    </row>
    <row r="806" spans="2:15" x14ac:dyDescent="0.2">
      <c r="B806" s="24"/>
      <c r="C806" s="24"/>
      <c r="D806" s="20"/>
      <c r="E806" s="20"/>
      <c r="F806" s="20"/>
      <c r="G806" s="20"/>
      <c r="H806" s="24"/>
      <c r="I806" s="24"/>
      <c r="J806" s="24"/>
      <c r="K806" s="25"/>
      <c r="L806" s="25"/>
      <c r="N806" s="25"/>
      <c r="O806" s="26"/>
    </row>
    <row r="807" spans="2:15" x14ac:dyDescent="0.2">
      <c r="B807" s="24"/>
      <c r="C807" s="24"/>
      <c r="D807" s="20"/>
      <c r="E807" s="20"/>
      <c r="F807" s="20"/>
      <c r="G807" s="20"/>
      <c r="H807" s="24"/>
      <c r="I807" s="24"/>
      <c r="J807" s="24"/>
      <c r="K807" s="25"/>
      <c r="L807" s="25"/>
      <c r="N807" s="25"/>
      <c r="O807" s="26"/>
    </row>
    <row r="808" spans="2:15" x14ac:dyDescent="0.2">
      <c r="B808" s="24"/>
      <c r="C808" s="24"/>
      <c r="D808" s="20"/>
      <c r="E808" s="20"/>
      <c r="F808" s="20"/>
      <c r="G808" s="20"/>
      <c r="H808" s="24"/>
      <c r="I808" s="24"/>
      <c r="J808" s="24"/>
      <c r="K808" s="25"/>
      <c r="L808" s="25"/>
      <c r="N808" s="25"/>
      <c r="O808" s="26"/>
    </row>
    <row r="809" spans="2:15" x14ac:dyDescent="0.2">
      <c r="B809" s="24"/>
      <c r="C809" s="24"/>
      <c r="D809" s="20"/>
      <c r="E809" s="20"/>
      <c r="F809" s="20"/>
      <c r="G809" s="20"/>
      <c r="H809" s="24"/>
      <c r="I809" s="24"/>
      <c r="J809" s="24"/>
      <c r="K809" s="25"/>
      <c r="L809" s="25"/>
      <c r="N809" s="25"/>
      <c r="O809" s="26"/>
    </row>
    <row r="810" spans="2:15" x14ac:dyDescent="0.2">
      <c r="B810" s="24"/>
      <c r="C810" s="24"/>
      <c r="D810" s="20"/>
      <c r="E810" s="20"/>
      <c r="F810" s="20"/>
      <c r="G810" s="20"/>
      <c r="H810" s="24"/>
      <c r="I810" s="24"/>
      <c r="J810" s="24"/>
      <c r="K810" s="25"/>
      <c r="L810" s="25"/>
      <c r="N810" s="25"/>
      <c r="O810" s="26"/>
    </row>
    <row r="811" spans="2:15" x14ac:dyDescent="0.2">
      <c r="B811" s="24"/>
      <c r="C811" s="24"/>
      <c r="D811" s="20"/>
      <c r="E811" s="20"/>
      <c r="F811" s="20"/>
      <c r="G811" s="20"/>
      <c r="H811" s="24"/>
      <c r="I811" s="24"/>
      <c r="J811" s="24"/>
      <c r="K811" s="25"/>
      <c r="L811" s="25"/>
      <c r="N811" s="25"/>
      <c r="O811" s="26"/>
    </row>
    <row r="812" spans="2:15" x14ac:dyDescent="0.2">
      <c r="B812" s="24"/>
      <c r="C812" s="24"/>
      <c r="D812" s="20"/>
      <c r="E812" s="20"/>
      <c r="F812" s="20"/>
      <c r="G812" s="20"/>
      <c r="H812" s="24"/>
      <c r="I812" s="24"/>
      <c r="J812" s="24"/>
      <c r="K812" s="25"/>
      <c r="L812" s="25"/>
      <c r="N812" s="25"/>
      <c r="O812" s="26"/>
    </row>
    <row r="813" spans="2:15" x14ac:dyDescent="0.2">
      <c r="B813" s="24"/>
      <c r="C813" s="24"/>
      <c r="D813" s="20"/>
      <c r="E813" s="20"/>
      <c r="F813" s="20"/>
      <c r="G813" s="20"/>
      <c r="H813" s="24"/>
      <c r="I813" s="24"/>
      <c r="J813" s="24"/>
      <c r="K813" s="25"/>
      <c r="L813" s="25"/>
      <c r="N813" s="25"/>
      <c r="O813" s="26"/>
    </row>
    <row r="814" spans="2:15" x14ac:dyDescent="0.2">
      <c r="B814" s="24"/>
      <c r="C814" s="24"/>
      <c r="D814" s="20"/>
      <c r="E814" s="20"/>
      <c r="F814" s="20"/>
      <c r="G814" s="20"/>
      <c r="H814" s="24"/>
      <c r="I814" s="24"/>
      <c r="J814" s="24"/>
      <c r="K814" s="25"/>
      <c r="L814" s="25"/>
      <c r="N814" s="25"/>
      <c r="O814" s="26"/>
    </row>
    <row r="815" spans="2:15" x14ac:dyDescent="0.2">
      <c r="B815" s="24"/>
      <c r="C815" s="24"/>
      <c r="D815" s="20"/>
      <c r="E815" s="20"/>
      <c r="F815" s="20"/>
      <c r="G815" s="20"/>
      <c r="H815" s="24"/>
      <c r="I815" s="24"/>
      <c r="J815" s="24"/>
      <c r="K815" s="25"/>
      <c r="L815" s="25"/>
      <c r="N815" s="25"/>
      <c r="O815" s="26"/>
    </row>
    <row r="816" spans="2:15" x14ac:dyDescent="0.2">
      <c r="B816" s="24"/>
      <c r="C816" s="24"/>
      <c r="D816" s="20"/>
      <c r="E816" s="20"/>
      <c r="F816" s="20"/>
      <c r="G816" s="20"/>
      <c r="H816" s="24"/>
      <c r="I816" s="24"/>
      <c r="J816" s="24"/>
      <c r="K816" s="25"/>
      <c r="L816" s="25"/>
      <c r="N816" s="25"/>
      <c r="O816" s="26"/>
    </row>
    <row r="817" spans="2:15" x14ac:dyDescent="0.2">
      <c r="B817" s="24"/>
      <c r="C817" s="24"/>
      <c r="D817" s="20"/>
      <c r="E817" s="20"/>
      <c r="F817" s="20"/>
      <c r="G817" s="20"/>
      <c r="H817" s="24"/>
      <c r="I817" s="24"/>
      <c r="J817" s="24"/>
      <c r="K817" s="25"/>
      <c r="L817" s="25"/>
      <c r="N817" s="25"/>
      <c r="O817" s="26"/>
    </row>
    <row r="818" spans="2:15" x14ac:dyDescent="0.2">
      <c r="B818" s="24"/>
      <c r="C818" s="24"/>
      <c r="D818" s="20"/>
      <c r="E818" s="20"/>
      <c r="F818" s="20"/>
      <c r="G818" s="20"/>
      <c r="H818" s="24"/>
      <c r="I818" s="24"/>
      <c r="J818" s="24"/>
      <c r="K818" s="25"/>
      <c r="L818" s="25"/>
      <c r="N818" s="25"/>
      <c r="O818" s="26"/>
    </row>
    <row r="819" spans="2:15" x14ac:dyDescent="0.2">
      <c r="B819" s="24"/>
      <c r="C819" s="24"/>
      <c r="D819" s="20"/>
      <c r="E819" s="20"/>
      <c r="F819" s="20"/>
      <c r="G819" s="20"/>
      <c r="H819" s="24"/>
      <c r="I819" s="24"/>
      <c r="J819" s="24"/>
      <c r="K819" s="25"/>
      <c r="L819" s="25"/>
      <c r="N819" s="25"/>
      <c r="O819" s="26"/>
    </row>
    <row r="820" spans="2:15" x14ac:dyDescent="0.2">
      <c r="B820" s="24"/>
      <c r="C820" s="24"/>
      <c r="D820" s="20"/>
      <c r="E820" s="20"/>
      <c r="F820" s="20"/>
      <c r="G820" s="20"/>
      <c r="H820" s="24"/>
      <c r="I820" s="24"/>
      <c r="J820" s="24"/>
      <c r="K820" s="25"/>
      <c r="L820" s="25"/>
      <c r="N820" s="25"/>
      <c r="O820" s="26"/>
    </row>
    <row r="821" spans="2:15" x14ac:dyDescent="0.2">
      <c r="B821" s="24"/>
      <c r="C821" s="24"/>
      <c r="D821" s="20"/>
      <c r="E821" s="20"/>
      <c r="F821" s="20"/>
      <c r="G821" s="20"/>
      <c r="H821" s="24"/>
      <c r="I821" s="24"/>
      <c r="J821" s="24"/>
      <c r="K821" s="25"/>
      <c r="L821" s="25"/>
      <c r="N821" s="25"/>
      <c r="O821" s="26"/>
    </row>
    <row r="822" spans="2:15" x14ac:dyDescent="0.2">
      <c r="B822" s="24"/>
      <c r="C822" s="24"/>
      <c r="D822" s="20"/>
      <c r="E822" s="20"/>
      <c r="F822" s="20"/>
      <c r="G822" s="20"/>
      <c r="H822" s="24"/>
      <c r="I822" s="24"/>
      <c r="J822" s="24"/>
      <c r="K822" s="25"/>
      <c r="L822" s="25"/>
      <c r="N822" s="25"/>
      <c r="O822" s="26"/>
    </row>
    <row r="823" spans="2:15" x14ac:dyDescent="0.2">
      <c r="B823" s="24"/>
      <c r="C823" s="24"/>
      <c r="D823" s="20"/>
      <c r="E823" s="20"/>
      <c r="F823" s="20"/>
      <c r="G823" s="20"/>
      <c r="H823" s="24"/>
      <c r="I823" s="24"/>
      <c r="J823" s="24"/>
      <c r="K823" s="25"/>
      <c r="L823" s="25"/>
      <c r="N823" s="25"/>
      <c r="O823" s="26"/>
    </row>
    <row r="824" spans="2:15" x14ac:dyDescent="0.2">
      <c r="B824" s="24"/>
      <c r="C824" s="24"/>
      <c r="D824" s="20"/>
      <c r="E824" s="20"/>
      <c r="F824" s="20"/>
      <c r="G824" s="20"/>
      <c r="H824" s="24"/>
      <c r="I824" s="24"/>
      <c r="J824" s="24"/>
      <c r="K824" s="25"/>
      <c r="L824" s="25"/>
      <c r="N824" s="25"/>
      <c r="O824" s="26"/>
    </row>
    <row r="825" spans="2:15" x14ac:dyDescent="0.2">
      <c r="B825" s="24"/>
      <c r="C825" s="24"/>
      <c r="D825" s="20"/>
      <c r="E825" s="20"/>
      <c r="F825" s="20"/>
      <c r="G825" s="20"/>
      <c r="H825" s="24"/>
      <c r="I825" s="24"/>
      <c r="J825" s="24"/>
      <c r="K825" s="25"/>
      <c r="L825" s="25"/>
      <c r="N825" s="25"/>
      <c r="O825" s="26"/>
    </row>
    <row r="826" spans="2:15" x14ac:dyDescent="0.2">
      <c r="B826" s="24"/>
      <c r="C826" s="24"/>
      <c r="D826" s="20"/>
      <c r="E826" s="20"/>
      <c r="F826" s="20"/>
      <c r="G826" s="20"/>
      <c r="H826" s="24"/>
      <c r="I826" s="24"/>
      <c r="J826" s="24"/>
      <c r="K826" s="25"/>
      <c r="L826" s="25"/>
      <c r="N826" s="25"/>
      <c r="O826" s="26"/>
    </row>
    <row r="827" spans="2:15" x14ac:dyDescent="0.2">
      <c r="B827" s="24"/>
      <c r="C827" s="24"/>
      <c r="D827" s="20"/>
      <c r="E827" s="20"/>
      <c r="F827" s="20"/>
      <c r="G827" s="20"/>
      <c r="H827" s="24"/>
      <c r="I827" s="24"/>
      <c r="J827" s="24"/>
      <c r="K827" s="25"/>
      <c r="L827" s="25"/>
      <c r="N827" s="25"/>
      <c r="O827" s="26"/>
    </row>
    <row r="828" spans="2:15" x14ac:dyDescent="0.2">
      <c r="B828" s="24"/>
      <c r="C828" s="24"/>
      <c r="D828" s="20"/>
      <c r="E828" s="20"/>
      <c r="F828" s="20"/>
      <c r="G828" s="20"/>
      <c r="H828" s="24"/>
      <c r="I828" s="24"/>
      <c r="J828" s="24"/>
      <c r="K828" s="25"/>
      <c r="L828" s="25"/>
      <c r="N828" s="25"/>
      <c r="O828" s="26"/>
    </row>
    <row r="829" spans="2:15" x14ac:dyDescent="0.2">
      <c r="B829" s="24"/>
      <c r="C829" s="24"/>
      <c r="D829" s="20"/>
      <c r="E829" s="20"/>
      <c r="F829" s="20"/>
      <c r="G829" s="20"/>
      <c r="H829" s="24"/>
      <c r="I829" s="24"/>
      <c r="J829" s="24"/>
      <c r="K829" s="25"/>
      <c r="L829" s="25"/>
      <c r="N829" s="25"/>
      <c r="O829" s="26"/>
    </row>
    <row r="830" spans="2:15" x14ac:dyDescent="0.2">
      <c r="B830" s="24"/>
      <c r="C830" s="24"/>
      <c r="D830" s="20"/>
      <c r="E830" s="20"/>
      <c r="F830" s="20"/>
      <c r="G830" s="20"/>
      <c r="H830" s="24"/>
      <c r="I830" s="24"/>
      <c r="J830" s="24"/>
      <c r="K830" s="25"/>
      <c r="L830" s="25"/>
      <c r="N830" s="25"/>
      <c r="O830" s="26"/>
    </row>
    <row r="831" spans="2:15" x14ac:dyDescent="0.2">
      <c r="B831" s="24"/>
      <c r="C831" s="24"/>
      <c r="D831" s="20"/>
      <c r="E831" s="20"/>
      <c r="F831" s="20"/>
      <c r="G831" s="20"/>
      <c r="H831" s="24"/>
      <c r="I831" s="24"/>
      <c r="J831" s="24"/>
      <c r="K831" s="25"/>
      <c r="L831" s="25"/>
      <c r="N831" s="25"/>
      <c r="O831" s="26"/>
    </row>
    <row r="832" spans="2:15" x14ac:dyDescent="0.2">
      <c r="B832" s="24"/>
      <c r="C832" s="24"/>
      <c r="D832" s="20"/>
      <c r="E832" s="20"/>
      <c r="F832" s="20"/>
      <c r="G832" s="20"/>
      <c r="H832" s="24"/>
      <c r="I832" s="24"/>
      <c r="J832" s="24"/>
      <c r="K832" s="25"/>
      <c r="L832" s="25"/>
      <c r="N832" s="25"/>
      <c r="O832" s="26"/>
    </row>
    <row r="833" spans="2:15" x14ac:dyDescent="0.2">
      <c r="B833" s="24"/>
      <c r="C833" s="24"/>
      <c r="D833" s="20"/>
      <c r="E833" s="20"/>
      <c r="F833" s="20"/>
      <c r="G833" s="20"/>
      <c r="H833" s="24"/>
      <c r="I833" s="24"/>
      <c r="J833" s="24"/>
      <c r="K833" s="25"/>
      <c r="L833" s="25"/>
      <c r="N833" s="25"/>
      <c r="O833" s="26"/>
    </row>
    <row r="834" spans="2:15" x14ac:dyDescent="0.2">
      <c r="B834" s="24"/>
      <c r="C834" s="24"/>
      <c r="D834" s="20"/>
      <c r="E834" s="20"/>
      <c r="F834" s="20"/>
      <c r="G834" s="20"/>
      <c r="H834" s="24"/>
      <c r="I834" s="24"/>
      <c r="J834" s="24"/>
      <c r="K834" s="25"/>
      <c r="L834" s="25"/>
      <c r="N834" s="25"/>
      <c r="O834" s="26"/>
    </row>
    <row r="835" spans="2:15" x14ac:dyDescent="0.2">
      <c r="B835" s="24"/>
      <c r="C835" s="24"/>
      <c r="D835" s="20"/>
      <c r="E835" s="20"/>
      <c r="F835" s="20"/>
      <c r="G835" s="20"/>
      <c r="H835" s="24"/>
      <c r="I835" s="24"/>
      <c r="J835" s="24"/>
      <c r="K835" s="25"/>
      <c r="L835" s="25"/>
      <c r="N835" s="25"/>
      <c r="O835" s="26"/>
    </row>
    <row r="836" spans="2:15" x14ac:dyDescent="0.2">
      <c r="B836" s="24"/>
      <c r="C836" s="24"/>
      <c r="D836" s="20"/>
      <c r="E836" s="20"/>
      <c r="F836" s="20"/>
      <c r="G836" s="20"/>
      <c r="H836" s="24"/>
      <c r="I836" s="24"/>
      <c r="J836" s="24"/>
      <c r="K836" s="25"/>
      <c r="L836" s="25"/>
      <c r="N836" s="25"/>
      <c r="O836" s="26"/>
    </row>
    <row r="837" spans="2:15" x14ac:dyDescent="0.2">
      <c r="B837" s="24"/>
      <c r="C837" s="24"/>
      <c r="D837" s="20"/>
      <c r="E837" s="20"/>
      <c r="F837" s="20"/>
      <c r="G837" s="20"/>
      <c r="H837" s="24"/>
      <c r="I837" s="24"/>
      <c r="J837" s="24"/>
      <c r="K837" s="25"/>
      <c r="L837" s="25"/>
      <c r="N837" s="25"/>
      <c r="O837" s="26"/>
    </row>
    <row r="838" spans="2:15" x14ac:dyDescent="0.2">
      <c r="B838" s="24"/>
      <c r="C838" s="24"/>
      <c r="D838" s="20"/>
      <c r="E838" s="20"/>
      <c r="F838" s="20"/>
      <c r="G838" s="20"/>
      <c r="H838" s="24"/>
      <c r="I838" s="24"/>
      <c r="J838" s="24"/>
      <c r="K838" s="25"/>
      <c r="L838" s="25"/>
      <c r="N838" s="25"/>
      <c r="O838" s="26"/>
    </row>
    <row r="839" spans="2:15" x14ac:dyDescent="0.2">
      <c r="B839" s="24"/>
      <c r="C839" s="24"/>
      <c r="D839" s="20"/>
      <c r="E839" s="20"/>
      <c r="F839" s="20"/>
      <c r="G839" s="20"/>
      <c r="H839" s="24"/>
      <c r="I839" s="24"/>
      <c r="J839" s="24"/>
      <c r="K839" s="25"/>
      <c r="L839" s="25"/>
      <c r="N839" s="25"/>
      <c r="O839" s="26"/>
    </row>
    <row r="840" spans="2:15" x14ac:dyDescent="0.2">
      <c r="B840" s="24"/>
      <c r="C840" s="24"/>
      <c r="D840" s="20"/>
      <c r="E840" s="20"/>
      <c r="F840" s="20"/>
      <c r="G840" s="20"/>
      <c r="H840" s="24"/>
      <c r="I840" s="24"/>
      <c r="J840" s="24"/>
      <c r="K840" s="25"/>
      <c r="L840" s="25"/>
      <c r="N840" s="25"/>
      <c r="O840" s="26"/>
    </row>
    <row r="841" spans="2:15" x14ac:dyDescent="0.2">
      <c r="B841" s="24"/>
      <c r="C841" s="24"/>
      <c r="D841" s="20"/>
      <c r="E841" s="20"/>
      <c r="F841" s="20"/>
      <c r="G841" s="20"/>
      <c r="H841" s="24"/>
      <c r="I841" s="24"/>
      <c r="J841" s="24"/>
      <c r="K841" s="25"/>
      <c r="L841" s="25"/>
      <c r="N841" s="25"/>
      <c r="O841" s="26"/>
    </row>
    <row r="842" spans="2:15" x14ac:dyDescent="0.2">
      <c r="B842" s="24"/>
      <c r="C842" s="24"/>
      <c r="D842" s="20"/>
      <c r="E842" s="20"/>
      <c r="F842" s="20"/>
      <c r="G842" s="20"/>
      <c r="H842" s="24"/>
      <c r="I842" s="24"/>
      <c r="J842" s="24"/>
      <c r="K842" s="25"/>
      <c r="L842" s="25"/>
      <c r="N842" s="25"/>
      <c r="O842" s="26"/>
    </row>
    <row r="843" spans="2:15" x14ac:dyDescent="0.2">
      <c r="B843" s="24"/>
      <c r="C843" s="24"/>
      <c r="D843" s="20"/>
      <c r="E843" s="20"/>
      <c r="F843" s="20"/>
      <c r="G843" s="20"/>
      <c r="H843" s="24"/>
      <c r="I843" s="24"/>
      <c r="J843" s="24"/>
      <c r="K843" s="25"/>
      <c r="L843" s="25"/>
      <c r="N843" s="25"/>
      <c r="O843" s="26"/>
    </row>
    <row r="844" spans="2:15" x14ac:dyDescent="0.2">
      <c r="B844" s="24"/>
      <c r="C844" s="24"/>
      <c r="D844" s="20"/>
      <c r="E844" s="20"/>
      <c r="F844" s="20"/>
      <c r="G844" s="20"/>
      <c r="H844" s="24"/>
      <c r="I844" s="24"/>
      <c r="J844" s="24"/>
      <c r="K844" s="25"/>
      <c r="L844" s="25"/>
      <c r="N844" s="25"/>
      <c r="O844" s="26"/>
    </row>
    <row r="845" spans="2:15" x14ac:dyDescent="0.2">
      <c r="B845" s="24"/>
      <c r="C845" s="24"/>
      <c r="D845" s="20"/>
      <c r="E845" s="20"/>
      <c r="F845" s="20"/>
      <c r="G845" s="20"/>
      <c r="H845" s="24"/>
      <c r="I845" s="24"/>
      <c r="J845" s="24"/>
      <c r="K845" s="25"/>
      <c r="L845" s="25"/>
      <c r="N845" s="25"/>
      <c r="O845" s="26"/>
    </row>
    <row r="846" spans="2:15" x14ac:dyDescent="0.2">
      <c r="B846" s="24"/>
      <c r="C846" s="24"/>
      <c r="D846" s="20"/>
      <c r="E846" s="20"/>
      <c r="F846" s="20"/>
      <c r="G846" s="20"/>
      <c r="H846" s="24"/>
      <c r="I846" s="24"/>
      <c r="J846" s="24"/>
      <c r="K846" s="25"/>
      <c r="L846" s="25"/>
      <c r="N846" s="25"/>
      <c r="O846" s="26"/>
    </row>
    <row r="847" spans="2:15" x14ac:dyDescent="0.2">
      <c r="B847" s="24"/>
      <c r="C847" s="24"/>
      <c r="D847" s="20"/>
      <c r="E847" s="20"/>
      <c r="F847" s="20"/>
      <c r="G847" s="20"/>
      <c r="H847" s="24"/>
      <c r="I847" s="24"/>
      <c r="J847" s="24"/>
      <c r="K847" s="25"/>
      <c r="L847" s="25"/>
      <c r="N847" s="25"/>
      <c r="O847" s="26"/>
    </row>
    <row r="848" spans="2:15" x14ac:dyDescent="0.2">
      <c r="B848" s="24"/>
      <c r="C848" s="24"/>
      <c r="D848" s="20"/>
      <c r="E848" s="20"/>
      <c r="F848" s="20"/>
      <c r="G848" s="20"/>
      <c r="H848" s="24"/>
      <c r="I848" s="24"/>
      <c r="J848" s="24"/>
      <c r="K848" s="25"/>
      <c r="L848" s="25"/>
      <c r="N848" s="25"/>
      <c r="O848" s="26"/>
    </row>
    <row r="849" spans="2:15" x14ac:dyDescent="0.2">
      <c r="B849" s="24"/>
      <c r="C849" s="24"/>
      <c r="D849" s="20"/>
      <c r="E849" s="20"/>
      <c r="F849" s="20"/>
      <c r="G849" s="20"/>
      <c r="H849" s="24"/>
      <c r="I849" s="24"/>
      <c r="J849" s="24"/>
      <c r="K849" s="25"/>
      <c r="L849" s="25"/>
      <c r="N849" s="25"/>
      <c r="O849" s="26"/>
    </row>
    <row r="850" spans="2:15" x14ac:dyDescent="0.2">
      <c r="B850" s="24"/>
      <c r="C850" s="24"/>
      <c r="D850" s="20"/>
      <c r="E850" s="20"/>
      <c r="F850" s="20"/>
      <c r="G850" s="20"/>
      <c r="H850" s="24"/>
      <c r="I850" s="24"/>
      <c r="J850" s="24"/>
      <c r="K850" s="25"/>
      <c r="L850" s="25"/>
      <c r="N850" s="25"/>
      <c r="O850" s="26"/>
    </row>
    <row r="851" spans="2:15" x14ac:dyDescent="0.2">
      <c r="B851" s="24"/>
      <c r="C851" s="24"/>
      <c r="D851" s="20"/>
      <c r="E851" s="20"/>
      <c r="F851" s="20"/>
      <c r="G851" s="20"/>
      <c r="H851" s="24"/>
      <c r="I851" s="24"/>
      <c r="J851" s="24"/>
      <c r="K851" s="25"/>
      <c r="L851" s="25"/>
      <c r="N851" s="25"/>
      <c r="O851" s="26"/>
    </row>
    <row r="852" spans="2:15" x14ac:dyDescent="0.2">
      <c r="B852" s="24"/>
      <c r="C852" s="24"/>
      <c r="D852" s="20"/>
      <c r="E852" s="20"/>
      <c r="F852" s="20"/>
      <c r="G852" s="20"/>
      <c r="H852" s="24"/>
      <c r="I852" s="24"/>
      <c r="J852" s="24"/>
      <c r="K852" s="25"/>
      <c r="L852" s="25"/>
      <c r="N852" s="25"/>
      <c r="O852" s="26"/>
    </row>
    <row r="853" spans="2:15" x14ac:dyDescent="0.2">
      <c r="B853" s="24"/>
      <c r="C853" s="24"/>
      <c r="D853" s="20"/>
      <c r="E853" s="20"/>
      <c r="F853" s="20"/>
      <c r="G853" s="20"/>
      <c r="H853" s="24"/>
      <c r="I853" s="24"/>
      <c r="J853" s="24"/>
      <c r="K853" s="25"/>
      <c r="L853" s="25"/>
      <c r="N853" s="25"/>
      <c r="O853" s="26"/>
    </row>
    <row r="854" spans="2:15" x14ac:dyDescent="0.2">
      <c r="B854" s="24"/>
      <c r="C854" s="24"/>
      <c r="D854" s="20"/>
      <c r="E854" s="20"/>
      <c r="F854" s="20"/>
      <c r="G854" s="20"/>
      <c r="H854" s="24"/>
      <c r="I854" s="24"/>
      <c r="J854" s="24"/>
      <c r="K854" s="25"/>
      <c r="L854" s="25"/>
      <c r="N854" s="25"/>
      <c r="O854" s="26"/>
    </row>
    <row r="855" spans="2:15" x14ac:dyDescent="0.2">
      <c r="B855" s="24"/>
      <c r="C855" s="24"/>
      <c r="D855" s="20"/>
      <c r="E855" s="20"/>
      <c r="F855" s="20"/>
      <c r="G855" s="20"/>
      <c r="H855" s="24"/>
      <c r="I855" s="24"/>
      <c r="J855" s="24"/>
      <c r="K855" s="25"/>
      <c r="L855" s="25"/>
      <c r="N855" s="25"/>
      <c r="O855" s="26"/>
    </row>
    <row r="856" spans="2:15" x14ac:dyDescent="0.2">
      <c r="B856" s="24"/>
      <c r="C856" s="24"/>
      <c r="D856" s="20"/>
      <c r="E856" s="20"/>
      <c r="F856" s="20"/>
      <c r="G856" s="20"/>
      <c r="H856" s="24"/>
      <c r="I856" s="24"/>
      <c r="J856" s="24"/>
      <c r="K856" s="25"/>
      <c r="L856" s="25"/>
      <c r="N856" s="25"/>
      <c r="O856" s="26"/>
    </row>
    <row r="857" spans="2:15" x14ac:dyDescent="0.2">
      <c r="B857" s="24"/>
      <c r="C857" s="24"/>
      <c r="D857" s="20"/>
      <c r="E857" s="20"/>
      <c r="F857" s="20"/>
      <c r="G857" s="20"/>
      <c r="H857" s="24"/>
      <c r="I857" s="24"/>
      <c r="J857" s="24"/>
      <c r="K857" s="25"/>
      <c r="L857" s="25"/>
      <c r="N857" s="25"/>
      <c r="O857" s="26"/>
    </row>
    <row r="858" spans="2:15" x14ac:dyDescent="0.2">
      <c r="B858" s="24"/>
      <c r="C858" s="24"/>
      <c r="D858" s="20"/>
      <c r="E858" s="20"/>
      <c r="F858" s="20"/>
      <c r="G858" s="20"/>
      <c r="H858" s="24"/>
      <c r="I858" s="24"/>
      <c r="J858" s="24"/>
      <c r="K858" s="25"/>
      <c r="L858" s="25"/>
      <c r="N858" s="25"/>
      <c r="O858" s="26"/>
    </row>
    <row r="859" spans="2:15" x14ac:dyDescent="0.2">
      <c r="B859" s="24"/>
      <c r="C859" s="24"/>
      <c r="D859" s="20"/>
      <c r="E859" s="20"/>
      <c r="F859" s="20"/>
      <c r="G859" s="20"/>
      <c r="H859" s="24"/>
      <c r="I859" s="24"/>
      <c r="J859" s="24"/>
      <c r="K859" s="25"/>
      <c r="L859" s="25"/>
      <c r="N859" s="25"/>
      <c r="O859" s="26"/>
    </row>
    <row r="860" spans="2:15" x14ac:dyDescent="0.2">
      <c r="B860" s="24"/>
      <c r="C860" s="24"/>
      <c r="D860" s="20"/>
      <c r="E860" s="20"/>
      <c r="F860" s="20"/>
      <c r="G860" s="20"/>
      <c r="H860" s="24"/>
      <c r="I860" s="24"/>
      <c r="J860" s="24"/>
      <c r="K860" s="25"/>
      <c r="L860" s="25"/>
      <c r="N860" s="25"/>
      <c r="O860" s="26"/>
    </row>
    <row r="861" spans="2:15" x14ac:dyDescent="0.2">
      <c r="B861" s="24"/>
      <c r="C861" s="24"/>
      <c r="D861" s="20"/>
      <c r="E861" s="20"/>
      <c r="F861" s="20"/>
      <c r="G861" s="20"/>
      <c r="H861" s="24"/>
      <c r="I861" s="24"/>
      <c r="J861" s="24"/>
      <c r="K861" s="25"/>
      <c r="L861" s="25"/>
      <c r="N861" s="25"/>
      <c r="O861" s="26"/>
    </row>
    <row r="862" spans="2:15" x14ac:dyDescent="0.2">
      <c r="B862" s="24"/>
      <c r="C862" s="24"/>
      <c r="D862" s="20"/>
      <c r="E862" s="20"/>
      <c r="F862" s="20"/>
      <c r="G862" s="20"/>
      <c r="H862" s="24"/>
      <c r="I862" s="24"/>
      <c r="J862" s="24"/>
      <c r="K862" s="25"/>
      <c r="L862" s="25"/>
      <c r="N862" s="25"/>
      <c r="O862" s="26"/>
    </row>
    <row r="863" spans="2:15" x14ac:dyDescent="0.2">
      <c r="B863" s="24"/>
      <c r="C863" s="24"/>
      <c r="D863" s="20"/>
      <c r="E863" s="20"/>
      <c r="F863" s="20"/>
      <c r="G863" s="20"/>
      <c r="H863" s="24"/>
      <c r="I863" s="24"/>
      <c r="J863" s="24"/>
      <c r="K863" s="25"/>
      <c r="L863" s="25"/>
      <c r="N863" s="25"/>
      <c r="O863" s="26"/>
    </row>
    <row r="864" spans="2:15" x14ac:dyDescent="0.2">
      <c r="B864" s="24"/>
      <c r="C864" s="24"/>
      <c r="D864" s="20"/>
      <c r="E864" s="20"/>
      <c r="F864" s="20"/>
      <c r="G864" s="20"/>
      <c r="H864" s="24"/>
      <c r="I864" s="24"/>
      <c r="J864" s="24"/>
      <c r="K864" s="25"/>
      <c r="L864" s="25"/>
      <c r="N864" s="25"/>
      <c r="O864" s="26"/>
    </row>
    <row r="865" spans="2:15" x14ac:dyDescent="0.2">
      <c r="B865" s="24"/>
      <c r="C865" s="24"/>
      <c r="D865" s="20"/>
      <c r="E865" s="20"/>
      <c r="F865" s="20"/>
      <c r="G865" s="20"/>
      <c r="H865" s="24"/>
      <c r="I865" s="24"/>
      <c r="J865" s="24"/>
      <c r="K865" s="25"/>
      <c r="L865" s="25"/>
      <c r="N865" s="25"/>
      <c r="O865" s="26"/>
    </row>
    <row r="866" spans="2:15" x14ac:dyDescent="0.2">
      <c r="B866" s="24"/>
      <c r="C866" s="24"/>
      <c r="D866" s="20"/>
      <c r="E866" s="20"/>
      <c r="F866" s="20"/>
      <c r="G866" s="20"/>
      <c r="H866" s="24"/>
      <c r="I866" s="24"/>
      <c r="J866" s="24"/>
      <c r="K866" s="25"/>
      <c r="L866" s="25"/>
      <c r="N866" s="25"/>
      <c r="O866" s="26"/>
    </row>
    <row r="867" spans="2:15" x14ac:dyDescent="0.2">
      <c r="B867" s="24"/>
      <c r="C867" s="24"/>
      <c r="D867" s="20"/>
      <c r="E867" s="20"/>
      <c r="F867" s="20"/>
      <c r="G867" s="20"/>
      <c r="H867" s="24"/>
      <c r="I867" s="24"/>
      <c r="J867" s="24"/>
      <c r="K867" s="25"/>
      <c r="L867" s="25"/>
      <c r="N867" s="25"/>
      <c r="O867" s="26"/>
    </row>
    <row r="868" spans="2:15" x14ac:dyDescent="0.2">
      <c r="B868" s="24"/>
      <c r="C868" s="24"/>
      <c r="D868" s="20"/>
      <c r="E868" s="20"/>
      <c r="F868" s="20"/>
      <c r="G868" s="20"/>
      <c r="H868" s="24"/>
      <c r="I868" s="24"/>
      <c r="J868" s="24"/>
      <c r="K868" s="25"/>
      <c r="L868" s="25"/>
      <c r="N868" s="25"/>
      <c r="O868" s="26"/>
    </row>
    <row r="869" spans="2:15" x14ac:dyDescent="0.2">
      <c r="B869" s="24"/>
      <c r="C869" s="24"/>
      <c r="D869" s="20"/>
      <c r="E869" s="20"/>
      <c r="F869" s="20"/>
      <c r="G869" s="20"/>
      <c r="H869" s="24"/>
      <c r="I869" s="24"/>
      <c r="J869" s="24"/>
      <c r="K869" s="25"/>
      <c r="L869" s="25"/>
      <c r="N869" s="25"/>
      <c r="O869" s="26"/>
    </row>
    <row r="870" spans="2:15" x14ac:dyDescent="0.2">
      <c r="B870" s="24"/>
      <c r="C870" s="24"/>
      <c r="D870" s="20"/>
      <c r="E870" s="20"/>
      <c r="F870" s="20"/>
      <c r="G870" s="20"/>
      <c r="H870" s="24"/>
      <c r="I870" s="24"/>
      <c r="J870" s="24"/>
      <c r="K870" s="25"/>
      <c r="L870" s="25"/>
      <c r="N870" s="25"/>
      <c r="O870" s="26"/>
    </row>
    <row r="871" spans="2:15" x14ac:dyDescent="0.2">
      <c r="B871" s="24"/>
      <c r="C871" s="24"/>
      <c r="D871" s="20"/>
      <c r="E871" s="20"/>
      <c r="F871" s="20"/>
      <c r="G871" s="20"/>
      <c r="H871" s="24"/>
      <c r="I871" s="24"/>
      <c r="J871" s="24"/>
      <c r="K871" s="25"/>
      <c r="L871" s="25"/>
      <c r="N871" s="25"/>
      <c r="O871" s="26"/>
    </row>
    <row r="872" spans="2:15" x14ac:dyDescent="0.2">
      <c r="B872" s="24"/>
      <c r="C872" s="24"/>
      <c r="D872" s="20"/>
      <c r="E872" s="20"/>
      <c r="F872" s="20"/>
      <c r="G872" s="20"/>
      <c r="H872" s="24"/>
      <c r="I872" s="24"/>
      <c r="J872" s="24"/>
      <c r="K872" s="25"/>
      <c r="L872" s="25"/>
      <c r="N872" s="25"/>
      <c r="O872" s="26"/>
    </row>
    <row r="873" spans="2:15" x14ac:dyDescent="0.2">
      <c r="B873" s="24"/>
      <c r="C873" s="24"/>
      <c r="D873" s="20"/>
      <c r="E873" s="20"/>
      <c r="F873" s="20"/>
      <c r="G873" s="20"/>
      <c r="H873" s="24"/>
      <c r="I873" s="24"/>
      <c r="J873" s="24"/>
      <c r="K873" s="25"/>
      <c r="L873" s="25"/>
      <c r="N873" s="25"/>
      <c r="O873" s="26"/>
    </row>
    <row r="874" spans="2:15" x14ac:dyDescent="0.2">
      <c r="B874" s="24"/>
      <c r="C874" s="24"/>
      <c r="D874" s="20"/>
      <c r="E874" s="20"/>
      <c r="F874" s="20"/>
      <c r="G874" s="20"/>
      <c r="H874" s="24"/>
      <c r="I874" s="24"/>
      <c r="J874" s="24"/>
      <c r="K874" s="25"/>
      <c r="L874" s="25"/>
      <c r="N874" s="25"/>
      <c r="O874" s="26"/>
    </row>
    <row r="875" spans="2:15" x14ac:dyDescent="0.2">
      <c r="B875" s="24"/>
      <c r="C875" s="24"/>
      <c r="D875" s="20"/>
      <c r="E875" s="20"/>
      <c r="F875" s="20"/>
      <c r="G875" s="20"/>
      <c r="H875" s="24"/>
      <c r="I875" s="24"/>
      <c r="J875" s="24"/>
      <c r="K875" s="25"/>
      <c r="L875" s="25"/>
      <c r="N875" s="25"/>
      <c r="O875" s="26"/>
    </row>
    <row r="876" spans="2:15" x14ac:dyDescent="0.2">
      <c r="B876" s="24"/>
      <c r="C876" s="24"/>
      <c r="D876" s="20"/>
      <c r="E876" s="20"/>
      <c r="F876" s="20"/>
      <c r="G876" s="20"/>
      <c r="H876" s="24"/>
      <c r="I876" s="24"/>
      <c r="J876" s="24"/>
      <c r="K876" s="25"/>
      <c r="L876" s="25"/>
      <c r="N876" s="25"/>
      <c r="O876" s="26"/>
    </row>
    <row r="877" spans="2:15" x14ac:dyDescent="0.2">
      <c r="B877" s="24"/>
      <c r="C877" s="24"/>
      <c r="D877" s="20"/>
      <c r="E877" s="20"/>
      <c r="F877" s="20"/>
      <c r="G877" s="20"/>
      <c r="H877" s="24"/>
      <c r="I877" s="24"/>
      <c r="J877" s="24"/>
      <c r="K877" s="25"/>
      <c r="L877" s="25"/>
      <c r="N877" s="25"/>
      <c r="O877" s="26"/>
    </row>
    <row r="878" spans="2:15" x14ac:dyDescent="0.2">
      <c r="B878" s="24"/>
      <c r="C878" s="24"/>
      <c r="D878" s="20"/>
      <c r="E878" s="20"/>
      <c r="F878" s="20"/>
      <c r="G878" s="20"/>
      <c r="H878" s="24"/>
      <c r="I878" s="24"/>
      <c r="J878" s="24"/>
      <c r="K878" s="25"/>
      <c r="L878" s="25"/>
      <c r="N878" s="25"/>
      <c r="O878" s="26"/>
    </row>
    <row r="879" spans="2:15" x14ac:dyDescent="0.2">
      <c r="B879" s="24"/>
      <c r="C879" s="24"/>
      <c r="D879" s="20"/>
      <c r="E879" s="20"/>
      <c r="F879" s="20"/>
      <c r="G879" s="20"/>
      <c r="H879" s="24"/>
      <c r="I879" s="24"/>
      <c r="J879" s="24"/>
      <c r="K879" s="25"/>
      <c r="L879" s="25"/>
      <c r="N879" s="25"/>
      <c r="O879" s="26"/>
    </row>
    <row r="880" spans="2:15" x14ac:dyDescent="0.2">
      <c r="B880" s="24"/>
      <c r="C880" s="24"/>
      <c r="D880" s="20"/>
      <c r="E880" s="20"/>
      <c r="F880" s="20"/>
      <c r="G880" s="20"/>
      <c r="H880" s="24"/>
      <c r="I880" s="24"/>
      <c r="J880" s="24"/>
      <c r="K880" s="25"/>
      <c r="L880" s="25"/>
      <c r="N880" s="25"/>
      <c r="O880" s="26"/>
    </row>
    <row r="881" spans="2:15" x14ac:dyDescent="0.2">
      <c r="B881" s="24"/>
      <c r="C881" s="24"/>
      <c r="D881" s="20"/>
      <c r="E881" s="20"/>
      <c r="F881" s="20"/>
      <c r="G881" s="20"/>
      <c r="H881" s="24"/>
      <c r="I881" s="24"/>
      <c r="J881" s="24"/>
      <c r="K881" s="25"/>
      <c r="L881" s="25"/>
      <c r="N881" s="25"/>
      <c r="O881" s="26"/>
    </row>
    <row r="882" spans="2:15" x14ac:dyDescent="0.2">
      <c r="B882" s="24"/>
      <c r="C882" s="24"/>
      <c r="D882" s="20"/>
      <c r="E882" s="20"/>
      <c r="F882" s="20"/>
      <c r="G882" s="20"/>
      <c r="H882" s="24"/>
      <c r="I882" s="24"/>
      <c r="J882" s="24"/>
      <c r="K882" s="25"/>
      <c r="L882" s="25"/>
      <c r="N882" s="25"/>
      <c r="O882" s="26"/>
    </row>
    <row r="883" spans="2:15" x14ac:dyDescent="0.2">
      <c r="B883" s="24"/>
      <c r="C883" s="24"/>
      <c r="D883" s="20"/>
      <c r="E883" s="20"/>
      <c r="F883" s="20"/>
      <c r="G883" s="20"/>
      <c r="H883" s="24"/>
      <c r="I883" s="24"/>
      <c r="J883" s="24"/>
      <c r="K883" s="25"/>
      <c r="L883" s="25"/>
      <c r="N883" s="25"/>
      <c r="O883" s="26"/>
    </row>
    <row r="884" spans="2:15" x14ac:dyDescent="0.2">
      <c r="B884" s="24"/>
      <c r="C884" s="24"/>
      <c r="D884" s="20"/>
      <c r="E884" s="20"/>
      <c r="F884" s="20"/>
      <c r="G884" s="20"/>
      <c r="H884" s="24"/>
      <c r="I884" s="24"/>
      <c r="J884" s="24"/>
      <c r="K884" s="25"/>
      <c r="L884" s="25"/>
      <c r="N884" s="25"/>
      <c r="O884" s="26"/>
    </row>
    <row r="885" spans="2:15" x14ac:dyDescent="0.2">
      <c r="B885" s="24"/>
      <c r="C885" s="24"/>
      <c r="D885" s="20"/>
      <c r="E885" s="20"/>
      <c r="F885" s="20"/>
      <c r="G885" s="20"/>
      <c r="H885" s="24"/>
      <c r="I885" s="24"/>
      <c r="J885" s="24"/>
      <c r="K885" s="25"/>
      <c r="L885" s="25"/>
      <c r="N885" s="25"/>
      <c r="O885" s="26"/>
    </row>
    <row r="886" spans="2:15" x14ac:dyDescent="0.2">
      <c r="B886" s="24"/>
      <c r="C886" s="24"/>
      <c r="D886" s="20"/>
      <c r="E886" s="20"/>
      <c r="F886" s="20"/>
      <c r="G886" s="20"/>
      <c r="H886" s="24"/>
      <c r="I886" s="24"/>
      <c r="J886" s="24"/>
      <c r="K886" s="25"/>
      <c r="L886" s="25"/>
      <c r="N886" s="25"/>
      <c r="O886" s="26"/>
    </row>
    <row r="887" spans="2:15" x14ac:dyDescent="0.2">
      <c r="B887" s="24"/>
      <c r="C887" s="24"/>
      <c r="D887" s="20"/>
      <c r="E887" s="20"/>
      <c r="F887" s="20"/>
      <c r="G887" s="20"/>
      <c r="H887" s="24"/>
      <c r="I887" s="24"/>
      <c r="J887" s="24"/>
      <c r="K887" s="25"/>
      <c r="L887" s="25"/>
      <c r="N887" s="25"/>
      <c r="O887" s="26"/>
    </row>
    <row r="888" spans="2:15" x14ac:dyDescent="0.2">
      <c r="B888" s="24"/>
      <c r="C888" s="24"/>
      <c r="D888" s="20"/>
      <c r="E888" s="20"/>
      <c r="F888" s="20"/>
      <c r="G888" s="20"/>
      <c r="H888" s="24"/>
      <c r="I888" s="24"/>
      <c r="J888" s="24"/>
      <c r="K888" s="25"/>
      <c r="L888" s="25"/>
      <c r="N888" s="25"/>
      <c r="O888" s="26"/>
    </row>
    <row r="889" spans="2:15" x14ac:dyDescent="0.2">
      <c r="B889" s="24"/>
      <c r="C889" s="24"/>
      <c r="D889" s="20"/>
      <c r="E889" s="20"/>
      <c r="F889" s="20"/>
      <c r="G889" s="20"/>
      <c r="H889" s="24"/>
      <c r="I889" s="24"/>
      <c r="J889" s="24"/>
      <c r="K889" s="25"/>
      <c r="L889" s="25"/>
      <c r="N889" s="25"/>
      <c r="O889" s="26"/>
    </row>
    <row r="890" spans="2:15" x14ac:dyDescent="0.2">
      <c r="B890" s="24"/>
      <c r="C890" s="24"/>
      <c r="D890" s="20"/>
      <c r="E890" s="20"/>
      <c r="F890" s="20"/>
      <c r="G890" s="20"/>
      <c r="H890" s="24"/>
      <c r="I890" s="24"/>
      <c r="J890" s="24"/>
      <c r="K890" s="25"/>
      <c r="L890" s="25"/>
      <c r="N890" s="25"/>
      <c r="O890" s="26"/>
    </row>
    <row r="891" spans="2:15" x14ac:dyDescent="0.2">
      <c r="B891" s="24"/>
      <c r="C891" s="24"/>
      <c r="D891" s="20"/>
      <c r="E891" s="20"/>
      <c r="F891" s="20"/>
      <c r="G891" s="20"/>
      <c r="H891" s="24"/>
      <c r="I891" s="24"/>
      <c r="J891" s="24"/>
      <c r="K891" s="25"/>
      <c r="L891" s="25"/>
      <c r="N891" s="25"/>
      <c r="O891" s="26"/>
    </row>
    <row r="892" spans="2:15" x14ac:dyDescent="0.2">
      <c r="B892" s="24"/>
      <c r="C892" s="24"/>
      <c r="D892" s="20"/>
      <c r="E892" s="20"/>
      <c r="F892" s="20"/>
      <c r="G892" s="20"/>
      <c r="H892" s="24"/>
      <c r="I892" s="24"/>
      <c r="J892" s="24"/>
      <c r="K892" s="25"/>
      <c r="L892" s="25"/>
      <c r="N892" s="25"/>
      <c r="O892" s="26"/>
    </row>
    <row r="893" spans="2:15" x14ac:dyDescent="0.2">
      <c r="B893" s="24"/>
      <c r="C893" s="24"/>
      <c r="D893" s="20"/>
      <c r="E893" s="20"/>
      <c r="F893" s="20"/>
      <c r="G893" s="20"/>
      <c r="H893" s="24"/>
      <c r="I893" s="24"/>
      <c r="J893" s="24"/>
      <c r="K893" s="25"/>
      <c r="L893" s="25"/>
      <c r="N893" s="25"/>
      <c r="O893" s="26"/>
    </row>
    <row r="894" spans="2:15" x14ac:dyDescent="0.2">
      <c r="B894" s="24"/>
      <c r="C894" s="24"/>
      <c r="D894" s="20"/>
      <c r="E894" s="20"/>
      <c r="F894" s="20"/>
      <c r="G894" s="20"/>
      <c r="H894" s="24"/>
      <c r="I894" s="24"/>
      <c r="J894" s="24"/>
      <c r="K894" s="25"/>
      <c r="L894" s="25"/>
      <c r="N894" s="25"/>
      <c r="O894" s="26"/>
    </row>
    <row r="895" spans="2:15" x14ac:dyDescent="0.2">
      <c r="B895" s="24"/>
      <c r="C895" s="24"/>
      <c r="D895" s="20"/>
      <c r="E895" s="20"/>
      <c r="F895" s="20"/>
      <c r="G895" s="20"/>
      <c r="H895" s="24"/>
      <c r="I895" s="24"/>
      <c r="J895" s="24"/>
      <c r="K895" s="25"/>
      <c r="L895" s="25"/>
      <c r="N895" s="25"/>
      <c r="O895" s="26"/>
    </row>
    <row r="896" spans="2:15" x14ac:dyDescent="0.2">
      <c r="B896" s="24"/>
      <c r="C896" s="24"/>
      <c r="D896" s="20"/>
      <c r="E896" s="20"/>
      <c r="F896" s="20"/>
      <c r="G896" s="20"/>
      <c r="H896" s="24"/>
      <c r="I896" s="24"/>
      <c r="J896" s="24"/>
      <c r="K896" s="25"/>
      <c r="L896" s="25"/>
      <c r="N896" s="25"/>
      <c r="O896" s="26"/>
    </row>
    <row r="897" spans="2:15" x14ac:dyDescent="0.2">
      <c r="B897" s="24"/>
      <c r="C897" s="24"/>
      <c r="D897" s="20"/>
      <c r="E897" s="20"/>
      <c r="F897" s="20"/>
      <c r="G897" s="20"/>
      <c r="H897" s="24"/>
      <c r="I897" s="24"/>
      <c r="J897" s="24"/>
      <c r="K897" s="25"/>
      <c r="L897" s="25"/>
      <c r="N897" s="25"/>
      <c r="O897" s="26"/>
    </row>
    <row r="898" spans="2:15" x14ac:dyDescent="0.2">
      <c r="B898" s="24"/>
      <c r="C898" s="24"/>
      <c r="D898" s="20"/>
      <c r="E898" s="20"/>
      <c r="F898" s="20"/>
      <c r="G898" s="20"/>
      <c r="H898" s="24"/>
      <c r="I898" s="24"/>
      <c r="J898" s="24"/>
      <c r="K898" s="25"/>
      <c r="L898" s="25"/>
      <c r="N898" s="25"/>
      <c r="O898" s="26"/>
    </row>
    <row r="899" spans="2:15" x14ac:dyDescent="0.2">
      <c r="B899" s="24"/>
      <c r="C899" s="24"/>
      <c r="D899" s="20"/>
      <c r="E899" s="20"/>
      <c r="F899" s="20"/>
      <c r="G899" s="20"/>
      <c r="H899" s="24"/>
      <c r="I899" s="24"/>
      <c r="J899" s="24"/>
      <c r="K899" s="25"/>
      <c r="L899" s="25"/>
      <c r="N899" s="25"/>
      <c r="O899" s="26"/>
    </row>
    <row r="900" spans="2:15" x14ac:dyDescent="0.2">
      <c r="B900" s="24"/>
      <c r="C900" s="24"/>
      <c r="D900" s="20"/>
      <c r="E900" s="20"/>
      <c r="F900" s="20"/>
      <c r="G900" s="20"/>
      <c r="H900" s="24"/>
      <c r="I900" s="24"/>
      <c r="J900" s="24"/>
      <c r="K900" s="25"/>
      <c r="L900" s="25"/>
      <c r="N900" s="25"/>
      <c r="O900" s="26"/>
    </row>
    <row r="901" spans="2:15" x14ac:dyDescent="0.2">
      <c r="B901" s="24"/>
      <c r="C901" s="24"/>
      <c r="D901" s="20"/>
      <c r="E901" s="20"/>
      <c r="F901" s="20"/>
      <c r="G901" s="20"/>
      <c r="H901" s="24"/>
      <c r="I901" s="24"/>
      <c r="J901" s="24"/>
      <c r="K901" s="25"/>
      <c r="L901" s="25"/>
      <c r="N901" s="25"/>
      <c r="O901" s="26"/>
    </row>
    <row r="902" spans="2:15" x14ac:dyDescent="0.2">
      <c r="B902" s="24"/>
      <c r="C902" s="24"/>
      <c r="D902" s="20"/>
      <c r="E902" s="20"/>
      <c r="F902" s="20"/>
      <c r="G902" s="20"/>
      <c r="H902" s="24"/>
      <c r="I902" s="24"/>
      <c r="J902" s="24"/>
      <c r="K902" s="25"/>
      <c r="L902" s="25"/>
      <c r="N902" s="25"/>
      <c r="O902" s="26"/>
    </row>
    <row r="903" spans="2:15" x14ac:dyDescent="0.2">
      <c r="B903" s="24"/>
      <c r="C903" s="24"/>
      <c r="D903" s="20"/>
      <c r="E903" s="20"/>
      <c r="F903" s="20"/>
      <c r="G903" s="20"/>
      <c r="H903" s="24"/>
      <c r="I903" s="24"/>
      <c r="J903" s="24"/>
      <c r="K903" s="25"/>
      <c r="L903" s="25"/>
      <c r="N903" s="25"/>
      <c r="O903" s="26"/>
    </row>
    <row r="904" spans="2:15" x14ac:dyDescent="0.2">
      <c r="B904" s="24"/>
      <c r="C904" s="24"/>
      <c r="D904" s="20"/>
      <c r="E904" s="20"/>
      <c r="F904" s="20"/>
      <c r="G904" s="20"/>
      <c r="H904" s="24"/>
      <c r="I904" s="24"/>
      <c r="J904" s="24"/>
      <c r="K904" s="25"/>
      <c r="L904" s="25"/>
      <c r="N904" s="25"/>
      <c r="O904" s="26"/>
    </row>
    <row r="905" spans="2:15" x14ac:dyDescent="0.2">
      <c r="B905" s="24"/>
      <c r="C905" s="24"/>
      <c r="D905" s="20"/>
      <c r="E905" s="20"/>
      <c r="F905" s="20"/>
      <c r="G905" s="20"/>
      <c r="H905" s="24"/>
      <c r="I905" s="24"/>
      <c r="J905" s="24"/>
      <c r="K905" s="25"/>
      <c r="L905" s="25"/>
      <c r="N905" s="25"/>
      <c r="O905" s="26"/>
    </row>
    <row r="906" spans="2:15" x14ac:dyDescent="0.2">
      <c r="B906" s="24"/>
      <c r="C906" s="24"/>
      <c r="D906" s="20"/>
      <c r="E906" s="20"/>
      <c r="F906" s="20"/>
      <c r="G906" s="20"/>
      <c r="H906" s="24"/>
      <c r="I906" s="24"/>
      <c r="J906" s="24"/>
      <c r="K906" s="25"/>
      <c r="L906" s="25"/>
      <c r="N906" s="25"/>
      <c r="O906" s="26"/>
    </row>
    <row r="907" spans="2:15" x14ac:dyDescent="0.2">
      <c r="B907" s="24"/>
      <c r="C907" s="24"/>
      <c r="D907" s="20"/>
      <c r="E907" s="20"/>
      <c r="F907" s="20"/>
      <c r="G907" s="20"/>
      <c r="H907" s="24"/>
      <c r="I907" s="24"/>
      <c r="J907" s="24"/>
      <c r="K907" s="25"/>
      <c r="L907" s="25"/>
      <c r="N907" s="25"/>
      <c r="O907" s="26"/>
    </row>
    <row r="908" spans="2:15" x14ac:dyDescent="0.2">
      <c r="B908" s="24"/>
      <c r="C908" s="24"/>
      <c r="D908" s="20"/>
      <c r="E908" s="20"/>
      <c r="F908" s="20"/>
      <c r="G908" s="20"/>
      <c r="H908" s="24"/>
      <c r="I908" s="24"/>
      <c r="J908" s="24"/>
      <c r="K908" s="25"/>
      <c r="L908" s="25"/>
      <c r="N908" s="25"/>
      <c r="O908" s="26"/>
    </row>
    <row r="909" spans="2:15" x14ac:dyDescent="0.2">
      <c r="B909" s="24"/>
      <c r="C909" s="24"/>
      <c r="D909" s="20"/>
      <c r="E909" s="20"/>
      <c r="F909" s="20"/>
      <c r="G909" s="20"/>
      <c r="H909" s="24"/>
      <c r="I909" s="24"/>
      <c r="J909" s="24"/>
      <c r="K909" s="25"/>
      <c r="L909" s="25"/>
      <c r="N909" s="25"/>
      <c r="O909" s="26"/>
    </row>
    <row r="910" spans="2:15" x14ac:dyDescent="0.2">
      <c r="B910" s="24"/>
      <c r="C910" s="24"/>
      <c r="D910" s="20"/>
      <c r="E910" s="20"/>
      <c r="F910" s="20"/>
      <c r="G910" s="20"/>
      <c r="H910" s="24"/>
      <c r="I910" s="24"/>
      <c r="J910" s="24"/>
      <c r="K910" s="25"/>
      <c r="L910" s="25"/>
      <c r="N910" s="25"/>
      <c r="O910" s="26"/>
    </row>
    <row r="911" spans="2:15" x14ac:dyDescent="0.2">
      <c r="B911" s="24"/>
      <c r="C911" s="24"/>
      <c r="D911" s="20"/>
      <c r="E911" s="20"/>
      <c r="F911" s="20"/>
      <c r="G911" s="20"/>
      <c r="H911" s="24"/>
      <c r="I911" s="24"/>
      <c r="J911" s="24"/>
      <c r="K911" s="25"/>
      <c r="L911" s="25"/>
      <c r="N911" s="25"/>
      <c r="O911" s="26"/>
    </row>
    <row r="912" spans="2:15" x14ac:dyDescent="0.2">
      <c r="B912" s="24"/>
      <c r="C912" s="24"/>
      <c r="D912" s="20"/>
      <c r="E912" s="20"/>
      <c r="F912" s="20"/>
      <c r="G912" s="20"/>
      <c r="H912" s="24"/>
      <c r="I912" s="24"/>
      <c r="J912" s="24"/>
      <c r="K912" s="25"/>
      <c r="L912" s="25"/>
      <c r="N912" s="25"/>
      <c r="O912" s="26"/>
    </row>
    <row r="913" spans="2:15" x14ac:dyDescent="0.2">
      <c r="B913" s="24"/>
      <c r="C913" s="24"/>
      <c r="D913" s="20"/>
      <c r="E913" s="20"/>
      <c r="F913" s="20"/>
      <c r="G913" s="20"/>
      <c r="H913" s="24"/>
      <c r="I913" s="24"/>
      <c r="J913" s="24"/>
      <c r="K913" s="25"/>
      <c r="L913" s="25"/>
      <c r="N913" s="25"/>
      <c r="O913" s="26"/>
    </row>
    <row r="914" spans="2:15" x14ac:dyDescent="0.2">
      <c r="B914" s="24"/>
      <c r="C914" s="24"/>
      <c r="D914" s="20"/>
      <c r="E914" s="20"/>
      <c r="F914" s="20"/>
      <c r="G914" s="20"/>
      <c r="H914" s="24"/>
      <c r="I914" s="24"/>
      <c r="J914" s="24"/>
      <c r="K914" s="25"/>
      <c r="L914" s="25"/>
      <c r="N914" s="25"/>
      <c r="O914" s="26"/>
    </row>
    <row r="915" spans="2:15" x14ac:dyDescent="0.2">
      <c r="B915" s="24"/>
      <c r="C915" s="24"/>
      <c r="D915" s="20"/>
      <c r="E915" s="20"/>
      <c r="F915" s="20"/>
      <c r="G915" s="20"/>
      <c r="H915" s="24"/>
      <c r="I915" s="24"/>
      <c r="J915" s="24"/>
      <c r="K915" s="25"/>
      <c r="L915" s="25"/>
      <c r="N915" s="25"/>
      <c r="O915" s="26"/>
    </row>
    <row r="916" spans="2:15" x14ac:dyDescent="0.2">
      <c r="B916" s="24"/>
      <c r="C916" s="24"/>
      <c r="D916" s="20"/>
      <c r="E916" s="20"/>
      <c r="F916" s="20"/>
      <c r="G916" s="20"/>
      <c r="H916" s="24"/>
      <c r="I916" s="24"/>
      <c r="J916" s="24"/>
      <c r="K916" s="25"/>
      <c r="L916" s="25"/>
      <c r="N916" s="25"/>
      <c r="O916" s="26"/>
    </row>
    <row r="917" spans="2:15" x14ac:dyDescent="0.2">
      <c r="B917" s="24"/>
      <c r="C917" s="24"/>
      <c r="D917" s="20"/>
      <c r="E917" s="20"/>
      <c r="F917" s="20"/>
      <c r="G917" s="20"/>
      <c r="H917" s="24"/>
      <c r="I917" s="24"/>
      <c r="J917" s="24"/>
      <c r="K917" s="25"/>
      <c r="L917" s="25"/>
      <c r="N917" s="25"/>
      <c r="O917" s="26"/>
    </row>
    <row r="918" spans="2:15" x14ac:dyDescent="0.2">
      <c r="B918" s="24"/>
      <c r="C918" s="24"/>
      <c r="D918" s="20"/>
      <c r="E918" s="20"/>
      <c r="F918" s="20"/>
      <c r="G918" s="20"/>
      <c r="H918" s="24"/>
      <c r="I918" s="24"/>
      <c r="J918" s="24"/>
      <c r="K918" s="25"/>
      <c r="L918" s="25"/>
      <c r="N918" s="25"/>
      <c r="O918" s="26"/>
    </row>
    <row r="919" spans="2:15" x14ac:dyDescent="0.2">
      <c r="B919" s="24"/>
      <c r="C919" s="24"/>
      <c r="D919" s="20"/>
      <c r="E919" s="20"/>
      <c r="F919" s="20"/>
      <c r="G919" s="20"/>
      <c r="H919" s="24"/>
      <c r="I919" s="24"/>
      <c r="J919" s="24"/>
      <c r="K919" s="25"/>
      <c r="L919" s="25"/>
      <c r="N919" s="25"/>
      <c r="O919" s="26"/>
    </row>
    <row r="920" spans="2:15" x14ac:dyDescent="0.2">
      <c r="B920" s="24"/>
      <c r="C920" s="24"/>
      <c r="D920" s="20"/>
      <c r="E920" s="20"/>
      <c r="F920" s="20"/>
      <c r="G920" s="20"/>
      <c r="H920" s="24"/>
      <c r="I920" s="24"/>
      <c r="J920" s="24"/>
      <c r="K920" s="25"/>
      <c r="L920" s="25"/>
      <c r="N920" s="25"/>
      <c r="O920" s="26"/>
    </row>
    <row r="921" spans="2:15" x14ac:dyDescent="0.2">
      <c r="B921" s="24"/>
      <c r="C921" s="24"/>
      <c r="D921" s="20"/>
      <c r="E921" s="20"/>
      <c r="F921" s="20"/>
      <c r="G921" s="20"/>
      <c r="H921" s="24"/>
      <c r="I921" s="24"/>
      <c r="J921" s="24"/>
      <c r="K921" s="25"/>
      <c r="L921" s="25"/>
      <c r="N921" s="25"/>
      <c r="O921" s="26"/>
    </row>
    <row r="922" spans="2:15" x14ac:dyDescent="0.2">
      <c r="B922" s="24"/>
      <c r="C922" s="24"/>
      <c r="D922" s="20"/>
      <c r="E922" s="20"/>
      <c r="F922" s="20"/>
      <c r="G922" s="20"/>
      <c r="H922" s="24"/>
      <c r="I922" s="24"/>
      <c r="J922" s="24"/>
      <c r="K922" s="25"/>
      <c r="L922" s="25"/>
      <c r="N922" s="25"/>
      <c r="O922" s="26"/>
    </row>
    <row r="923" spans="2:15" x14ac:dyDescent="0.2">
      <c r="B923" s="24"/>
      <c r="C923" s="24"/>
      <c r="D923" s="20"/>
      <c r="E923" s="20"/>
      <c r="F923" s="20"/>
      <c r="G923" s="20"/>
      <c r="H923" s="24"/>
      <c r="I923" s="24"/>
      <c r="J923" s="24"/>
      <c r="K923" s="25"/>
      <c r="L923" s="25"/>
      <c r="N923" s="25"/>
      <c r="O923" s="26"/>
    </row>
    <row r="924" spans="2:15" x14ac:dyDescent="0.2">
      <c r="B924" s="24"/>
      <c r="C924" s="24"/>
      <c r="D924" s="20"/>
      <c r="E924" s="20"/>
      <c r="F924" s="20"/>
      <c r="G924" s="20"/>
      <c r="H924" s="24"/>
      <c r="I924" s="24"/>
      <c r="J924" s="24"/>
      <c r="K924" s="25"/>
      <c r="L924" s="25"/>
      <c r="N924" s="25"/>
      <c r="O924" s="26"/>
    </row>
    <row r="925" spans="2:15" x14ac:dyDescent="0.2">
      <c r="B925" s="24"/>
      <c r="C925" s="24"/>
      <c r="D925" s="20"/>
      <c r="E925" s="20"/>
      <c r="F925" s="20"/>
      <c r="G925" s="20"/>
      <c r="H925" s="24"/>
      <c r="I925" s="24"/>
      <c r="J925" s="24"/>
      <c r="K925" s="25"/>
      <c r="L925" s="25"/>
      <c r="N925" s="25"/>
      <c r="O925" s="26"/>
    </row>
    <row r="926" spans="2:15" x14ac:dyDescent="0.2">
      <c r="B926" s="24"/>
      <c r="C926" s="24"/>
      <c r="D926" s="20"/>
      <c r="E926" s="20"/>
      <c r="F926" s="20"/>
      <c r="G926" s="20"/>
      <c r="H926" s="24"/>
      <c r="I926" s="24"/>
      <c r="J926" s="24"/>
      <c r="K926" s="25"/>
      <c r="L926" s="25"/>
      <c r="N926" s="25"/>
      <c r="O926" s="26"/>
    </row>
    <row r="927" spans="2:15" x14ac:dyDescent="0.2">
      <c r="B927" s="24"/>
      <c r="C927" s="24"/>
      <c r="D927" s="20"/>
      <c r="E927" s="20"/>
      <c r="F927" s="20"/>
      <c r="G927" s="20"/>
      <c r="H927" s="24"/>
      <c r="I927" s="24"/>
      <c r="J927" s="24"/>
      <c r="K927" s="25"/>
      <c r="L927" s="25"/>
      <c r="N927" s="25"/>
      <c r="O927" s="26"/>
    </row>
    <row r="928" spans="2:15" x14ac:dyDescent="0.2">
      <c r="B928" s="24"/>
      <c r="C928" s="24"/>
      <c r="D928" s="20"/>
      <c r="E928" s="20"/>
      <c r="F928" s="20"/>
      <c r="G928" s="20"/>
      <c r="H928" s="24"/>
      <c r="I928" s="24"/>
      <c r="J928" s="24"/>
      <c r="K928" s="25"/>
      <c r="L928" s="25"/>
      <c r="N928" s="25"/>
      <c r="O928" s="26"/>
    </row>
    <row r="929" spans="2:15" x14ac:dyDescent="0.2">
      <c r="B929" s="24"/>
      <c r="C929" s="24"/>
      <c r="D929" s="20"/>
      <c r="E929" s="20"/>
      <c r="F929" s="20"/>
      <c r="G929" s="20"/>
      <c r="H929" s="24"/>
      <c r="I929" s="24"/>
      <c r="J929" s="24"/>
      <c r="K929" s="25"/>
      <c r="L929" s="25"/>
      <c r="N929" s="25"/>
      <c r="O929" s="26"/>
    </row>
    <row r="930" spans="2:15" x14ac:dyDescent="0.2">
      <c r="B930" s="24"/>
      <c r="C930" s="24"/>
      <c r="D930" s="20"/>
      <c r="E930" s="20"/>
      <c r="F930" s="20"/>
      <c r="G930" s="20"/>
      <c r="H930" s="24"/>
      <c r="I930" s="24"/>
      <c r="J930" s="24"/>
      <c r="K930" s="25"/>
      <c r="L930" s="25"/>
      <c r="N930" s="25"/>
      <c r="O930" s="26"/>
    </row>
    <row r="931" spans="2:15" x14ac:dyDescent="0.2">
      <c r="B931" s="24"/>
      <c r="C931" s="24"/>
      <c r="D931" s="20"/>
      <c r="E931" s="20"/>
      <c r="F931" s="20"/>
      <c r="G931" s="20"/>
      <c r="H931" s="24"/>
      <c r="I931" s="24"/>
      <c r="J931" s="24"/>
      <c r="K931" s="25"/>
      <c r="L931" s="25"/>
      <c r="N931" s="25"/>
      <c r="O931" s="26"/>
    </row>
    <row r="932" spans="2:15" x14ac:dyDescent="0.2">
      <c r="B932" s="24"/>
      <c r="C932" s="24"/>
      <c r="D932" s="20"/>
      <c r="E932" s="20"/>
      <c r="F932" s="20"/>
      <c r="G932" s="20"/>
      <c r="H932" s="24"/>
      <c r="I932" s="24"/>
      <c r="J932" s="24"/>
      <c r="K932" s="25"/>
      <c r="L932" s="25"/>
      <c r="N932" s="25"/>
      <c r="O932" s="26"/>
    </row>
    <row r="933" spans="2:15" x14ac:dyDescent="0.2">
      <c r="B933" s="24"/>
      <c r="C933" s="24"/>
      <c r="D933" s="20"/>
      <c r="E933" s="20"/>
      <c r="F933" s="20"/>
      <c r="G933" s="20"/>
      <c r="H933" s="24"/>
      <c r="I933" s="24"/>
      <c r="J933" s="24"/>
      <c r="K933" s="25"/>
      <c r="L933" s="25"/>
      <c r="N933" s="25"/>
      <c r="O933" s="26"/>
    </row>
    <row r="934" spans="2:15" x14ac:dyDescent="0.2">
      <c r="B934" s="24"/>
      <c r="C934" s="24"/>
      <c r="D934" s="20"/>
      <c r="E934" s="20"/>
      <c r="F934" s="20"/>
      <c r="G934" s="20"/>
      <c r="H934" s="24"/>
      <c r="I934" s="24"/>
      <c r="J934" s="24"/>
      <c r="K934" s="25"/>
      <c r="L934" s="25"/>
      <c r="N934" s="25"/>
      <c r="O934" s="26"/>
    </row>
    <row r="935" spans="2:15" x14ac:dyDescent="0.2">
      <c r="B935" s="24"/>
      <c r="C935" s="24"/>
      <c r="D935" s="20"/>
      <c r="E935" s="20"/>
      <c r="F935" s="20"/>
      <c r="G935" s="20"/>
      <c r="H935" s="24"/>
      <c r="I935" s="24"/>
      <c r="J935" s="24"/>
      <c r="K935" s="25"/>
      <c r="L935" s="25"/>
      <c r="N935" s="25"/>
      <c r="O935" s="26"/>
    </row>
    <row r="936" spans="2:15" x14ac:dyDescent="0.2">
      <c r="B936" s="24"/>
      <c r="C936" s="24"/>
      <c r="D936" s="20"/>
      <c r="E936" s="20"/>
      <c r="F936" s="20"/>
      <c r="G936" s="20"/>
      <c r="H936" s="24"/>
      <c r="I936" s="24"/>
      <c r="J936" s="24"/>
      <c r="K936" s="25"/>
      <c r="L936" s="25"/>
      <c r="N936" s="25"/>
      <c r="O936" s="26"/>
    </row>
    <row r="937" spans="2:15" x14ac:dyDescent="0.2">
      <c r="B937" s="24"/>
      <c r="C937" s="24"/>
      <c r="D937" s="20"/>
      <c r="E937" s="20"/>
      <c r="F937" s="20"/>
      <c r="G937" s="20"/>
      <c r="H937" s="24"/>
      <c r="I937" s="24"/>
      <c r="J937" s="24"/>
      <c r="K937" s="25"/>
      <c r="L937" s="25"/>
      <c r="N937" s="25"/>
      <c r="O937" s="26"/>
    </row>
    <row r="938" spans="2:15" x14ac:dyDescent="0.2">
      <c r="B938" s="24"/>
      <c r="C938" s="24"/>
      <c r="D938" s="20"/>
      <c r="E938" s="20"/>
      <c r="F938" s="20"/>
      <c r="G938" s="20"/>
      <c r="H938" s="24"/>
      <c r="I938" s="24"/>
      <c r="J938" s="24"/>
      <c r="K938" s="25"/>
      <c r="L938" s="25"/>
      <c r="N938" s="25"/>
      <c r="O938" s="26"/>
    </row>
    <row r="939" spans="2:15" x14ac:dyDescent="0.2">
      <c r="B939" s="24"/>
      <c r="C939" s="24"/>
      <c r="D939" s="20"/>
      <c r="E939" s="20"/>
      <c r="F939" s="20"/>
      <c r="G939" s="20"/>
      <c r="H939" s="24"/>
      <c r="I939" s="24"/>
      <c r="J939" s="24"/>
      <c r="K939" s="25"/>
      <c r="L939" s="25"/>
      <c r="N939" s="25"/>
      <c r="O939" s="26"/>
    </row>
    <row r="940" spans="2:15" x14ac:dyDescent="0.2">
      <c r="B940" s="24"/>
      <c r="C940" s="24"/>
      <c r="D940" s="20"/>
      <c r="E940" s="20"/>
      <c r="F940" s="20"/>
      <c r="G940" s="20"/>
      <c r="H940" s="24"/>
      <c r="I940" s="24"/>
      <c r="J940" s="24"/>
      <c r="K940" s="25"/>
      <c r="L940" s="25"/>
      <c r="N940" s="25"/>
      <c r="O940" s="26"/>
    </row>
    <row r="941" spans="2:15" x14ac:dyDescent="0.2">
      <c r="B941" s="24"/>
      <c r="C941" s="24"/>
      <c r="D941" s="20"/>
      <c r="E941" s="20"/>
      <c r="F941" s="20"/>
      <c r="G941" s="20"/>
      <c r="H941" s="24"/>
      <c r="I941" s="24"/>
      <c r="J941" s="24"/>
      <c r="K941" s="25"/>
      <c r="L941" s="25"/>
      <c r="N941" s="25"/>
      <c r="O941" s="26"/>
    </row>
    <row r="942" spans="2:15" x14ac:dyDescent="0.2">
      <c r="B942" s="24"/>
      <c r="C942" s="24"/>
      <c r="D942" s="20"/>
      <c r="E942" s="20"/>
      <c r="F942" s="20"/>
      <c r="G942" s="20"/>
      <c r="H942" s="24"/>
      <c r="I942" s="24"/>
      <c r="J942" s="24"/>
      <c r="K942" s="25"/>
      <c r="L942" s="25"/>
      <c r="N942" s="25"/>
      <c r="O942" s="26"/>
    </row>
    <row r="943" spans="2:15" x14ac:dyDescent="0.2">
      <c r="B943" s="24"/>
      <c r="C943" s="24"/>
      <c r="D943" s="20"/>
      <c r="E943" s="20"/>
      <c r="F943" s="20"/>
      <c r="G943" s="20"/>
      <c r="H943" s="24"/>
      <c r="I943" s="24"/>
      <c r="J943" s="24"/>
      <c r="K943" s="25"/>
      <c r="L943" s="25"/>
      <c r="N943" s="25"/>
      <c r="O943" s="26"/>
    </row>
    <row r="944" spans="2:15" x14ac:dyDescent="0.2">
      <c r="B944" s="24"/>
      <c r="C944" s="24"/>
      <c r="D944" s="20"/>
      <c r="E944" s="20"/>
      <c r="F944" s="20"/>
      <c r="G944" s="20"/>
      <c r="H944" s="24"/>
      <c r="I944" s="24"/>
      <c r="J944" s="24"/>
      <c r="K944" s="25"/>
      <c r="L944" s="25"/>
      <c r="N944" s="25"/>
      <c r="O944" s="26"/>
    </row>
    <row r="945" spans="2:15" x14ac:dyDescent="0.2">
      <c r="B945" s="24"/>
      <c r="C945" s="24"/>
      <c r="D945" s="20"/>
      <c r="E945" s="20"/>
      <c r="F945" s="20"/>
      <c r="G945" s="20"/>
      <c r="H945" s="24"/>
      <c r="I945" s="24"/>
      <c r="J945" s="24"/>
      <c r="K945" s="25"/>
      <c r="L945" s="25"/>
      <c r="N945" s="25"/>
      <c r="O945" s="26"/>
    </row>
    <row r="946" spans="2:15" x14ac:dyDescent="0.2">
      <c r="B946" s="24"/>
      <c r="C946" s="24"/>
      <c r="D946" s="20"/>
      <c r="E946" s="20"/>
      <c r="F946" s="20"/>
      <c r="G946" s="20"/>
      <c r="H946" s="24"/>
      <c r="I946" s="24"/>
      <c r="J946" s="24"/>
      <c r="K946" s="25"/>
      <c r="L946" s="25"/>
      <c r="N946" s="25"/>
      <c r="O946" s="26"/>
    </row>
    <row r="947" spans="2:15" x14ac:dyDescent="0.2">
      <c r="B947" s="24"/>
      <c r="C947" s="24"/>
      <c r="D947" s="20"/>
      <c r="E947" s="20"/>
      <c r="F947" s="20"/>
      <c r="G947" s="20"/>
      <c r="H947" s="24"/>
      <c r="I947" s="24"/>
      <c r="J947" s="24"/>
      <c r="K947" s="25"/>
      <c r="L947" s="25"/>
      <c r="N947" s="25"/>
      <c r="O947" s="26"/>
    </row>
    <row r="948" spans="2:15" x14ac:dyDescent="0.2">
      <c r="B948" s="24"/>
      <c r="C948" s="24"/>
      <c r="D948" s="20"/>
      <c r="E948" s="20"/>
      <c r="F948" s="20"/>
      <c r="G948" s="20"/>
      <c r="H948" s="24"/>
      <c r="I948" s="24"/>
      <c r="J948" s="24"/>
      <c r="K948" s="25"/>
      <c r="L948" s="25"/>
      <c r="N948" s="25"/>
      <c r="O948" s="26"/>
    </row>
    <row r="949" spans="2:15" x14ac:dyDescent="0.2">
      <c r="B949" s="24"/>
      <c r="C949" s="24"/>
      <c r="D949" s="20"/>
      <c r="E949" s="20"/>
      <c r="F949" s="20"/>
      <c r="G949" s="20"/>
      <c r="H949" s="24"/>
      <c r="I949" s="24"/>
      <c r="J949" s="24"/>
      <c r="K949" s="25"/>
      <c r="L949" s="25"/>
      <c r="N949" s="25"/>
      <c r="O949" s="26"/>
    </row>
    <row r="950" spans="2:15" x14ac:dyDescent="0.2">
      <c r="B950" s="24"/>
      <c r="C950" s="24"/>
      <c r="D950" s="20"/>
      <c r="E950" s="20"/>
      <c r="F950" s="20"/>
      <c r="G950" s="20"/>
      <c r="H950" s="24"/>
      <c r="I950" s="24"/>
      <c r="J950" s="24"/>
      <c r="K950" s="25"/>
      <c r="L950" s="25"/>
      <c r="N950" s="25"/>
      <c r="O950" s="26"/>
    </row>
    <row r="951" spans="2:15" x14ac:dyDescent="0.2">
      <c r="B951" s="24"/>
      <c r="C951" s="24"/>
      <c r="D951" s="20"/>
      <c r="E951" s="20"/>
      <c r="F951" s="20"/>
      <c r="G951" s="20"/>
      <c r="H951" s="24"/>
      <c r="I951" s="24"/>
      <c r="J951" s="24"/>
      <c r="K951" s="25"/>
      <c r="L951" s="25"/>
      <c r="N951" s="25"/>
      <c r="O951" s="26"/>
    </row>
    <row r="952" spans="2:15" x14ac:dyDescent="0.2">
      <c r="B952" s="24"/>
      <c r="C952" s="24"/>
      <c r="D952" s="20"/>
      <c r="E952" s="20"/>
      <c r="F952" s="20"/>
      <c r="G952" s="20"/>
      <c r="H952" s="24"/>
      <c r="I952" s="24"/>
      <c r="J952" s="24"/>
      <c r="K952" s="25"/>
      <c r="L952" s="25"/>
      <c r="N952" s="25"/>
      <c r="O952" s="26"/>
    </row>
    <row r="953" spans="2:15" x14ac:dyDescent="0.2">
      <c r="B953" s="24"/>
      <c r="C953" s="24"/>
      <c r="D953" s="20"/>
      <c r="E953" s="20"/>
      <c r="F953" s="20"/>
      <c r="G953" s="20"/>
      <c r="H953" s="24"/>
      <c r="I953" s="24"/>
      <c r="J953" s="24"/>
      <c r="K953" s="25"/>
      <c r="L953" s="25"/>
      <c r="N953" s="25"/>
      <c r="O953" s="26"/>
    </row>
    <row r="954" spans="2:15" x14ac:dyDescent="0.2">
      <c r="B954" s="24"/>
      <c r="C954" s="24"/>
      <c r="D954" s="20"/>
      <c r="E954" s="20"/>
      <c r="F954" s="20"/>
      <c r="G954" s="20"/>
      <c r="H954" s="24"/>
      <c r="I954" s="24"/>
      <c r="J954" s="24"/>
      <c r="K954" s="25"/>
      <c r="L954" s="25"/>
      <c r="N954" s="25"/>
      <c r="O954" s="26"/>
    </row>
    <row r="955" spans="2:15" x14ac:dyDescent="0.2">
      <c r="B955" s="24"/>
      <c r="C955" s="24"/>
      <c r="D955" s="20"/>
      <c r="E955" s="20"/>
      <c r="F955" s="20"/>
      <c r="G955" s="20"/>
      <c r="H955" s="24"/>
      <c r="I955" s="24"/>
      <c r="J955" s="24"/>
      <c r="K955" s="25"/>
      <c r="L955" s="25"/>
      <c r="N955" s="25"/>
      <c r="O955" s="26"/>
    </row>
    <row r="956" spans="2:15" x14ac:dyDescent="0.2">
      <c r="B956" s="24"/>
      <c r="C956" s="24"/>
      <c r="D956" s="20"/>
      <c r="E956" s="20"/>
      <c r="F956" s="20"/>
      <c r="G956" s="20"/>
      <c r="H956" s="24"/>
      <c r="I956" s="24"/>
      <c r="J956" s="24"/>
      <c r="K956" s="25"/>
      <c r="L956" s="25"/>
      <c r="N956" s="25"/>
      <c r="O956" s="26"/>
    </row>
    <row r="957" spans="2:15" x14ac:dyDescent="0.2">
      <c r="B957" s="24"/>
      <c r="C957" s="24"/>
      <c r="D957" s="20"/>
      <c r="E957" s="20"/>
      <c r="F957" s="20"/>
      <c r="G957" s="20"/>
      <c r="H957" s="24"/>
      <c r="I957" s="24"/>
      <c r="J957" s="24"/>
      <c r="K957" s="25"/>
      <c r="L957" s="25"/>
      <c r="N957" s="25"/>
      <c r="O957" s="26"/>
    </row>
    <row r="958" spans="2:15" x14ac:dyDescent="0.2">
      <c r="B958" s="24"/>
      <c r="C958" s="24"/>
      <c r="D958" s="20"/>
      <c r="E958" s="20"/>
      <c r="F958" s="20"/>
      <c r="G958" s="20"/>
      <c r="H958" s="24"/>
      <c r="I958" s="24"/>
      <c r="J958" s="24"/>
      <c r="K958" s="25"/>
      <c r="L958" s="25"/>
      <c r="N958" s="25"/>
      <c r="O958" s="26"/>
    </row>
    <row r="959" spans="2:15" x14ac:dyDescent="0.2">
      <c r="B959" s="24"/>
      <c r="C959" s="24"/>
      <c r="D959" s="20"/>
      <c r="E959" s="20"/>
      <c r="F959" s="20"/>
      <c r="G959" s="20"/>
      <c r="H959" s="24"/>
      <c r="I959" s="24"/>
      <c r="J959" s="24"/>
      <c r="K959" s="25"/>
      <c r="L959" s="25"/>
      <c r="N959" s="25"/>
      <c r="O959" s="26"/>
    </row>
    <row r="960" spans="2:15" x14ac:dyDescent="0.2">
      <c r="B960" s="24"/>
      <c r="C960" s="24"/>
      <c r="D960" s="20"/>
      <c r="E960" s="20"/>
      <c r="F960" s="20"/>
      <c r="G960" s="20"/>
      <c r="H960" s="24"/>
      <c r="I960" s="24"/>
      <c r="J960" s="24"/>
      <c r="K960" s="25"/>
      <c r="L960" s="25"/>
      <c r="N960" s="25"/>
      <c r="O960" s="26"/>
    </row>
    <row r="961" spans="2:15" x14ac:dyDescent="0.2">
      <c r="B961" s="24"/>
      <c r="C961" s="24"/>
      <c r="D961" s="20"/>
      <c r="E961" s="20"/>
      <c r="F961" s="20"/>
      <c r="G961" s="20"/>
      <c r="H961" s="24"/>
      <c r="I961" s="24"/>
      <c r="J961" s="24"/>
      <c r="K961" s="25"/>
      <c r="L961" s="25"/>
      <c r="N961" s="25"/>
      <c r="O961" s="26"/>
    </row>
    <row r="962" spans="2:15" x14ac:dyDescent="0.2">
      <c r="B962" s="24"/>
      <c r="C962" s="24"/>
      <c r="D962" s="20"/>
      <c r="E962" s="20"/>
      <c r="F962" s="20"/>
      <c r="G962" s="20"/>
      <c r="H962" s="24"/>
      <c r="I962" s="24"/>
      <c r="J962" s="24"/>
      <c r="K962" s="25"/>
      <c r="L962" s="25"/>
      <c r="N962" s="25"/>
      <c r="O962" s="26"/>
    </row>
    <row r="963" spans="2:15" x14ac:dyDescent="0.2">
      <c r="B963" s="24"/>
      <c r="C963" s="24"/>
      <c r="D963" s="20"/>
      <c r="E963" s="20"/>
      <c r="F963" s="20"/>
      <c r="G963" s="20"/>
      <c r="H963" s="24"/>
      <c r="I963" s="24"/>
      <c r="J963" s="24"/>
      <c r="K963" s="25"/>
      <c r="L963" s="25"/>
      <c r="N963" s="25"/>
      <c r="O963" s="26"/>
    </row>
    <row r="964" spans="2:15" x14ac:dyDescent="0.2">
      <c r="B964" s="24"/>
      <c r="C964" s="24"/>
      <c r="D964" s="20"/>
      <c r="E964" s="20"/>
      <c r="F964" s="20"/>
      <c r="G964" s="20"/>
      <c r="H964" s="24"/>
      <c r="I964" s="24"/>
      <c r="J964" s="24"/>
      <c r="K964" s="25"/>
      <c r="L964" s="25"/>
      <c r="N964" s="25"/>
      <c r="O964" s="26"/>
    </row>
    <row r="965" spans="2:15" x14ac:dyDescent="0.2">
      <c r="B965" s="24"/>
      <c r="C965" s="24"/>
      <c r="D965" s="20"/>
      <c r="E965" s="20"/>
      <c r="F965" s="20"/>
      <c r="G965" s="20"/>
      <c r="H965" s="24"/>
      <c r="I965" s="24"/>
      <c r="J965" s="24"/>
      <c r="K965" s="25"/>
      <c r="L965" s="25"/>
      <c r="N965" s="25"/>
      <c r="O965" s="26"/>
    </row>
    <row r="966" spans="2:15" x14ac:dyDescent="0.2">
      <c r="B966" s="24"/>
      <c r="C966" s="24"/>
      <c r="D966" s="20"/>
      <c r="E966" s="20"/>
      <c r="F966" s="20"/>
      <c r="G966" s="20"/>
      <c r="H966" s="24"/>
      <c r="I966" s="24"/>
      <c r="J966" s="24"/>
      <c r="K966" s="25"/>
      <c r="L966" s="25"/>
      <c r="N966" s="25"/>
      <c r="O966" s="26"/>
    </row>
    <row r="967" spans="2:15" x14ac:dyDescent="0.2">
      <c r="B967" s="24"/>
      <c r="C967" s="24"/>
      <c r="D967" s="20"/>
      <c r="E967" s="20"/>
      <c r="F967" s="20"/>
      <c r="G967" s="20"/>
      <c r="H967" s="24"/>
      <c r="I967" s="24"/>
      <c r="J967" s="24"/>
      <c r="K967" s="25"/>
      <c r="L967" s="25"/>
      <c r="N967" s="25"/>
      <c r="O967" s="26"/>
    </row>
    <row r="968" spans="2:15" x14ac:dyDescent="0.2">
      <c r="B968" s="24"/>
      <c r="C968" s="24"/>
      <c r="D968" s="20"/>
      <c r="E968" s="20"/>
      <c r="F968" s="20"/>
      <c r="G968" s="20"/>
      <c r="H968" s="24"/>
      <c r="I968" s="24"/>
      <c r="J968" s="24"/>
      <c r="K968" s="25"/>
      <c r="L968" s="25"/>
      <c r="N968" s="25"/>
      <c r="O968" s="26"/>
    </row>
    <row r="969" spans="2:15" x14ac:dyDescent="0.2">
      <c r="B969" s="24"/>
      <c r="C969" s="24"/>
      <c r="D969" s="20"/>
      <c r="E969" s="20"/>
      <c r="F969" s="20"/>
      <c r="G969" s="20"/>
      <c r="H969" s="24"/>
      <c r="I969" s="24"/>
      <c r="J969" s="24"/>
      <c r="K969" s="25"/>
      <c r="L969" s="25"/>
      <c r="N969" s="25"/>
      <c r="O969" s="26"/>
    </row>
    <row r="970" spans="2:15" x14ac:dyDescent="0.2">
      <c r="B970" s="24"/>
      <c r="C970" s="24"/>
      <c r="D970" s="20"/>
      <c r="E970" s="20"/>
      <c r="F970" s="20"/>
      <c r="G970" s="20"/>
      <c r="H970" s="24"/>
      <c r="I970" s="24"/>
      <c r="J970" s="24"/>
      <c r="K970" s="25"/>
      <c r="L970" s="25"/>
      <c r="N970" s="25"/>
      <c r="O970" s="26"/>
    </row>
    <row r="971" spans="2:15" x14ac:dyDescent="0.2">
      <c r="B971" s="24"/>
      <c r="C971" s="24"/>
      <c r="D971" s="20"/>
      <c r="E971" s="20"/>
      <c r="F971" s="20"/>
      <c r="G971" s="20"/>
      <c r="H971" s="24"/>
      <c r="I971" s="24"/>
      <c r="J971" s="24"/>
      <c r="K971" s="25"/>
      <c r="L971" s="25"/>
      <c r="N971" s="25"/>
      <c r="O971" s="26"/>
    </row>
    <row r="972" spans="2:15" x14ac:dyDescent="0.2">
      <c r="B972" s="24"/>
      <c r="C972" s="24"/>
      <c r="D972" s="20"/>
      <c r="E972" s="20"/>
      <c r="F972" s="20"/>
      <c r="G972" s="20"/>
      <c r="H972" s="24"/>
      <c r="I972" s="24"/>
      <c r="J972" s="24"/>
      <c r="K972" s="25"/>
      <c r="L972" s="25"/>
      <c r="N972" s="25"/>
      <c r="O972" s="26"/>
    </row>
    <row r="973" spans="2:15" x14ac:dyDescent="0.2">
      <c r="B973" s="24"/>
      <c r="C973" s="24"/>
      <c r="D973" s="20"/>
      <c r="E973" s="20"/>
      <c r="F973" s="20"/>
      <c r="G973" s="20"/>
      <c r="H973" s="24"/>
      <c r="I973" s="24"/>
      <c r="J973" s="24"/>
      <c r="K973" s="25"/>
      <c r="L973" s="25"/>
      <c r="N973" s="25"/>
      <c r="O973" s="26"/>
    </row>
    <row r="974" spans="2:15" x14ac:dyDescent="0.2">
      <c r="B974" s="24"/>
      <c r="C974" s="24"/>
      <c r="D974" s="20"/>
      <c r="E974" s="20"/>
      <c r="F974" s="20"/>
      <c r="G974" s="20"/>
      <c r="H974" s="24"/>
      <c r="I974" s="24"/>
      <c r="J974" s="24"/>
      <c r="K974" s="25"/>
      <c r="L974" s="25"/>
      <c r="N974" s="25"/>
      <c r="O974" s="26"/>
    </row>
    <row r="975" spans="2:15" x14ac:dyDescent="0.2">
      <c r="B975" s="24"/>
      <c r="C975" s="24"/>
      <c r="D975" s="20"/>
      <c r="E975" s="20"/>
      <c r="F975" s="20"/>
      <c r="G975" s="20"/>
      <c r="H975" s="24"/>
      <c r="I975" s="24"/>
      <c r="J975" s="24"/>
      <c r="K975" s="25"/>
      <c r="L975" s="25"/>
      <c r="N975" s="25"/>
      <c r="O975" s="26"/>
    </row>
    <row r="976" spans="2:15" x14ac:dyDescent="0.2">
      <c r="B976" s="24"/>
      <c r="C976" s="24"/>
      <c r="D976" s="20"/>
      <c r="E976" s="20"/>
      <c r="F976" s="20"/>
      <c r="G976" s="20"/>
      <c r="H976" s="24"/>
      <c r="I976" s="24"/>
      <c r="J976" s="24"/>
      <c r="K976" s="25"/>
      <c r="L976" s="25"/>
      <c r="N976" s="25"/>
      <c r="O976" s="26"/>
    </row>
    <row r="977" spans="2:15" x14ac:dyDescent="0.2">
      <c r="B977" s="24"/>
      <c r="C977" s="24"/>
      <c r="D977" s="20"/>
      <c r="E977" s="20"/>
      <c r="F977" s="20"/>
      <c r="G977" s="20"/>
      <c r="H977" s="24"/>
      <c r="I977" s="24"/>
      <c r="J977" s="24"/>
      <c r="K977" s="25"/>
      <c r="L977" s="25"/>
      <c r="N977" s="25"/>
      <c r="O977" s="26"/>
    </row>
    <row r="978" spans="2:15" x14ac:dyDescent="0.2">
      <c r="B978" s="24"/>
      <c r="C978" s="24"/>
      <c r="D978" s="20"/>
      <c r="E978" s="20"/>
      <c r="F978" s="20"/>
      <c r="G978" s="20"/>
      <c r="H978" s="24"/>
      <c r="I978" s="24"/>
      <c r="J978" s="24"/>
      <c r="K978" s="25"/>
      <c r="L978" s="25"/>
      <c r="N978" s="25"/>
      <c r="O978" s="26"/>
    </row>
    <row r="979" spans="2:15" x14ac:dyDescent="0.2">
      <c r="B979" s="24"/>
      <c r="C979" s="24"/>
      <c r="D979" s="20"/>
      <c r="E979" s="20"/>
      <c r="F979" s="20"/>
      <c r="G979" s="20"/>
      <c r="H979" s="24"/>
      <c r="I979" s="24"/>
      <c r="J979" s="24"/>
      <c r="K979" s="25"/>
      <c r="L979" s="25"/>
      <c r="N979" s="25"/>
      <c r="O979" s="26"/>
    </row>
    <row r="980" spans="2:15" x14ac:dyDescent="0.2">
      <c r="B980" s="24"/>
      <c r="C980" s="24"/>
      <c r="D980" s="20"/>
      <c r="E980" s="20"/>
      <c r="F980" s="20"/>
      <c r="G980" s="20"/>
      <c r="H980" s="24"/>
      <c r="I980" s="24"/>
      <c r="J980" s="24"/>
      <c r="K980" s="25"/>
      <c r="L980" s="25"/>
      <c r="N980" s="25"/>
      <c r="O980" s="26"/>
    </row>
    <row r="981" spans="2:15" x14ac:dyDescent="0.2">
      <c r="B981" s="24"/>
      <c r="C981" s="24"/>
      <c r="D981" s="20"/>
      <c r="E981" s="20"/>
      <c r="F981" s="20"/>
      <c r="G981" s="20"/>
      <c r="H981" s="24"/>
      <c r="I981" s="24"/>
      <c r="J981" s="24"/>
      <c r="K981" s="25"/>
      <c r="L981" s="25"/>
      <c r="N981" s="25"/>
      <c r="O981" s="26"/>
    </row>
    <row r="982" spans="2:15" x14ac:dyDescent="0.2">
      <c r="B982" s="24"/>
      <c r="C982" s="24"/>
      <c r="D982" s="20"/>
      <c r="E982" s="20"/>
      <c r="F982" s="20"/>
      <c r="G982" s="20"/>
      <c r="H982" s="24"/>
      <c r="I982" s="24"/>
      <c r="J982" s="24"/>
      <c r="K982" s="25"/>
      <c r="L982" s="25"/>
      <c r="N982" s="25"/>
      <c r="O982" s="26"/>
    </row>
    <row r="983" spans="2:15" x14ac:dyDescent="0.2">
      <c r="B983" s="24"/>
      <c r="C983" s="24"/>
      <c r="D983" s="20"/>
      <c r="E983" s="20"/>
      <c r="F983" s="20"/>
      <c r="G983" s="20"/>
      <c r="H983" s="24"/>
      <c r="I983" s="24"/>
      <c r="J983" s="24"/>
      <c r="K983" s="25"/>
      <c r="L983" s="25"/>
      <c r="N983" s="25"/>
      <c r="O983" s="26"/>
    </row>
    <row r="984" spans="2:15" x14ac:dyDescent="0.2">
      <c r="B984" s="24"/>
      <c r="C984" s="24"/>
      <c r="D984" s="20"/>
      <c r="E984" s="20"/>
      <c r="F984" s="20"/>
      <c r="G984" s="20"/>
      <c r="H984" s="24"/>
      <c r="I984" s="24"/>
      <c r="J984" s="24"/>
      <c r="K984" s="25"/>
      <c r="L984" s="25"/>
      <c r="N984" s="25"/>
      <c r="O984" s="26"/>
    </row>
    <row r="985" spans="2:15" x14ac:dyDescent="0.2">
      <c r="B985" s="24"/>
      <c r="C985" s="24"/>
      <c r="D985" s="20"/>
      <c r="E985" s="20"/>
      <c r="F985" s="20"/>
      <c r="G985" s="20"/>
      <c r="H985" s="24"/>
      <c r="I985" s="24"/>
      <c r="J985" s="24"/>
      <c r="K985" s="25"/>
      <c r="L985" s="25"/>
      <c r="N985" s="25"/>
      <c r="O985" s="26"/>
    </row>
    <row r="986" spans="2:15" x14ac:dyDescent="0.2">
      <c r="B986" s="24"/>
      <c r="C986" s="24"/>
      <c r="D986" s="20"/>
      <c r="E986" s="20"/>
      <c r="F986" s="20"/>
      <c r="G986" s="20"/>
      <c r="H986" s="24"/>
      <c r="I986" s="24"/>
      <c r="J986" s="24"/>
      <c r="K986" s="25"/>
      <c r="L986" s="25"/>
      <c r="N986" s="25"/>
      <c r="O986" s="26"/>
    </row>
    <row r="987" spans="2:15" x14ac:dyDescent="0.2">
      <c r="B987" s="24"/>
      <c r="C987" s="24"/>
      <c r="D987" s="20"/>
      <c r="E987" s="20"/>
      <c r="F987" s="20"/>
      <c r="G987" s="20"/>
      <c r="H987" s="24"/>
      <c r="I987" s="24"/>
      <c r="J987" s="24"/>
      <c r="K987" s="25"/>
      <c r="L987" s="25"/>
      <c r="N987" s="25"/>
      <c r="O987" s="26"/>
    </row>
    <row r="988" spans="2:15" x14ac:dyDescent="0.2">
      <c r="B988" s="24"/>
      <c r="C988" s="24"/>
      <c r="D988" s="20"/>
      <c r="E988" s="20"/>
      <c r="F988" s="20"/>
      <c r="G988" s="20"/>
      <c r="H988" s="24"/>
      <c r="I988" s="24"/>
      <c r="J988" s="24"/>
      <c r="K988" s="25"/>
      <c r="L988" s="25"/>
      <c r="N988" s="25"/>
      <c r="O988" s="26"/>
    </row>
    <row r="989" spans="2:15" x14ac:dyDescent="0.2">
      <c r="B989" s="24"/>
      <c r="C989" s="24"/>
      <c r="D989" s="20"/>
      <c r="E989" s="20"/>
      <c r="F989" s="20"/>
      <c r="G989" s="20"/>
      <c r="H989" s="24"/>
      <c r="I989" s="24"/>
      <c r="J989" s="24"/>
      <c r="K989" s="25"/>
      <c r="L989" s="25"/>
      <c r="N989" s="25"/>
      <c r="O989" s="26"/>
    </row>
    <row r="990" spans="2:15" x14ac:dyDescent="0.2">
      <c r="B990" s="24"/>
      <c r="C990" s="24"/>
      <c r="D990" s="20"/>
      <c r="E990" s="20"/>
      <c r="F990" s="20"/>
      <c r="G990" s="20"/>
      <c r="H990" s="24"/>
      <c r="I990" s="24"/>
      <c r="J990" s="24"/>
      <c r="K990" s="25"/>
      <c r="L990" s="25"/>
      <c r="N990" s="25"/>
      <c r="O990" s="26"/>
    </row>
    <row r="991" spans="2:15" x14ac:dyDescent="0.2">
      <c r="B991" s="24"/>
      <c r="C991" s="24"/>
      <c r="D991" s="20"/>
      <c r="E991" s="20"/>
      <c r="F991" s="20"/>
      <c r="G991" s="20"/>
      <c r="H991" s="24"/>
      <c r="I991" s="24"/>
      <c r="J991" s="24"/>
      <c r="K991" s="25"/>
      <c r="L991" s="25"/>
      <c r="N991" s="25"/>
      <c r="O991" s="26"/>
    </row>
    <row r="992" spans="2:15" x14ac:dyDescent="0.2">
      <c r="B992" s="24"/>
      <c r="C992" s="24"/>
      <c r="D992" s="20"/>
      <c r="E992" s="20"/>
      <c r="F992" s="20"/>
      <c r="G992" s="20"/>
      <c r="H992" s="24"/>
      <c r="I992" s="24"/>
      <c r="J992" s="24"/>
      <c r="K992" s="25"/>
      <c r="L992" s="25"/>
      <c r="N992" s="25"/>
      <c r="O992" s="26"/>
    </row>
    <row r="993" spans="2:15" x14ac:dyDescent="0.2">
      <c r="B993" s="24"/>
      <c r="C993" s="24"/>
      <c r="D993" s="20"/>
      <c r="E993" s="20"/>
      <c r="F993" s="20"/>
      <c r="G993" s="20"/>
      <c r="H993" s="24"/>
      <c r="I993" s="24"/>
      <c r="J993" s="24"/>
      <c r="K993" s="25"/>
      <c r="L993" s="25"/>
      <c r="N993" s="25"/>
      <c r="O993" s="26"/>
    </row>
    <row r="994" spans="2:15" x14ac:dyDescent="0.2">
      <c r="B994" s="24"/>
      <c r="C994" s="24"/>
      <c r="D994" s="20"/>
      <c r="E994" s="20"/>
      <c r="F994" s="20"/>
      <c r="G994" s="20"/>
      <c r="H994" s="24"/>
      <c r="I994" s="24"/>
      <c r="J994" s="24"/>
      <c r="K994" s="25"/>
      <c r="L994" s="25"/>
      <c r="N994" s="25"/>
      <c r="O994" s="26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J1000"/>
  <sheetViews>
    <sheetView workbookViewId="0"/>
  </sheetViews>
  <sheetFormatPr baseColWidth="10" defaultColWidth="12.5703125" defaultRowHeight="15.75" customHeight="1" x14ac:dyDescent="0.2"/>
  <cols>
    <col min="1" max="1" width="15" customWidth="1"/>
    <col min="2" max="2" width="15.85546875" customWidth="1"/>
    <col min="10" max="10" width="15.140625" customWidth="1"/>
  </cols>
  <sheetData>
    <row r="1" spans="1:10" x14ac:dyDescent="0.2">
      <c r="A1" s="1" t="s">
        <v>0</v>
      </c>
      <c r="B1" s="1" t="s">
        <v>28</v>
      </c>
      <c r="C1" s="1" t="s">
        <v>29</v>
      </c>
      <c r="D1" s="1" t="s">
        <v>30</v>
      </c>
      <c r="E1" s="1" t="s">
        <v>31</v>
      </c>
      <c r="F1" s="1" t="s">
        <v>32</v>
      </c>
      <c r="G1" s="1" t="s">
        <v>33</v>
      </c>
      <c r="H1" s="1" t="s">
        <v>34</v>
      </c>
      <c r="I1" s="4" t="s">
        <v>33</v>
      </c>
      <c r="J1" s="27" t="s">
        <v>35</v>
      </c>
    </row>
    <row r="2" spans="1:10" x14ac:dyDescent="0.2">
      <c r="A2" s="8" t="s">
        <v>13</v>
      </c>
      <c r="B2" s="21">
        <v>2.61</v>
      </c>
      <c r="C2" s="21">
        <v>2.64</v>
      </c>
      <c r="D2" s="21">
        <v>2.58</v>
      </c>
      <c r="E2" s="21">
        <v>2.61</v>
      </c>
      <c r="F2" s="21">
        <v>2.68</v>
      </c>
      <c r="G2" s="23">
        <f t="shared" ref="G2:G37" si="0">(SUM(B2:F2)/5)</f>
        <v>2.6239999999999997</v>
      </c>
      <c r="H2" s="23">
        <f t="shared" ref="H2:H37" si="1">G2/10</f>
        <v>0.26239999999999997</v>
      </c>
      <c r="I2" s="25">
        <f>AVERAGE(H2:H4)</f>
        <v>0.29593333333333333</v>
      </c>
      <c r="J2" s="28">
        <f>STDEV(H2:H4)</f>
        <v>2.984917642638292E-2</v>
      </c>
    </row>
    <row r="3" spans="1:10" x14ac:dyDescent="0.2">
      <c r="A3" s="8" t="s">
        <v>13</v>
      </c>
      <c r="B3" s="21">
        <v>3.12</v>
      </c>
      <c r="C3" s="21">
        <v>3.04</v>
      </c>
      <c r="D3" s="21">
        <v>3.02</v>
      </c>
      <c r="E3" s="21">
        <v>3.03</v>
      </c>
      <c r="F3" s="21">
        <v>3.08</v>
      </c>
      <c r="G3" s="23">
        <f t="shared" si="0"/>
        <v>3.0579999999999998</v>
      </c>
      <c r="H3" s="23">
        <f t="shared" si="1"/>
        <v>0.30579999999999996</v>
      </c>
      <c r="I3" s="25"/>
      <c r="J3" s="28"/>
    </row>
    <row r="4" spans="1:10" x14ac:dyDescent="0.2">
      <c r="A4" s="8" t="s">
        <v>13</v>
      </c>
      <c r="B4" s="21">
        <v>3.16</v>
      </c>
      <c r="C4" s="21">
        <v>3.25</v>
      </c>
      <c r="D4" s="21">
        <v>3.17</v>
      </c>
      <c r="E4" s="21">
        <v>3.23</v>
      </c>
      <c r="F4" s="21">
        <v>3.17</v>
      </c>
      <c r="G4" s="23">
        <f t="shared" si="0"/>
        <v>3.1960000000000002</v>
      </c>
      <c r="H4" s="23">
        <f t="shared" si="1"/>
        <v>0.3196</v>
      </c>
      <c r="I4" s="25"/>
      <c r="J4" s="28"/>
    </row>
    <row r="5" spans="1:10" x14ac:dyDescent="0.2">
      <c r="A5" s="8" t="s">
        <v>14</v>
      </c>
      <c r="B5" s="21">
        <v>3.18</v>
      </c>
      <c r="C5" s="21">
        <v>3.19</v>
      </c>
      <c r="D5" s="21">
        <v>3.27</v>
      </c>
      <c r="E5" s="21">
        <v>3.22</v>
      </c>
      <c r="F5" s="21">
        <v>3.12</v>
      </c>
      <c r="G5" s="23">
        <f t="shared" si="0"/>
        <v>3.1960000000000002</v>
      </c>
      <c r="H5" s="23">
        <f t="shared" si="1"/>
        <v>0.3196</v>
      </c>
      <c r="I5" s="25">
        <f>AVERAGE(H5:H7)</f>
        <v>0.28899999999999998</v>
      </c>
      <c r="J5" s="28">
        <f>STDEV(H5:H7)</f>
        <v>2.7149217299951765E-2</v>
      </c>
    </row>
    <row r="6" spans="1:10" x14ac:dyDescent="0.2">
      <c r="A6" s="8" t="s">
        <v>14</v>
      </c>
      <c r="B6" s="21">
        <v>2.65</v>
      </c>
      <c r="C6" s="21">
        <v>2.68</v>
      </c>
      <c r="D6" s="21">
        <v>2.57</v>
      </c>
      <c r="E6" s="21">
        <v>2.67</v>
      </c>
      <c r="F6" s="21">
        <v>2.82</v>
      </c>
      <c r="G6" s="23">
        <f t="shared" si="0"/>
        <v>2.6779999999999999</v>
      </c>
      <c r="H6" s="23">
        <f t="shared" si="1"/>
        <v>0.26779999999999998</v>
      </c>
      <c r="I6" s="25"/>
      <c r="J6" s="28"/>
    </row>
    <row r="7" spans="1:10" x14ac:dyDescent="0.2">
      <c r="A7" s="8" t="s">
        <v>14</v>
      </c>
      <c r="B7" s="21">
        <v>2.78</v>
      </c>
      <c r="C7" s="21">
        <v>2.85</v>
      </c>
      <c r="D7" s="21">
        <v>2.94</v>
      </c>
      <c r="E7" s="21">
        <v>2.67</v>
      </c>
      <c r="F7" s="21">
        <v>2.74</v>
      </c>
      <c r="G7" s="23">
        <f t="shared" si="0"/>
        <v>2.7960000000000003</v>
      </c>
      <c r="H7" s="23">
        <f t="shared" si="1"/>
        <v>0.27960000000000002</v>
      </c>
      <c r="I7" s="25"/>
      <c r="J7" s="28"/>
    </row>
    <row r="8" spans="1:10" x14ac:dyDescent="0.2">
      <c r="A8" s="8" t="s">
        <v>15</v>
      </c>
      <c r="B8" s="21">
        <v>2.81</v>
      </c>
      <c r="C8" s="21">
        <v>2.65</v>
      </c>
      <c r="D8" s="21">
        <v>2.79</v>
      </c>
      <c r="E8" s="21">
        <v>2.86</v>
      </c>
      <c r="F8" s="21">
        <v>2.81</v>
      </c>
      <c r="G8" s="23">
        <f t="shared" si="0"/>
        <v>2.7839999999999998</v>
      </c>
      <c r="H8" s="23">
        <f t="shared" si="1"/>
        <v>0.27839999999999998</v>
      </c>
      <c r="I8" s="25">
        <f>AVERAGE(H8:H10)</f>
        <v>0.28233333333333333</v>
      </c>
      <c r="J8" s="28">
        <f>STDEV(H8:H10)</f>
        <v>4.001666319589048E-3</v>
      </c>
    </row>
    <row r="9" spans="1:10" x14ac:dyDescent="0.2">
      <c r="A9" s="8" t="s">
        <v>15</v>
      </c>
      <c r="B9" s="21">
        <v>2.78</v>
      </c>
      <c r="C9" s="21">
        <v>2.75</v>
      </c>
      <c r="D9" s="21">
        <v>2.78</v>
      </c>
      <c r="E9" s="21">
        <v>2.83</v>
      </c>
      <c r="F9" s="21">
        <v>2.97</v>
      </c>
      <c r="G9" s="23">
        <f t="shared" si="0"/>
        <v>2.8220000000000001</v>
      </c>
      <c r="H9" s="23">
        <f t="shared" si="1"/>
        <v>0.28220000000000001</v>
      </c>
      <c r="I9" s="25"/>
      <c r="J9" s="28"/>
    </row>
    <row r="10" spans="1:10" x14ac:dyDescent="0.2">
      <c r="A10" s="8" t="s">
        <v>15</v>
      </c>
      <c r="B10" s="21">
        <v>2.86</v>
      </c>
      <c r="C10" s="21">
        <v>2.88</v>
      </c>
      <c r="D10" s="21">
        <v>2.92</v>
      </c>
      <c r="E10" s="21">
        <v>2.86</v>
      </c>
      <c r="F10" s="21">
        <v>2.8</v>
      </c>
      <c r="G10" s="23">
        <f t="shared" si="0"/>
        <v>2.8639999999999999</v>
      </c>
      <c r="H10" s="23">
        <f t="shared" si="1"/>
        <v>0.28639999999999999</v>
      </c>
      <c r="I10" s="25"/>
      <c r="J10" s="28"/>
    </row>
    <row r="11" spans="1:10" x14ac:dyDescent="0.2">
      <c r="A11" s="8" t="s">
        <v>16</v>
      </c>
      <c r="B11" s="21">
        <v>2.4500000000000002</v>
      </c>
      <c r="C11" s="21">
        <v>2.5</v>
      </c>
      <c r="D11" s="21">
        <v>2.4900000000000002</v>
      </c>
      <c r="E11" s="21">
        <v>2.71</v>
      </c>
      <c r="F11" s="21">
        <v>2.59</v>
      </c>
      <c r="G11" s="23">
        <f t="shared" si="0"/>
        <v>2.548</v>
      </c>
      <c r="H11" s="23">
        <f t="shared" si="1"/>
        <v>0.25480000000000003</v>
      </c>
      <c r="I11" s="25">
        <f>AVERAGE(H11:H13)</f>
        <v>0.24633333333333338</v>
      </c>
      <c r="J11" s="28">
        <f>STDEV(H11:H13)</f>
        <v>7.4466994926163975E-3</v>
      </c>
    </row>
    <row r="12" spans="1:10" x14ac:dyDescent="0.2">
      <c r="A12" s="8" t="s">
        <v>16</v>
      </c>
      <c r="B12" s="21">
        <v>2.31</v>
      </c>
      <c r="C12" s="21">
        <v>2.52</v>
      </c>
      <c r="D12" s="21">
        <v>2.4</v>
      </c>
      <c r="E12" s="21">
        <v>2.39</v>
      </c>
      <c r="F12" s="21">
        <v>2.42</v>
      </c>
      <c r="G12" s="23">
        <f t="shared" si="0"/>
        <v>2.4080000000000004</v>
      </c>
      <c r="H12" s="23">
        <f t="shared" si="1"/>
        <v>0.24080000000000004</v>
      </c>
      <c r="I12" s="25"/>
      <c r="J12" s="28"/>
    </row>
    <row r="13" spans="1:10" x14ac:dyDescent="0.2">
      <c r="A13" s="8" t="s">
        <v>16</v>
      </c>
      <c r="B13" s="21">
        <v>2.39</v>
      </c>
      <c r="C13" s="21">
        <v>2.5299999999999998</v>
      </c>
      <c r="D13" s="21">
        <v>2.48</v>
      </c>
      <c r="E13" s="21">
        <v>2.41</v>
      </c>
      <c r="F13" s="21">
        <v>2.36</v>
      </c>
      <c r="G13" s="23">
        <f t="shared" si="0"/>
        <v>2.4340000000000002</v>
      </c>
      <c r="H13" s="23">
        <f t="shared" si="1"/>
        <v>0.24340000000000001</v>
      </c>
      <c r="I13" s="25"/>
      <c r="J13" s="28"/>
    </row>
    <row r="14" spans="1:10" x14ac:dyDescent="0.2">
      <c r="A14" s="8" t="s">
        <v>17</v>
      </c>
      <c r="B14" s="21">
        <v>3.69</v>
      </c>
      <c r="C14" s="21">
        <v>3.41</v>
      </c>
      <c r="D14" s="21">
        <v>3.83</v>
      </c>
      <c r="E14" s="21">
        <v>4.0999999999999996</v>
      </c>
      <c r="F14" s="21">
        <v>3.83</v>
      </c>
      <c r="G14" s="23">
        <f t="shared" si="0"/>
        <v>3.7719999999999998</v>
      </c>
      <c r="H14" s="23">
        <f t="shared" si="1"/>
        <v>0.37719999999999998</v>
      </c>
      <c r="I14" s="25">
        <f>AVERAGE(H14:H16)</f>
        <v>0.37179999999999996</v>
      </c>
      <c r="J14" s="28">
        <f>STDEV(H14:H16)</f>
        <v>6.6302337817003357E-3</v>
      </c>
    </row>
    <row r="15" spans="1:10" x14ac:dyDescent="0.2">
      <c r="A15" s="8" t="s">
        <v>17</v>
      </c>
      <c r="B15" s="21">
        <v>3.24</v>
      </c>
      <c r="C15" s="21">
        <v>3.6</v>
      </c>
      <c r="D15" s="21">
        <v>3.81</v>
      </c>
      <c r="E15" s="21">
        <v>3.8</v>
      </c>
      <c r="F15" s="21">
        <v>3.77</v>
      </c>
      <c r="G15" s="23">
        <f t="shared" si="0"/>
        <v>3.6439999999999997</v>
      </c>
      <c r="H15" s="23">
        <f t="shared" si="1"/>
        <v>0.36439999999999995</v>
      </c>
      <c r="I15" s="25"/>
      <c r="J15" s="28"/>
    </row>
    <row r="16" spans="1:10" x14ac:dyDescent="0.2">
      <c r="A16" s="8" t="s">
        <v>17</v>
      </c>
      <c r="B16" s="21">
        <v>3.93</v>
      </c>
      <c r="C16" s="21">
        <v>3.7</v>
      </c>
      <c r="D16" s="21">
        <v>4.09</v>
      </c>
      <c r="E16" s="21">
        <v>3.41</v>
      </c>
      <c r="F16" s="21">
        <v>3.56</v>
      </c>
      <c r="G16" s="23">
        <f t="shared" si="0"/>
        <v>3.7380000000000004</v>
      </c>
      <c r="H16" s="23">
        <f t="shared" si="1"/>
        <v>0.37380000000000002</v>
      </c>
      <c r="I16" s="25"/>
      <c r="J16" s="28"/>
    </row>
    <row r="17" spans="1:10" x14ac:dyDescent="0.2">
      <c r="A17" s="8" t="s">
        <v>18</v>
      </c>
      <c r="B17" s="21">
        <v>3.89</v>
      </c>
      <c r="C17" s="21">
        <v>3.66</v>
      </c>
      <c r="D17" s="21">
        <v>3.7</v>
      </c>
      <c r="E17" s="21">
        <v>3.78</v>
      </c>
      <c r="F17" s="21">
        <v>4.05</v>
      </c>
      <c r="G17" s="23">
        <f t="shared" si="0"/>
        <v>3.8159999999999998</v>
      </c>
      <c r="H17" s="23">
        <f t="shared" si="1"/>
        <v>0.38159999999999999</v>
      </c>
      <c r="I17" s="25">
        <f>AVERAGE(H17:H19)</f>
        <v>0.39746666666666669</v>
      </c>
      <c r="J17" s="28">
        <f>STDEV(H17:H19)</f>
        <v>1.5243796552477791E-2</v>
      </c>
    </row>
    <row r="18" spans="1:10" x14ac:dyDescent="0.2">
      <c r="A18" s="8" t="s">
        <v>18</v>
      </c>
      <c r="B18" s="21">
        <v>3.79</v>
      </c>
      <c r="C18" s="21">
        <v>3.72</v>
      </c>
      <c r="D18" s="21">
        <v>4.0999999999999996</v>
      </c>
      <c r="E18" s="21">
        <v>4.1500000000000004</v>
      </c>
      <c r="F18" s="21">
        <v>4.18</v>
      </c>
      <c r="G18" s="23">
        <f t="shared" si="0"/>
        <v>3.9879999999999995</v>
      </c>
      <c r="H18" s="23">
        <f t="shared" si="1"/>
        <v>0.39879999999999993</v>
      </c>
      <c r="I18" s="25"/>
      <c r="J18" s="28"/>
    </row>
    <row r="19" spans="1:10" x14ac:dyDescent="0.2">
      <c r="A19" s="8" t="s">
        <v>18</v>
      </c>
      <c r="B19" s="21">
        <v>4.18</v>
      </c>
      <c r="C19" s="21">
        <v>3.93</v>
      </c>
      <c r="D19" s="21">
        <v>4.09</v>
      </c>
      <c r="E19" s="21">
        <v>4.07</v>
      </c>
      <c r="F19" s="21">
        <v>4.33</v>
      </c>
      <c r="G19" s="23">
        <f t="shared" si="0"/>
        <v>4.12</v>
      </c>
      <c r="H19" s="23">
        <f t="shared" si="1"/>
        <v>0.41200000000000003</v>
      </c>
      <c r="I19" s="25"/>
      <c r="J19" s="28"/>
    </row>
    <row r="20" spans="1:10" x14ac:dyDescent="0.2">
      <c r="A20" s="8" t="s">
        <v>19</v>
      </c>
      <c r="B20" s="21">
        <v>3.5</v>
      </c>
      <c r="C20" s="21">
        <v>3.54</v>
      </c>
      <c r="D20" s="21">
        <v>3.45</v>
      </c>
      <c r="E20" s="21">
        <v>3.63</v>
      </c>
      <c r="F20" s="21">
        <v>3.72</v>
      </c>
      <c r="G20" s="23">
        <f t="shared" si="0"/>
        <v>3.5680000000000001</v>
      </c>
      <c r="H20" s="23">
        <f t="shared" si="1"/>
        <v>0.35680000000000001</v>
      </c>
      <c r="I20" s="25">
        <f>AVERAGE(H20:H22)</f>
        <v>0.37999999999999995</v>
      </c>
      <c r="J20" s="28">
        <f>STDEV(H20:H22)</f>
        <v>2.0912197397691144E-2</v>
      </c>
    </row>
    <row r="21" spans="1:10" x14ac:dyDescent="0.2">
      <c r="A21" s="8" t="s">
        <v>19</v>
      </c>
      <c r="B21" s="21">
        <v>4.1500000000000004</v>
      </c>
      <c r="C21" s="21">
        <v>4.08</v>
      </c>
      <c r="D21" s="21">
        <v>3.99</v>
      </c>
      <c r="E21" s="21">
        <v>3.7</v>
      </c>
      <c r="F21" s="21">
        <v>3.95</v>
      </c>
      <c r="G21" s="23">
        <f t="shared" si="0"/>
        <v>3.9740000000000002</v>
      </c>
      <c r="H21" s="23">
        <f t="shared" si="1"/>
        <v>0.39740000000000003</v>
      </c>
      <c r="I21" s="25"/>
      <c r="J21" s="28"/>
    </row>
    <row r="22" spans="1:10" x14ac:dyDescent="0.2">
      <c r="A22" s="8" t="s">
        <v>19</v>
      </c>
      <c r="B22" s="21">
        <v>3.86</v>
      </c>
      <c r="C22" s="21">
        <v>3.98</v>
      </c>
      <c r="D22" s="21">
        <v>3.75</v>
      </c>
      <c r="E22" s="21">
        <v>3.88</v>
      </c>
      <c r="F22" s="21">
        <v>3.82</v>
      </c>
      <c r="G22" s="23">
        <f t="shared" si="0"/>
        <v>3.8579999999999997</v>
      </c>
      <c r="H22" s="23">
        <f t="shared" si="1"/>
        <v>0.38579999999999998</v>
      </c>
      <c r="I22" s="25"/>
      <c r="J22" s="28"/>
    </row>
    <row r="23" spans="1:10" x14ac:dyDescent="0.2">
      <c r="A23" s="8" t="s">
        <v>20</v>
      </c>
      <c r="B23" s="21">
        <v>2.4700000000000002</v>
      </c>
      <c r="C23" s="21">
        <v>2.57</v>
      </c>
      <c r="D23" s="21">
        <v>2.54</v>
      </c>
      <c r="E23" s="21">
        <v>2.48</v>
      </c>
      <c r="F23" s="21">
        <v>2.4500000000000002</v>
      </c>
      <c r="G23" s="23">
        <f t="shared" si="0"/>
        <v>2.5020000000000002</v>
      </c>
      <c r="H23" s="23">
        <f t="shared" si="1"/>
        <v>0.25020000000000003</v>
      </c>
      <c r="I23" s="25">
        <f>AVERAGE(H23:H25)</f>
        <v>0.25140000000000001</v>
      </c>
      <c r="J23" s="28">
        <f>STDEV(H23:H25)</f>
        <v>4.1327956639543558E-3</v>
      </c>
    </row>
    <row r="24" spans="1:10" x14ac:dyDescent="0.2">
      <c r="A24" s="8" t="s">
        <v>20</v>
      </c>
      <c r="B24" s="21">
        <v>2.33</v>
      </c>
      <c r="C24" s="21">
        <v>2.41</v>
      </c>
      <c r="D24" s="21">
        <v>2.52</v>
      </c>
      <c r="E24" s="21">
        <v>2.5299999999999998</v>
      </c>
      <c r="F24" s="21">
        <v>2.61</v>
      </c>
      <c r="G24" s="23">
        <f t="shared" si="0"/>
        <v>2.4799999999999995</v>
      </c>
      <c r="H24" s="23">
        <f t="shared" si="1"/>
        <v>0.24799999999999994</v>
      </c>
      <c r="I24" s="25"/>
      <c r="J24" s="28"/>
    </row>
    <row r="25" spans="1:10" x14ac:dyDescent="0.2">
      <c r="A25" s="8" t="s">
        <v>20</v>
      </c>
      <c r="B25" s="21">
        <v>2.5099999999999998</v>
      </c>
      <c r="C25" s="21">
        <v>2.4500000000000002</v>
      </c>
      <c r="D25" s="21">
        <v>2.56</v>
      </c>
      <c r="E25" s="21">
        <v>2.63</v>
      </c>
      <c r="F25" s="21">
        <v>2.65</v>
      </c>
      <c r="G25" s="23">
        <f t="shared" si="0"/>
        <v>2.5599999999999996</v>
      </c>
      <c r="H25" s="23">
        <f t="shared" si="1"/>
        <v>0.25599999999999995</v>
      </c>
      <c r="I25" s="25"/>
      <c r="J25" s="28"/>
    </row>
    <row r="26" spans="1:10" x14ac:dyDescent="0.2">
      <c r="A26" s="8" t="s">
        <v>21</v>
      </c>
      <c r="B26" s="21">
        <v>3.43</v>
      </c>
      <c r="C26" s="21">
        <v>3.25</v>
      </c>
      <c r="D26" s="21">
        <v>3.48</v>
      </c>
      <c r="E26" s="21">
        <v>3.45</v>
      </c>
      <c r="F26" s="21">
        <v>3.26</v>
      </c>
      <c r="G26" s="23">
        <f t="shared" si="0"/>
        <v>3.3739999999999997</v>
      </c>
      <c r="H26" s="23">
        <f t="shared" si="1"/>
        <v>0.33739999999999998</v>
      </c>
      <c r="I26" s="25">
        <f>AVERAGE(H26:H28)</f>
        <v>0.38073333333333337</v>
      </c>
      <c r="J26" s="28">
        <f>STDEV(H26:H28)</f>
        <v>4.3910970535087614E-2</v>
      </c>
    </row>
    <row r="27" spans="1:10" x14ac:dyDescent="0.2">
      <c r="A27" s="8" t="s">
        <v>21</v>
      </c>
      <c r="B27" s="21">
        <v>3.85</v>
      </c>
      <c r="C27" s="21">
        <v>3.65</v>
      </c>
      <c r="D27" s="21">
        <v>3.8</v>
      </c>
      <c r="E27" s="21">
        <v>3.8</v>
      </c>
      <c r="F27" s="21">
        <v>3.88</v>
      </c>
      <c r="G27" s="23">
        <f t="shared" si="0"/>
        <v>3.7960000000000003</v>
      </c>
      <c r="H27" s="23">
        <f t="shared" si="1"/>
        <v>0.37960000000000005</v>
      </c>
      <c r="I27" s="25"/>
      <c r="J27" s="28"/>
    </row>
    <row r="28" spans="1:10" x14ac:dyDescent="0.2">
      <c r="A28" s="8" t="s">
        <v>21</v>
      </c>
      <c r="B28" s="21">
        <v>4.33</v>
      </c>
      <c r="C28" s="21">
        <v>4.3099999999999996</v>
      </c>
      <c r="D28" s="21">
        <v>4.24</v>
      </c>
      <c r="E28" s="21">
        <v>4.16</v>
      </c>
      <c r="F28" s="21">
        <v>4.22</v>
      </c>
      <c r="G28" s="23">
        <f t="shared" si="0"/>
        <v>4.2519999999999998</v>
      </c>
      <c r="H28" s="23">
        <f t="shared" si="1"/>
        <v>0.42519999999999997</v>
      </c>
      <c r="I28" s="25"/>
      <c r="J28" s="28"/>
    </row>
    <row r="29" spans="1:10" x14ac:dyDescent="0.2">
      <c r="A29" s="8" t="s">
        <v>13</v>
      </c>
      <c r="B29" s="21">
        <v>2.87</v>
      </c>
      <c r="C29" s="21">
        <v>2.94</v>
      </c>
      <c r="D29" s="21">
        <v>3</v>
      </c>
      <c r="E29" s="21">
        <v>2.82</v>
      </c>
      <c r="F29" s="21">
        <v>2.78</v>
      </c>
      <c r="G29" s="23">
        <f t="shared" si="0"/>
        <v>2.8820000000000001</v>
      </c>
      <c r="H29" s="23">
        <f t="shared" si="1"/>
        <v>0.28820000000000001</v>
      </c>
      <c r="I29" s="25">
        <f>AVERAGE(H29:H31)</f>
        <v>0.32793333333333335</v>
      </c>
      <c r="J29" s="28">
        <f>STDEV(H29:H31)</f>
        <v>3.4800766275088428E-2</v>
      </c>
    </row>
    <row r="30" spans="1:10" x14ac:dyDescent="0.2">
      <c r="A30" s="8" t="s">
        <v>13</v>
      </c>
      <c r="B30" s="21">
        <v>3.71</v>
      </c>
      <c r="C30" s="21">
        <v>3.53</v>
      </c>
      <c r="D30" s="21">
        <v>3.38</v>
      </c>
      <c r="E30" s="21">
        <v>3.44</v>
      </c>
      <c r="F30" s="21">
        <v>3.59</v>
      </c>
      <c r="G30" s="23">
        <f t="shared" si="0"/>
        <v>3.53</v>
      </c>
      <c r="H30" s="23">
        <f t="shared" si="1"/>
        <v>0.35299999999999998</v>
      </c>
      <c r="I30" s="25"/>
      <c r="J30" s="28"/>
    </row>
    <row r="31" spans="1:10" x14ac:dyDescent="0.2">
      <c r="A31" s="8" t="s">
        <v>13</v>
      </c>
      <c r="B31" s="21">
        <v>3.46</v>
      </c>
      <c r="C31" s="21">
        <v>3.43</v>
      </c>
      <c r="D31" s="21">
        <v>3.41</v>
      </c>
      <c r="E31" s="21">
        <v>3.51</v>
      </c>
      <c r="F31" s="21">
        <v>3.32</v>
      </c>
      <c r="G31" s="23">
        <f t="shared" si="0"/>
        <v>3.4259999999999997</v>
      </c>
      <c r="H31" s="23">
        <f t="shared" si="1"/>
        <v>0.34259999999999996</v>
      </c>
      <c r="I31" s="25"/>
      <c r="J31" s="28"/>
    </row>
    <row r="32" spans="1:10" x14ac:dyDescent="0.2">
      <c r="A32" s="8" t="s">
        <v>13</v>
      </c>
      <c r="B32" s="21">
        <v>2.83</v>
      </c>
      <c r="C32" s="21">
        <v>3.05</v>
      </c>
      <c r="D32" s="21">
        <v>2.88</v>
      </c>
      <c r="E32" s="21">
        <v>2.94</v>
      </c>
      <c r="F32" s="21">
        <v>2.98</v>
      </c>
      <c r="G32" s="23">
        <f t="shared" si="0"/>
        <v>2.9359999999999999</v>
      </c>
      <c r="H32" s="23">
        <f t="shared" si="1"/>
        <v>0.29359999999999997</v>
      </c>
      <c r="I32" s="25">
        <f>AVERAGE(H32:H34)</f>
        <v>0.31673333333333331</v>
      </c>
      <c r="J32" s="28">
        <f>STDEV(H32:H34)</f>
        <v>2.0189436181660289E-2</v>
      </c>
    </row>
    <row r="33" spans="1:10" x14ac:dyDescent="0.2">
      <c r="A33" s="8" t="s">
        <v>13</v>
      </c>
      <c r="B33" s="21">
        <v>3.45</v>
      </c>
      <c r="C33" s="21">
        <v>3.3</v>
      </c>
      <c r="D33" s="21">
        <v>3.28</v>
      </c>
      <c r="E33" s="21">
        <v>3.24</v>
      </c>
      <c r="F33" s="21">
        <v>3.27</v>
      </c>
      <c r="G33" s="23">
        <f t="shared" si="0"/>
        <v>3.3079999999999998</v>
      </c>
      <c r="H33" s="23">
        <f t="shared" si="1"/>
        <v>0.33079999999999998</v>
      </c>
      <c r="I33" s="25"/>
      <c r="J33" s="28"/>
    </row>
    <row r="34" spans="1:10" x14ac:dyDescent="0.2">
      <c r="A34" s="8" t="s">
        <v>13</v>
      </c>
      <c r="B34" s="21">
        <v>3.25</v>
      </c>
      <c r="C34" s="21">
        <v>3.3</v>
      </c>
      <c r="D34" s="21">
        <v>3.37</v>
      </c>
      <c r="E34" s="21">
        <v>3.14</v>
      </c>
      <c r="F34" s="21">
        <v>3.23</v>
      </c>
      <c r="G34" s="23">
        <f t="shared" si="0"/>
        <v>3.258</v>
      </c>
      <c r="H34" s="23">
        <f t="shared" si="1"/>
        <v>0.32579999999999998</v>
      </c>
      <c r="I34" s="25"/>
      <c r="J34" s="28"/>
    </row>
    <row r="35" spans="1:10" x14ac:dyDescent="0.2">
      <c r="A35" s="19" t="s">
        <v>36</v>
      </c>
      <c r="B35" s="21">
        <v>5.01</v>
      </c>
      <c r="C35" s="21">
        <v>5.0999999999999996</v>
      </c>
      <c r="D35" s="21">
        <v>5.0999999999999996</v>
      </c>
      <c r="E35" s="21">
        <v>4.96</v>
      </c>
      <c r="F35" s="21">
        <v>5.15</v>
      </c>
      <c r="G35" s="23">
        <f t="shared" si="0"/>
        <v>5.0640000000000001</v>
      </c>
      <c r="H35" s="23">
        <f t="shared" si="1"/>
        <v>0.50639999999999996</v>
      </c>
      <c r="I35" s="25">
        <f>AVERAGE(H35:H37)</f>
        <v>0.51999999999999991</v>
      </c>
      <c r="J35" s="28">
        <f>STDEV(H35:H37)</f>
        <v>1.6814279645586943E-2</v>
      </c>
    </row>
    <row r="36" spans="1:10" x14ac:dyDescent="0.2">
      <c r="A36" s="8" t="s">
        <v>36</v>
      </c>
      <c r="B36" s="21">
        <v>5.25</v>
      </c>
      <c r="C36" s="21">
        <v>5.14</v>
      </c>
      <c r="D36" s="21">
        <v>5.34</v>
      </c>
      <c r="E36" s="21">
        <v>5.0199999999999996</v>
      </c>
      <c r="F36" s="21">
        <v>4.99</v>
      </c>
      <c r="G36" s="23">
        <f t="shared" si="0"/>
        <v>5.1480000000000006</v>
      </c>
      <c r="H36" s="23">
        <f t="shared" si="1"/>
        <v>0.51480000000000004</v>
      </c>
      <c r="I36" s="25"/>
      <c r="J36" s="28"/>
    </row>
    <row r="37" spans="1:10" x14ac:dyDescent="0.2">
      <c r="A37" s="8" t="s">
        <v>36</v>
      </c>
      <c r="B37" s="21">
        <v>5.25</v>
      </c>
      <c r="C37" s="21">
        <v>5.54</v>
      </c>
      <c r="D37" s="21">
        <v>5.33</v>
      </c>
      <c r="E37" s="21">
        <v>5.45</v>
      </c>
      <c r="F37" s="21">
        <v>5.37</v>
      </c>
      <c r="G37" s="23">
        <f t="shared" si="0"/>
        <v>5.3879999999999999</v>
      </c>
      <c r="H37" s="23">
        <f t="shared" si="1"/>
        <v>0.53879999999999995</v>
      </c>
      <c r="I37" s="25"/>
      <c r="J37" s="28"/>
    </row>
    <row r="38" spans="1:10" x14ac:dyDescent="0.2">
      <c r="I38" s="25"/>
      <c r="J38" s="28"/>
    </row>
    <row r="39" spans="1:10" x14ac:dyDescent="0.2">
      <c r="I39" s="25"/>
      <c r="J39" s="28"/>
    </row>
    <row r="40" spans="1:10" x14ac:dyDescent="0.2">
      <c r="I40" s="25"/>
      <c r="J40" s="28"/>
    </row>
    <row r="41" spans="1:10" x14ac:dyDescent="0.2">
      <c r="I41" s="25"/>
      <c r="J41" s="28"/>
    </row>
    <row r="42" spans="1:10" x14ac:dyDescent="0.2">
      <c r="I42" s="25"/>
      <c r="J42" s="28"/>
    </row>
    <row r="43" spans="1:10" x14ac:dyDescent="0.2">
      <c r="I43" s="25"/>
      <c r="J43" s="28"/>
    </row>
    <row r="44" spans="1:10" x14ac:dyDescent="0.2">
      <c r="I44" s="25"/>
      <c r="J44" s="28"/>
    </row>
    <row r="45" spans="1:10" x14ac:dyDescent="0.2">
      <c r="I45" s="25"/>
      <c r="J45" s="28"/>
    </row>
    <row r="46" spans="1:10" x14ac:dyDescent="0.2">
      <c r="I46" s="25"/>
      <c r="J46" s="28"/>
    </row>
    <row r="47" spans="1:10" x14ac:dyDescent="0.2">
      <c r="I47" s="25"/>
      <c r="J47" s="28"/>
    </row>
    <row r="48" spans="1:10" x14ac:dyDescent="0.2">
      <c r="I48" s="25"/>
      <c r="J48" s="28"/>
    </row>
    <row r="49" spans="9:10" x14ac:dyDescent="0.2">
      <c r="I49" s="25"/>
      <c r="J49" s="28"/>
    </row>
    <row r="50" spans="9:10" x14ac:dyDescent="0.2">
      <c r="I50" s="25"/>
      <c r="J50" s="28"/>
    </row>
    <row r="51" spans="9:10" x14ac:dyDescent="0.2">
      <c r="I51" s="25"/>
      <c r="J51" s="28"/>
    </row>
    <row r="52" spans="9:10" x14ac:dyDescent="0.2">
      <c r="I52" s="25"/>
      <c r="J52" s="28"/>
    </row>
    <row r="53" spans="9:10" x14ac:dyDescent="0.2">
      <c r="I53" s="25"/>
      <c r="J53" s="28"/>
    </row>
    <row r="54" spans="9:10" x14ac:dyDescent="0.2">
      <c r="I54" s="25"/>
      <c r="J54" s="28"/>
    </row>
    <row r="55" spans="9:10" x14ac:dyDescent="0.2">
      <c r="I55" s="25"/>
      <c r="J55" s="28"/>
    </row>
    <row r="56" spans="9:10" x14ac:dyDescent="0.2">
      <c r="I56" s="25"/>
      <c r="J56" s="28"/>
    </row>
    <row r="57" spans="9:10" x14ac:dyDescent="0.2">
      <c r="I57" s="25"/>
      <c r="J57" s="28"/>
    </row>
    <row r="58" spans="9:10" x14ac:dyDescent="0.2">
      <c r="I58" s="25"/>
      <c r="J58" s="28"/>
    </row>
    <row r="59" spans="9:10" x14ac:dyDescent="0.2">
      <c r="I59" s="25"/>
      <c r="J59" s="28"/>
    </row>
    <row r="60" spans="9:10" x14ac:dyDescent="0.2">
      <c r="I60" s="25"/>
      <c r="J60" s="28"/>
    </row>
    <row r="61" spans="9:10" x14ac:dyDescent="0.2">
      <c r="I61" s="25"/>
      <c r="J61" s="28"/>
    </row>
    <row r="62" spans="9:10" x14ac:dyDescent="0.2">
      <c r="I62" s="25"/>
      <c r="J62" s="28"/>
    </row>
    <row r="63" spans="9:10" x14ac:dyDescent="0.2">
      <c r="I63" s="25"/>
      <c r="J63" s="28"/>
    </row>
    <row r="64" spans="9:10" x14ac:dyDescent="0.2">
      <c r="I64" s="25"/>
      <c r="J64" s="28"/>
    </row>
    <row r="65" spans="9:10" x14ac:dyDescent="0.2">
      <c r="I65" s="25"/>
      <c r="J65" s="28"/>
    </row>
    <row r="66" spans="9:10" x14ac:dyDescent="0.2">
      <c r="I66" s="25"/>
      <c r="J66" s="28"/>
    </row>
    <row r="67" spans="9:10" x14ac:dyDescent="0.2">
      <c r="I67" s="25"/>
      <c r="J67" s="28"/>
    </row>
    <row r="68" spans="9:10" x14ac:dyDescent="0.2">
      <c r="I68" s="25"/>
      <c r="J68" s="28"/>
    </row>
    <row r="69" spans="9:10" x14ac:dyDescent="0.2">
      <c r="I69" s="25"/>
      <c r="J69" s="28"/>
    </row>
    <row r="70" spans="9:10" x14ac:dyDescent="0.2">
      <c r="I70" s="25"/>
      <c r="J70" s="28"/>
    </row>
    <row r="71" spans="9:10" x14ac:dyDescent="0.2">
      <c r="I71" s="25"/>
      <c r="J71" s="28"/>
    </row>
    <row r="72" spans="9:10" x14ac:dyDescent="0.2">
      <c r="I72" s="25"/>
      <c r="J72" s="28"/>
    </row>
    <row r="73" spans="9:10" x14ac:dyDescent="0.2">
      <c r="I73" s="25"/>
      <c r="J73" s="28"/>
    </row>
    <row r="74" spans="9:10" x14ac:dyDescent="0.2">
      <c r="I74" s="25"/>
      <c r="J74" s="28"/>
    </row>
    <row r="75" spans="9:10" x14ac:dyDescent="0.2">
      <c r="I75" s="25"/>
      <c r="J75" s="28"/>
    </row>
    <row r="76" spans="9:10" x14ac:dyDescent="0.2">
      <c r="I76" s="25"/>
      <c r="J76" s="28"/>
    </row>
    <row r="77" spans="9:10" x14ac:dyDescent="0.2">
      <c r="I77" s="25"/>
      <c r="J77" s="28"/>
    </row>
    <row r="78" spans="9:10" x14ac:dyDescent="0.2">
      <c r="I78" s="25"/>
      <c r="J78" s="28"/>
    </row>
    <row r="79" spans="9:10" x14ac:dyDescent="0.2">
      <c r="I79" s="25"/>
      <c r="J79" s="28"/>
    </row>
    <row r="80" spans="9:10" x14ac:dyDescent="0.2">
      <c r="I80" s="25"/>
      <c r="J80" s="28"/>
    </row>
    <row r="81" spans="9:10" x14ac:dyDescent="0.2">
      <c r="I81" s="25"/>
      <c r="J81" s="28"/>
    </row>
    <row r="82" spans="9:10" x14ac:dyDescent="0.2">
      <c r="I82" s="25"/>
      <c r="J82" s="28"/>
    </row>
    <row r="83" spans="9:10" x14ac:dyDescent="0.2">
      <c r="I83" s="25"/>
      <c r="J83" s="28"/>
    </row>
    <row r="84" spans="9:10" x14ac:dyDescent="0.2">
      <c r="I84" s="25"/>
      <c r="J84" s="28"/>
    </row>
    <row r="85" spans="9:10" x14ac:dyDescent="0.2">
      <c r="I85" s="25"/>
      <c r="J85" s="28"/>
    </row>
    <row r="86" spans="9:10" x14ac:dyDescent="0.2">
      <c r="I86" s="25"/>
      <c r="J86" s="28"/>
    </row>
    <row r="87" spans="9:10" x14ac:dyDescent="0.2">
      <c r="I87" s="25"/>
      <c r="J87" s="28"/>
    </row>
    <row r="88" spans="9:10" x14ac:dyDescent="0.2">
      <c r="I88" s="25"/>
      <c r="J88" s="28"/>
    </row>
    <row r="89" spans="9:10" x14ac:dyDescent="0.2">
      <c r="I89" s="25"/>
      <c r="J89" s="28"/>
    </row>
    <row r="90" spans="9:10" x14ac:dyDescent="0.2">
      <c r="I90" s="25"/>
      <c r="J90" s="28"/>
    </row>
    <row r="91" spans="9:10" x14ac:dyDescent="0.2">
      <c r="I91" s="25"/>
      <c r="J91" s="28"/>
    </row>
    <row r="92" spans="9:10" x14ac:dyDescent="0.2">
      <c r="I92" s="25"/>
      <c r="J92" s="28"/>
    </row>
    <row r="93" spans="9:10" x14ac:dyDescent="0.2">
      <c r="I93" s="25"/>
      <c r="J93" s="28"/>
    </row>
    <row r="94" spans="9:10" x14ac:dyDescent="0.2">
      <c r="I94" s="25"/>
      <c r="J94" s="28"/>
    </row>
    <row r="95" spans="9:10" x14ac:dyDescent="0.2">
      <c r="I95" s="25"/>
      <c r="J95" s="28"/>
    </row>
    <row r="96" spans="9:10" x14ac:dyDescent="0.2">
      <c r="I96" s="25"/>
      <c r="J96" s="28"/>
    </row>
    <row r="97" spans="9:10" x14ac:dyDescent="0.2">
      <c r="I97" s="25"/>
      <c r="J97" s="28"/>
    </row>
    <row r="98" spans="9:10" x14ac:dyDescent="0.2">
      <c r="I98" s="25"/>
      <c r="J98" s="28"/>
    </row>
    <row r="99" spans="9:10" x14ac:dyDescent="0.2">
      <c r="I99" s="25"/>
      <c r="J99" s="28"/>
    </row>
    <row r="100" spans="9:10" x14ac:dyDescent="0.2">
      <c r="I100" s="25"/>
      <c r="J100" s="28"/>
    </row>
    <row r="101" spans="9:10" x14ac:dyDescent="0.2">
      <c r="I101" s="25"/>
      <c r="J101" s="28"/>
    </row>
    <row r="102" spans="9:10" x14ac:dyDescent="0.2">
      <c r="I102" s="25"/>
      <c r="J102" s="28"/>
    </row>
    <row r="103" spans="9:10" x14ac:dyDescent="0.2">
      <c r="I103" s="25"/>
      <c r="J103" s="28"/>
    </row>
    <row r="104" spans="9:10" x14ac:dyDescent="0.2">
      <c r="I104" s="25"/>
      <c r="J104" s="28"/>
    </row>
    <row r="105" spans="9:10" x14ac:dyDescent="0.2">
      <c r="I105" s="25"/>
      <c r="J105" s="28"/>
    </row>
    <row r="106" spans="9:10" x14ac:dyDescent="0.2">
      <c r="I106" s="25"/>
      <c r="J106" s="28"/>
    </row>
    <row r="107" spans="9:10" x14ac:dyDescent="0.2">
      <c r="I107" s="25"/>
      <c r="J107" s="28"/>
    </row>
    <row r="108" spans="9:10" x14ac:dyDescent="0.2">
      <c r="I108" s="25"/>
      <c r="J108" s="28"/>
    </row>
    <row r="109" spans="9:10" x14ac:dyDescent="0.2">
      <c r="I109" s="25"/>
      <c r="J109" s="28"/>
    </row>
    <row r="110" spans="9:10" x14ac:dyDescent="0.2">
      <c r="I110" s="25"/>
      <c r="J110" s="28"/>
    </row>
    <row r="111" spans="9:10" x14ac:dyDescent="0.2">
      <c r="I111" s="25"/>
      <c r="J111" s="28"/>
    </row>
    <row r="112" spans="9:10" x14ac:dyDescent="0.2">
      <c r="I112" s="25"/>
      <c r="J112" s="28"/>
    </row>
    <row r="113" spans="9:10" x14ac:dyDescent="0.2">
      <c r="I113" s="25"/>
      <c r="J113" s="28"/>
    </row>
    <row r="114" spans="9:10" x14ac:dyDescent="0.2">
      <c r="I114" s="25"/>
      <c r="J114" s="28"/>
    </row>
    <row r="115" spans="9:10" x14ac:dyDescent="0.2">
      <c r="I115" s="25"/>
      <c r="J115" s="28"/>
    </row>
    <row r="116" spans="9:10" x14ac:dyDescent="0.2">
      <c r="I116" s="25"/>
      <c r="J116" s="28"/>
    </row>
    <row r="117" spans="9:10" x14ac:dyDescent="0.2">
      <c r="I117" s="25"/>
      <c r="J117" s="28"/>
    </row>
    <row r="118" spans="9:10" x14ac:dyDescent="0.2">
      <c r="I118" s="25"/>
      <c r="J118" s="28"/>
    </row>
    <row r="119" spans="9:10" x14ac:dyDescent="0.2">
      <c r="I119" s="25"/>
      <c r="J119" s="28"/>
    </row>
    <row r="120" spans="9:10" x14ac:dyDescent="0.2">
      <c r="I120" s="25"/>
      <c r="J120" s="28"/>
    </row>
    <row r="121" spans="9:10" x14ac:dyDescent="0.2">
      <c r="I121" s="25"/>
      <c r="J121" s="28"/>
    </row>
    <row r="122" spans="9:10" x14ac:dyDescent="0.2">
      <c r="I122" s="25"/>
      <c r="J122" s="28"/>
    </row>
    <row r="123" spans="9:10" x14ac:dyDescent="0.2">
      <c r="I123" s="25"/>
      <c r="J123" s="28"/>
    </row>
    <row r="124" spans="9:10" x14ac:dyDescent="0.2">
      <c r="I124" s="25"/>
      <c r="J124" s="28"/>
    </row>
    <row r="125" spans="9:10" x14ac:dyDescent="0.2">
      <c r="I125" s="25"/>
      <c r="J125" s="28"/>
    </row>
    <row r="126" spans="9:10" x14ac:dyDescent="0.2">
      <c r="I126" s="25"/>
      <c r="J126" s="28"/>
    </row>
    <row r="127" spans="9:10" x14ac:dyDescent="0.2">
      <c r="I127" s="25"/>
      <c r="J127" s="28"/>
    </row>
    <row r="128" spans="9:10" x14ac:dyDescent="0.2">
      <c r="I128" s="25"/>
      <c r="J128" s="28"/>
    </row>
    <row r="129" spans="9:10" x14ac:dyDescent="0.2">
      <c r="I129" s="25"/>
      <c r="J129" s="28"/>
    </row>
    <row r="130" spans="9:10" x14ac:dyDescent="0.2">
      <c r="I130" s="25"/>
      <c r="J130" s="28"/>
    </row>
    <row r="131" spans="9:10" x14ac:dyDescent="0.2">
      <c r="I131" s="25"/>
      <c r="J131" s="28"/>
    </row>
    <row r="132" spans="9:10" x14ac:dyDescent="0.2">
      <c r="I132" s="25"/>
      <c r="J132" s="28"/>
    </row>
    <row r="133" spans="9:10" x14ac:dyDescent="0.2">
      <c r="I133" s="25"/>
      <c r="J133" s="28"/>
    </row>
    <row r="134" spans="9:10" x14ac:dyDescent="0.2">
      <c r="I134" s="25"/>
      <c r="J134" s="28"/>
    </row>
    <row r="135" spans="9:10" x14ac:dyDescent="0.2">
      <c r="I135" s="25"/>
      <c r="J135" s="28"/>
    </row>
    <row r="136" spans="9:10" x14ac:dyDescent="0.2">
      <c r="I136" s="25"/>
      <c r="J136" s="28"/>
    </row>
    <row r="137" spans="9:10" x14ac:dyDescent="0.2">
      <c r="I137" s="25"/>
      <c r="J137" s="28"/>
    </row>
    <row r="138" spans="9:10" x14ac:dyDescent="0.2">
      <c r="I138" s="25"/>
      <c r="J138" s="28"/>
    </row>
    <row r="139" spans="9:10" x14ac:dyDescent="0.2">
      <c r="I139" s="25"/>
      <c r="J139" s="28"/>
    </row>
    <row r="140" spans="9:10" x14ac:dyDescent="0.2">
      <c r="I140" s="25"/>
      <c r="J140" s="28"/>
    </row>
    <row r="141" spans="9:10" x14ac:dyDescent="0.2">
      <c r="I141" s="25"/>
      <c r="J141" s="28"/>
    </row>
    <row r="142" spans="9:10" x14ac:dyDescent="0.2">
      <c r="I142" s="25"/>
      <c r="J142" s="28"/>
    </row>
    <row r="143" spans="9:10" x14ac:dyDescent="0.2">
      <c r="I143" s="25"/>
      <c r="J143" s="28"/>
    </row>
    <row r="144" spans="9:10" x14ac:dyDescent="0.2">
      <c r="I144" s="25"/>
      <c r="J144" s="28"/>
    </row>
    <row r="145" spans="9:10" x14ac:dyDescent="0.2">
      <c r="I145" s="25"/>
      <c r="J145" s="28"/>
    </row>
    <row r="146" spans="9:10" x14ac:dyDescent="0.2">
      <c r="I146" s="25"/>
      <c r="J146" s="28"/>
    </row>
    <row r="147" spans="9:10" x14ac:dyDescent="0.2">
      <c r="I147" s="25"/>
      <c r="J147" s="28"/>
    </row>
    <row r="148" spans="9:10" x14ac:dyDescent="0.2">
      <c r="I148" s="25"/>
      <c r="J148" s="28"/>
    </row>
    <row r="149" spans="9:10" x14ac:dyDescent="0.2">
      <c r="I149" s="25"/>
      <c r="J149" s="28"/>
    </row>
    <row r="150" spans="9:10" x14ac:dyDescent="0.2">
      <c r="I150" s="25"/>
      <c r="J150" s="28"/>
    </row>
    <row r="151" spans="9:10" x14ac:dyDescent="0.2">
      <c r="I151" s="25"/>
      <c r="J151" s="28"/>
    </row>
    <row r="152" spans="9:10" x14ac:dyDescent="0.2">
      <c r="I152" s="25"/>
      <c r="J152" s="28"/>
    </row>
    <row r="153" spans="9:10" x14ac:dyDescent="0.2">
      <c r="I153" s="25"/>
      <c r="J153" s="28"/>
    </row>
    <row r="154" spans="9:10" x14ac:dyDescent="0.2">
      <c r="I154" s="25"/>
      <c r="J154" s="28"/>
    </row>
    <row r="155" spans="9:10" x14ac:dyDescent="0.2">
      <c r="I155" s="25"/>
      <c r="J155" s="28"/>
    </row>
    <row r="156" spans="9:10" x14ac:dyDescent="0.2">
      <c r="I156" s="25"/>
      <c r="J156" s="28"/>
    </row>
    <row r="157" spans="9:10" x14ac:dyDescent="0.2">
      <c r="I157" s="25"/>
      <c r="J157" s="28"/>
    </row>
    <row r="158" spans="9:10" x14ac:dyDescent="0.2">
      <c r="I158" s="25"/>
      <c r="J158" s="28"/>
    </row>
    <row r="159" spans="9:10" x14ac:dyDescent="0.2">
      <c r="I159" s="25"/>
      <c r="J159" s="28"/>
    </row>
    <row r="160" spans="9:10" x14ac:dyDescent="0.2">
      <c r="I160" s="25"/>
      <c r="J160" s="28"/>
    </row>
    <row r="161" spans="9:10" x14ac:dyDescent="0.2">
      <c r="I161" s="25"/>
      <c r="J161" s="28"/>
    </row>
    <row r="162" spans="9:10" x14ac:dyDescent="0.2">
      <c r="I162" s="25"/>
      <c r="J162" s="28"/>
    </row>
    <row r="163" spans="9:10" x14ac:dyDescent="0.2">
      <c r="I163" s="25"/>
      <c r="J163" s="28"/>
    </row>
    <row r="164" spans="9:10" x14ac:dyDescent="0.2">
      <c r="I164" s="25"/>
      <c r="J164" s="28"/>
    </row>
    <row r="165" spans="9:10" x14ac:dyDescent="0.2">
      <c r="I165" s="25"/>
      <c r="J165" s="28"/>
    </row>
    <row r="166" spans="9:10" x14ac:dyDescent="0.2">
      <c r="I166" s="25"/>
      <c r="J166" s="28"/>
    </row>
    <row r="167" spans="9:10" x14ac:dyDescent="0.2">
      <c r="I167" s="25"/>
      <c r="J167" s="28"/>
    </row>
    <row r="168" spans="9:10" x14ac:dyDescent="0.2">
      <c r="I168" s="25"/>
      <c r="J168" s="28"/>
    </row>
    <row r="169" spans="9:10" x14ac:dyDescent="0.2">
      <c r="I169" s="25"/>
      <c r="J169" s="28"/>
    </row>
    <row r="170" spans="9:10" x14ac:dyDescent="0.2">
      <c r="I170" s="25"/>
      <c r="J170" s="28"/>
    </row>
    <row r="171" spans="9:10" x14ac:dyDescent="0.2">
      <c r="I171" s="25"/>
      <c r="J171" s="28"/>
    </row>
    <row r="172" spans="9:10" x14ac:dyDescent="0.2">
      <c r="I172" s="25"/>
      <c r="J172" s="28"/>
    </row>
    <row r="173" spans="9:10" x14ac:dyDescent="0.2">
      <c r="I173" s="25"/>
      <c r="J173" s="28"/>
    </row>
    <row r="174" spans="9:10" x14ac:dyDescent="0.2">
      <c r="I174" s="25"/>
      <c r="J174" s="28"/>
    </row>
    <row r="175" spans="9:10" x14ac:dyDescent="0.2">
      <c r="I175" s="25"/>
      <c r="J175" s="28"/>
    </row>
    <row r="176" spans="9:10" x14ac:dyDescent="0.2">
      <c r="I176" s="25"/>
      <c r="J176" s="28"/>
    </row>
    <row r="177" spans="9:10" x14ac:dyDescent="0.2">
      <c r="I177" s="25"/>
      <c r="J177" s="28"/>
    </row>
    <row r="178" spans="9:10" x14ac:dyDescent="0.2">
      <c r="I178" s="25"/>
      <c r="J178" s="28"/>
    </row>
    <row r="179" spans="9:10" x14ac:dyDescent="0.2">
      <c r="I179" s="25"/>
      <c r="J179" s="28"/>
    </row>
    <row r="180" spans="9:10" x14ac:dyDescent="0.2">
      <c r="I180" s="25"/>
      <c r="J180" s="28"/>
    </row>
    <row r="181" spans="9:10" x14ac:dyDescent="0.2">
      <c r="I181" s="25"/>
      <c r="J181" s="28"/>
    </row>
    <row r="182" spans="9:10" x14ac:dyDescent="0.2">
      <c r="I182" s="25"/>
      <c r="J182" s="28"/>
    </row>
    <row r="183" spans="9:10" x14ac:dyDescent="0.2">
      <c r="I183" s="25"/>
      <c r="J183" s="28"/>
    </row>
    <row r="184" spans="9:10" x14ac:dyDescent="0.2">
      <c r="I184" s="25"/>
      <c r="J184" s="28"/>
    </row>
    <row r="185" spans="9:10" x14ac:dyDescent="0.2">
      <c r="I185" s="25"/>
      <c r="J185" s="28"/>
    </row>
    <row r="186" spans="9:10" x14ac:dyDescent="0.2">
      <c r="I186" s="25"/>
      <c r="J186" s="28"/>
    </row>
    <row r="187" spans="9:10" x14ac:dyDescent="0.2">
      <c r="I187" s="25"/>
      <c r="J187" s="28"/>
    </row>
    <row r="188" spans="9:10" x14ac:dyDescent="0.2">
      <c r="I188" s="25"/>
      <c r="J188" s="28"/>
    </row>
    <row r="189" spans="9:10" x14ac:dyDescent="0.2">
      <c r="I189" s="25"/>
      <c r="J189" s="28"/>
    </row>
    <row r="190" spans="9:10" x14ac:dyDescent="0.2">
      <c r="I190" s="25"/>
      <c r="J190" s="28"/>
    </row>
    <row r="191" spans="9:10" x14ac:dyDescent="0.2">
      <c r="I191" s="25"/>
      <c r="J191" s="28"/>
    </row>
    <row r="192" spans="9:10" x14ac:dyDescent="0.2">
      <c r="I192" s="25"/>
      <c r="J192" s="28"/>
    </row>
    <row r="193" spans="9:10" x14ac:dyDescent="0.2">
      <c r="I193" s="25"/>
      <c r="J193" s="28"/>
    </row>
    <row r="194" spans="9:10" x14ac:dyDescent="0.2">
      <c r="I194" s="25"/>
      <c r="J194" s="28"/>
    </row>
    <row r="195" spans="9:10" x14ac:dyDescent="0.2">
      <c r="I195" s="25"/>
      <c r="J195" s="28"/>
    </row>
    <row r="196" spans="9:10" x14ac:dyDescent="0.2">
      <c r="I196" s="25"/>
      <c r="J196" s="28"/>
    </row>
    <row r="197" spans="9:10" x14ac:dyDescent="0.2">
      <c r="I197" s="25"/>
      <c r="J197" s="28"/>
    </row>
    <row r="198" spans="9:10" x14ac:dyDescent="0.2">
      <c r="I198" s="25"/>
      <c r="J198" s="28"/>
    </row>
    <row r="199" spans="9:10" x14ac:dyDescent="0.2">
      <c r="I199" s="25"/>
      <c r="J199" s="28"/>
    </row>
    <row r="200" spans="9:10" x14ac:dyDescent="0.2">
      <c r="I200" s="25"/>
      <c r="J200" s="28"/>
    </row>
    <row r="201" spans="9:10" x14ac:dyDescent="0.2">
      <c r="I201" s="25"/>
      <c r="J201" s="28"/>
    </row>
    <row r="202" spans="9:10" x14ac:dyDescent="0.2">
      <c r="I202" s="25"/>
      <c r="J202" s="28"/>
    </row>
    <row r="203" spans="9:10" x14ac:dyDescent="0.2">
      <c r="I203" s="25"/>
      <c r="J203" s="28"/>
    </row>
    <row r="204" spans="9:10" x14ac:dyDescent="0.2">
      <c r="I204" s="25"/>
      <c r="J204" s="28"/>
    </row>
    <row r="205" spans="9:10" x14ac:dyDescent="0.2">
      <c r="I205" s="25"/>
      <c r="J205" s="28"/>
    </row>
    <row r="206" spans="9:10" x14ac:dyDescent="0.2">
      <c r="I206" s="25"/>
      <c r="J206" s="28"/>
    </row>
    <row r="207" spans="9:10" x14ac:dyDescent="0.2">
      <c r="I207" s="25"/>
      <c r="J207" s="28"/>
    </row>
    <row r="208" spans="9:10" x14ac:dyDescent="0.2">
      <c r="I208" s="25"/>
      <c r="J208" s="28"/>
    </row>
    <row r="209" spans="9:10" x14ac:dyDescent="0.2">
      <c r="I209" s="25"/>
      <c r="J209" s="28"/>
    </row>
    <row r="210" spans="9:10" x14ac:dyDescent="0.2">
      <c r="I210" s="25"/>
      <c r="J210" s="28"/>
    </row>
    <row r="211" spans="9:10" x14ac:dyDescent="0.2">
      <c r="I211" s="25"/>
      <c r="J211" s="28"/>
    </row>
    <row r="212" spans="9:10" x14ac:dyDescent="0.2">
      <c r="I212" s="25"/>
      <c r="J212" s="28"/>
    </row>
    <row r="213" spans="9:10" x14ac:dyDescent="0.2">
      <c r="I213" s="25"/>
      <c r="J213" s="28"/>
    </row>
    <row r="214" spans="9:10" x14ac:dyDescent="0.2">
      <c r="I214" s="25"/>
      <c r="J214" s="28"/>
    </row>
    <row r="215" spans="9:10" x14ac:dyDescent="0.2">
      <c r="I215" s="25"/>
      <c r="J215" s="28"/>
    </row>
    <row r="216" spans="9:10" x14ac:dyDescent="0.2">
      <c r="I216" s="25"/>
      <c r="J216" s="28"/>
    </row>
    <row r="217" spans="9:10" x14ac:dyDescent="0.2">
      <c r="I217" s="25"/>
      <c r="J217" s="28"/>
    </row>
    <row r="218" spans="9:10" x14ac:dyDescent="0.2">
      <c r="I218" s="25"/>
      <c r="J218" s="28"/>
    </row>
    <row r="219" spans="9:10" x14ac:dyDescent="0.2">
      <c r="I219" s="25"/>
      <c r="J219" s="28"/>
    </row>
    <row r="220" spans="9:10" x14ac:dyDescent="0.2">
      <c r="I220" s="25"/>
      <c r="J220" s="28"/>
    </row>
    <row r="221" spans="9:10" x14ac:dyDescent="0.2">
      <c r="I221" s="25"/>
      <c r="J221" s="28"/>
    </row>
    <row r="222" spans="9:10" x14ac:dyDescent="0.2">
      <c r="I222" s="25"/>
      <c r="J222" s="28"/>
    </row>
    <row r="223" spans="9:10" x14ac:dyDescent="0.2">
      <c r="I223" s="25"/>
      <c r="J223" s="28"/>
    </row>
    <row r="224" spans="9:10" x14ac:dyDescent="0.2">
      <c r="I224" s="25"/>
      <c r="J224" s="28"/>
    </row>
    <row r="225" spans="9:10" x14ac:dyDescent="0.2">
      <c r="I225" s="25"/>
      <c r="J225" s="28"/>
    </row>
    <row r="226" spans="9:10" x14ac:dyDescent="0.2">
      <c r="I226" s="25"/>
      <c r="J226" s="28"/>
    </row>
    <row r="227" spans="9:10" x14ac:dyDescent="0.2">
      <c r="I227" s="25"/>
      <c r="J227" s="28"/>
    </row>
    <row r="228" spans="9:10" x14ac:dyDescent="0.2">
      <c r="I228" s="25"/>
      <c r="J228" s="28"/>
    </row>
    <row r="229" spans="9:10" x14ac:dyDescent="0.2">
      <c r="I229" s="25"/>
      <c r="J229" s="28"/>
    </row>
    <row r="230" spans="9:10" x14ac:dyDescent="0.2">
      <c r="I230" s="25"/>
      <c r="J230" s="28"/>
    </row>
    <row r="231" spans="9:10" x14ac:dyDescent="0.2">
      <c r="I231" s="25"/>
      <c r="J231" s="28"/>
    </row>
    <row r="232" spans="9:10" x14ac:dyDescent="0.2">
      <c r="I232" s="25"/>
      <c r="J232" s="28"/>
    </row>
    <row r="233" spans="9:10" x14ac:dyDescent="0.2">
      <c r="I233" s="25"/>
      <c r="J233" s="28"/>
    </row>
    <row r="234" spans="9:10" x14ac:dyDescent="0.2">
      <c r="I234" s="25"/>
      <c r="J234" s="28"/>
    </row>
    <row r="235" spans="9:10" x14ac:dyDescent="0.2">
      <c r="I235" s="25"/>
      <c r="J235" s="28"/>
    </row>
    <row r="236" spans="9:10" x14ac:dyDescent="0.2">
      <c r="I236" s="25"/>
      <c r="J236" s="28"/>
    </row>
    <row r="237" spans="9:10" x14ac:dyDescent="0.2">
      <c r="I237" s="25"/>
      <c r="J237" s="28"/>
    </row>
    <row r="238" spans="9:10" x14ac:dyDescent="0.2">
      <c r="I238" s="25"/>
      <c r="J238" s="28"/>
    </row>
    <row r="239" spans="9:10" x14ac:dyDescent="0.2">
      <c r="I239" s="25"/>
      <c r="J239" s="28"/>
    </row>
    <row r="240" spans="9:10" x14ac:dyDescent="0.2">
      <c r="I240" s="25"/>
      <c r="J240" s="28"/>
    </row>
    <row r="241" spans="9:10" x14ac:dyDescent="0.2">
      <c r="I241" s="25"/>
      <c r="J241" s="28"/>
    </row>
    <row r="242" spans="9:10" x14ac:dyDescent="0.2">
      <c r="I242" s="25"/>
      <c r="J242" s="28"/>
    </row>
    <row r="243" spans="9:10" x14ac:dyDescent="0.2">
      <c r="I243" s="25"/>
      <c r="J243" s="28"/>
    </row>
    <row r="244" spans="9:10" x14ac:dyDescent="0.2">
      <c r="I244" s="25"/>
      <c r="J244" s="28"/>
    </row>
    <row r="245" spans="9:10" x14ac:dyDescent="0.2">
      <c r="I245" s="25"/>
      <c r="J245" s="28"/>
    </row>
    <row r="246" spans="9:10" x14ac:dyDescent="0.2">
      <c r="I246" s="25"/>
      <c r="J246" s="28"/>
    </row>
    <row r="247" spans="9:10" x14ac:dyDescent="0.2">
      <c r="I247" s="25"/>
      <c r="J247" s="28"/>
    </row>
    <row r="248" spans="9:10" x14ac:dyDescent="0.2">
      <c r="I248" s="25"/>
      <c r="J248" s="28"/>
    </row>
    <row r="249" spans="9:10" x14ac:dyDescent="0.2">
      <c r="I249" s="25"/>
      <c r="J249" s="28"/>
    </row>
    <row r="250" spans="9:10" x14ac:dyDescent="0.2">
      <c r="I250" s="25"/>
      <c r="J250" s="28"/>
    </row>
    <row r="251" spans="9:10" x14ac:dyDescent="0.2">
      <c r="I251" s="25"/>
      <c r="J251" s="28"/>
    </row>
    <row r="252" spans="9:10" x14ac:dyDescent="0.2">
      <c r="I252" s="25"/>
      <c r="J252" s="28"/>
    </row>
    <row r="253" spans="9:10" x14ac:dyDescent="0.2">
      <c r="I253" s="25"/>
      <c r="J253" s="28"/>
    </row>
    <row r="254" spans="9:10" x14ac:dyDescent="0.2">
      <c r="I254" s="25"/>
      <c r="J254" s="28"/>
    </row>
    <row r="255" spans="9:10" x14ac:dyDescent="0.2">
      <c r="I255" s="25"/>
      <c r="J255" s="28"/>
    </row>
    <row r="256" spans="9:10" x14ac:dyDescent="0.2">
      <c r="I256" s="25"/>
      <c r="J256" s="28"/>
    </row>
    <row r="257" spans="9:10" x14ac:dyDescent="0.2">
      <c r="I257" s="25"/>
      <c r="J257" s="28"/>
    </row>
    <row r="258" spans="9:10" x14ac:dyDescent="0.2">
      <c r="I258" s="25"/>
      <c r="J258" s="28"/>
    </row>
    <row r="259" spans="9:10" x14ac:dyDescent="0.2">
      <c r="I259" s="25"/>
      <c r="J259" s="28"/>
    </row>
    <row r="260" spans="9:10" x14ac:dyDescent="0.2">
      <c r="I260" s="25"/>
      <c r="J260" s="28"/>
    </row>
    <row r="261" spans="9:10" x14ac:dyDescent="0.2">
      <c r="I261" s="25"/>
      <c r="J261" s="28"/>
    </row>
    <row r="262" spans="9:10" x14ac:dyDescent="0.2">
      <c r="I262" s="25"/>
      <c r="J262" s="28"/>
    </row>
    <row r="263" spans="9:10" x14ac:dyDescent="0.2">
      <c r="I263" s="25"/>
      <c r="J263" s="28"/>
    </row>
    <row r="264" spans="9:10" x14ac:dyDescent="0.2">
      <c r="I264" s="25"/>
      <c r="J264" s="28"/>
    </row>
    <row r="265" spans="9:10" x14ac:dyDescent="0.2">
      <c r="I265" s="25"/>
      <c r="J265" s="28"/>
    </row>
    <row r="266" spans="9:10" x14ac:dyDescent="0.2">
      <c r="I266" s="25"/>
      <c r="J266" s="28"/>
    </row>
    <row r="267" spans="9:10" x14ac:dyDescent="0.2">
      <c r="I267" s="25"/>
      <c r="J267" s="28"/>
    </row>
    <row r="268" spans="9:10" x14ac:dyDescent="0.2">
      <c r="I268" s="25"/>
      <c r="J268" s="28"/>
    </row>
    <row r="269" spans="9:10" x14ac:dyDescent="0.2">
      <c r="I269" s="25"/>
      <c r="J269" s="28"/>
    </row>
    <row r="270" spans="9:10" x14ac:dyDescent="0.2">
      <c r="I270" s="25"/>
      <c r="J270" s="28"/>
    </row>
    <row r="271" spans="9:10" x14ac:dyDescent="0.2">
      <c r="I271" s="25"/>
      <c r="J271" s="28"/>
    </row>
    <row r="272" spans="9:10" x14ac:dyDescent="0.2">
      <c r="I272" s="25"/>
      <c r="J272" s="28"/>
    </row>
    <row r="273" spans="9:10" x14ac:dyDescent="0.2">
      <c r="I273" s="25"/>
      <c r="J273" s="28"/>
    </row>
    <row r="274" spans="9:10" x14ac:dyDescent="0.2">
      <c r="I274" s="25"/>
      <c r="J274" s="28"/>
    </row>
    <row r="275" spans="9:10" x14ac:dyDescent="0.2">
      <c r="I275" s="25"/>
      <c r="J275" s="28"/>
    </row>
    <row r="276" spans="9:10" x14ac:dyDescent="0.2">
      <c r="I276" s="25"/>
      <c r="J276" s="28"/>
    </row>
    <row r="277" spans="9:10" x14ac:dyDescent="0.2">
      <c r="I277" s="25"/>
      <c r="J277" s="28"/>
    </row>
    <row r="278" spans="9:10" x14ac:dyDescent="0.2">
      <c r="I278" s="25"/>
      <c r="J278" s="28"/>
    </row>
    <row r="279" spans="9:10" x14ac:dyDescent="0.2">
      <c r="I279" s="25"/>
      <c r="J279" s="28"/>
    </row>
    <row r="280" spans="9:10" x14ac:dyDescent="0.2">
      <c r="I280" s="25"/>
      <c r="J280" s="28"/>
    </row>
    <row r="281" spans="9:10" x14ac:dyDescent="0.2">
      <c r="I281" s="25"/>
      <c r="J281" s="28"/>
    </row>
    <row r="282" spans="9:10" x14ac:dyDescent="0.2">
      <c r="I282" s="25"/>
      <c r="J282" s="28"/>
    </row>
    <row r="283" spans="9:10" x14ac:dyDescent="0.2">
      <c r="I283" s="25"/>
      <c r="J283" s="28"/>
    </row>
    <row r="284" spans="9:10" x14ac:dyDescent="0.2">
      <c r="I284" s="25"/>
      <c r="J284" s="28"/>
    </row>
    <row r="285" spans="9:10" x14ac:dyDescent="0.2">
      <c r="I285" s="25"/>
      <c r="J285" s="28"/>
    </row>
    <row r="286" spans="9:10" x14ac:dyDescent="0.2">
      <c r="I286" s="25"/>
      <c r="J286" s="28"/>
    </row>
    <row r="287" spans="9:10" x14ac:dyDescent="0.2">
      <c r="I287" s="25"/>
      <c r="J287" s="28"/>
    </row>
    <row r="288" spans="9:10" x14ac:dyDescent="0.2">
      <c r="I288" s="25"/>
      <c r="J288" s="28"/>
    </row>
    <row r="289" spans="9:10" x14ac:dyDescent="0.2">
      <c r="I289" s="25"/>
      <c r="J289" s="28"/>
    </row>
    <row r="290" spans="9:10" x14ac:dyDescent="0.2">
      <c r="I290" s="25"/>
      <c r="J290" s="28"/>
    </row>
    <row r="291" spans="9:10" x14ac:dyDescent="0.2">
      <c r="I291" s="25"/>
      <c r="J291" s="28"/>
    </row>
    <row r="292" spans="9:10" x14ac:dyDescent="0.2">
      <c r="I292" s="25"/>
      <c r="J292" s="28"/>
    </row>
    <row r="293" spans="9:10" x14ac:dyDescent="0.2">
      <c r="I293" s="25"/>
      <c r="J293" s="28"/>
    </row>
    <row r="294" spans="9:10" x14ac:dyDescent="0.2">
      <c r="I294" s="25"/>
      <c r="J294" s="28"/>
    </row>
    <row r="295" spans="9:10" x14ac:dyDescent="0.2">
      <c r="I295" s="25"/>
      <c r="J295" s="28"/>
    </row>
    <row r="296" spans="9:10" x14ac:dyDescent="0.2">
      <c r="I296" s="25"/>
      <c r="J296" s="28"/>
    </row>
    <row r="297" spans="9:10" x14ac:dyDescent="0.2">
      <c r="I297" s="25"/>
      <c r="J297" s="28"/>
    </row>
    <row r="298" spans="9:10" x14ac:dyDescent="0.2">
      <c r="I298" s="25"/>
      <c r="J298" s="28"/>
    </row>
    <row r="299" spans="9:10" x14ac:dyDescent="0.2">
      <c r="I299" s="25"/>
      <c r="J299" s="28"/>
    </row>
    <row r="300" spans="9:10" x14ac:dyDescent="0.2">
      <c r="I300" s="25"/>
      <c r="J300" s="28"/>
    </row>
    <row r="301" spans="9:10" x14ac:dyDescent="0.2">
      <c r="I301" s="25"/>
      <c r="J301" s="28"/>
    </row>
    <row r="302" spans="9:10" x14ac:dyDescent="0.2">
      <c r="I302" s="25"/>
      <c r="J302" s="28"/>
    </row>
    <row r="303" spans="9:10" x14ac:dyDescent="0.2">
      <c r="I303" s="25"/>
      <c r="J303" s="28"/>
    </row>
    <row r="304" spans="9:10" x14ac:dyDescent="0.2">
      <c r="I304" s="25"/>
      <c r="J304" s="28"/>
    </row>
    <row r="305" spans="9:10" x14ac:dyDescent="0.2">
      <c r="I305" s="25"/>
      <c r="J305" s="28"/>
    </row>
    <row r="306" spans="9:10" x14ac:dyDescent="0.2">
      <c r="I306" s="25"/>
      <c r="J306" s="28"/>
    </row>
    <row r="307" spans="9:10" x14ac:dyDescent="0.2">
      <c r="I307" s="25"/>
      <c r="J307" s="28"/>
    </row>
    <row r="308" spans="9:10" x14ac:dyDescent="0.2">
      <c r="I308" s="25"/>
      <c r="J308" s="28"/>
    </row>
    <row r="309" spans="9:10" x14ac:dyDescent="0.2">
      <c r="I309" s="25"/>
      <c r="J309" s="28"/>
    </row>
    <row r="310" spans="9:10" x14ac:dyDescent="0.2">
      <c r="I310" s="25"/>
      <c r="J310" s="28"/>
    </row>
    <row r="311" spans="9:10" x14ac:dyDescent="0.2">
      <c r="I311" s="25"/>
      <c r="J311" s="28"/>
    </row>
    <row r="312" spans="9:10" x14ac:dyDescent="0.2">
      <c r="I312" s="25"/>
      <c r="J312" s="28"/>
    </row>
    <row r="313" spans="9:10" x14ac:dyDescent="0.2">
      <c r="I313" s="25"/>
      <c r="J313" s="28"/>
    </row>
    <row r="314" spans="9:10" x14ac:dyDescent="0.2">
      <c r="I314" s="25"/>
      <c r="J314" s="28"/>
    </row>
    <row r="315" spans="9:10" x14ac:dyDescent="0.2">
      <c r="I315" s="25"/>
      <c r="J315" s="28"/>
    </row>
    <row r="316" spans="9:10" x14ac:dyDescent="0.2">
      <c r="I316" s="25"/>
      <c r="J316" s="28"/>
    </row>
    <row r="317" spans="9:10" x14ac:dyDescent="0.2">
      <c r="I317" s="25"/>
      <c r="J317" s="28"/>
    </row>
    <row r="318" spans="9:10" x14ac:dyDescent="0.2">
      <c r="I318" s="25"/>
      <c r="J318" s="28"/>
    </row>
    <row r="319" spans="9:10" x14ac:dyDescent="0.2">
      <c r="I319" s="25"/>
      <c r="J319" s="28"/>
    </row>
    <row r="320" spans="9:10" x14ac:dyDescent="0.2">
      <c r="I320" s="25"/>
      <c r="J320" s="28"/>
    </row>
    <row r="321" spans="9:10" x14ac:dyDescent="0.2">
      <c r="I321" s="25"/>
      <c r="J321" s="28"/>
    </row>
    <row r="322" spans="9:10" x14ac:dyDescent="0.2">
      <c r="I322" s="25"/>
      <c r="J322" s="28"/>
    </row>
    <row r="323" spans="9:10" x14ac:dyDescent="0.2">
      <c r="I323" s="25"/>
      <c r="J323" s="28"/>
    </row>
    <row r="324" spans="9:10" x14ac:dyDescent="0.2">
      <c r="I324" s="25"/>
      <c r="J324" s="28"/>
    </row>
    <row r="325" spans="9:10" x14ac:dyDescent="0.2">
      <c r="I325" s="25"/>
      <c r="J325" s="28"/>
    </row>
    <row r="326" spans="9:10" x14ac:dyDescent="0.2">
      <c r="I326" s="25"/>
      <c r="J326" s="28"/>
    </row>
    <row r="327" spans="9:10" x14ac:dyDescent="0.2">
      <c r="I327" s="25"/>
      <c r="J327" s="28"/>
    </row>
    <row r="328" spans="9:10" x14ac:dyDescent="0.2">
      <c r="I328" s="25"/>
      <c r="J328" s="28"/>
    </row>
    <row r="329" spans="9:10" x14ac:dyDescent="0.2">
      <c r="I329" s="25"/>
      <c r="J329" s="28"/>
    </row>
    <row r="330" spans="9:10" x14ac:dyDescent="0.2">
      <c r="I330" s="25"/>
      <c r="J330" s="28"/>
    </row>
    <row r="331" spans="9:10" x14ac:dyDescent="0.2">
      <c r="I331" s="25"/>
      <c r="J331" s="28"/>
    </row>
    <row r="332" spans="9:10" x14ac:dyDescent="0.2">
      <c r="I332" s="25"/>
      <c r="J332" s="28"/>
    </row>
    <row r="333" spans="9:10" x14ac:dyDescent="0.2">
      <c r="I333" s="25"/>
      <c r="J333" s="28"/>
    </row>
    <row r="334" spans="9:10" x14ac:dyDescent="0.2">
      <c r="I334" s="25"/>
      <c r="J334" s="28"/>
    </row>
    <row r="335" spans="9:10" x14ac:dyDescent="0.2">
      <c r="I335" s="25"/>
      <c r="J335" s="28"/>
    </row>
    <row r="336" spans="9:10" x14ac:dyDescent="0.2">
      <c r="I336" s="25"/>
      <c r="J336" s="28"/>
    </row>
    <row r="337" spans="9:10" x14ac:dyDescent="0.2">
      <c r="I337" s="25"/>
      <c r="J337" s="28"/>
    </row>
    <row r="338" spans="9:10" x14ac:dyDescent="0.2">
      <c r="I338" s="25"/>
      <c r="J338" s="28"/>
    </row>
    <row r="339" spans="9:10" x14ac:dyDescent="0.2">
      <c r="I339" s="25"/>
      <c r="J339" s="28"/>
    </row>
    <row r="340" spans="9:10" x14ac:dyDescent="0.2">
      <c r="I340" s="25"/>
      <c r="J340" s="28"/>
    </row>
    <row r="341" spans="9:10" x14ac:dyDescent="0.2">
      <c r="I341" s="25"/>
      <c r="J341" s="28"/>
    </row>
    <row r="342" spans="9:10" x14ac:dyDescent="0.2">
      <c r="I342" s="25"/>
      <c r="J342" s="28"/>
    </row>
    <row r="343" spans="9:10" x14ac:dyDescent="0.2">
      <c r="I343" s="25"/>
      <c r="J343" s="28"/>
    </row>
    <row r="344" spans="9:10" x14ac:dyDescent="0.2">
      <c r="I344" s="25"/>
      <c r="J344" s="28"/>
    </row>
    <row r="345" spans="9:10" x14ac:dyDescent="0.2">
      <c r="I345" s="25"/>
      <c r="J345" s="28"/>
    </row>
    <row r="346" spans="9:10" x14ac:dyDescent="0.2">
      <c r="I346" s="25"/>
      <c r="J346" s="28"/>
    </row>
    <row r="347" spans="9:10" x14ac:dyDescent="0.2">
      <c r="I347" s="25"/>
      <c r="J347" s="28"/>
    </row>
    <row r="348" spans="9:10" x14ac:dyDescent="0.2">
      <c r="I348" s="25"/>
      <c r="J348" s="28"/>
    </row>
    <row r="349" spans="9:10" x14ac:dyDescent="0.2">
      <c r="I349" s="25"/>
      <c r="J349" s="28"/>
    </row>
    <row r="350" spans="9:10" x14ac:dyDescent="0.2">
      <c r="I350" s="25"/>
      <c r="J350" s="28"/>
    </row>
    <row r="351" spans="9:10" x14ac:dyDescent="0.2">
      <c r="I351" s="25"/>
      <c r="J351" s="28"/>
    </row>
    <row r="352" spans="9:10" x14ac:dyDescent="0.2">
      <c r="I352" s="25"/>
      <c r="J352" s="28"/>
    </row>
    <row r="353" spans="9:10" x14ac:dyDescent="0.2">
      <c r="I353" s="25"/>
      <c r="J353" s="28"/>
    </row>
    <row r="354" spans="9:10" x14ac:dyDescent="0.2">
      <c r="I354" s="25"/>
      <c r="J354" s="28"/>
    </row>
    <row r="355" spans="9:10" x14ac:dyDescent="0.2">
      <c r="I355" s="25"/>
      <c r="J355" s="28"/>
    </row>
    <row r="356" spans="9:10" x14ac:dyDescent="0.2">
      <c r="I356" s="25"/>
      <c r="J356" s="28"/>
    </row>
    <row r="357" spans="9:10" x14ac:dyDescent="0.2">
      <c r="I357" s="25"/>
      <c r="J357" s="28"/>
    </row>
    <row r="358" spans="9:10" x14ac:dyDescent="0.2">
      <c r="I358" s="25"/>
      <c r="J358" s="28"/>
    </row>
    <row r="359" spans="9:10" x14ac:dyDescent="0.2">
      <c r="I359" s="25"/>
      <c r="J359" s="28"/>
    </row>
    <row r="360" spans="9:10" x14ac:dyDescent="0.2">
      <c r="I360" s="25"/>
      <c r="J360" s="28"/>
    </row>
    <row r="361" spans="9:10" x14ac:dyDescent="0.2">
      <c r="I361" s="25"/>
      <c r="J361" s="28"/>
    </row>
    <row r="362" spans="9:10" x14ac:dyDescent="0.2">
      <c r="I362" s="25"/>
      <c r="J362" s="28"/>
    </row>
    <row r="363" spans="9:10" x14ac:dyDescent="0.2">
      <c r="I363" s="25"/>
      <c r="J363" s="28"/>
    </row>
    <row r="364" spans="9:10" x14ac:dyDescent="0.2">
      <c r="I364" s="25"/>
      <c r="J364" s="28"/>
    </row>
    <row r="365" spans="9:10" x14ac:dyDescent="0.2">
      <c r="I365" s="25"/>
      <c r="J365" s="28"/>
    </row>
    <row r="366" spans="9:10" x14ac:dyDescent="0.2">
      <c r="I366" s="25"/>
      <c r="J366" s="28"/>
    </row>
    <row r="367" spans="9:10" x14ac:dyDescent="0.2">
      <c r="I367" s="25"/>
      <c r="J367" s="28"/>
    </row>
    <row r="368" spans="9:10" x14ac:dyDescent="0.2">
      <c r="I368" s="25"/>
      <c r="J368" s="28"/>
    </row>
    <row r="369" spans="9:10" x14ac:dyDescent="0.2">
      <c r="I369" s="25"/>
      <c r="J369" s="28"/>
    </row>
    <row r="370" spans="9:10" x14ac:dyDescent="0.2">
      <c r="I370" s="25"/>
      <c r="J370" s="28"/>
    </row>
    <row r="371" spans="9:10" x14ac:dyDescent="0.2">
      <c r="I371" s="25"/>
      <c r="J371" s="28"/>
    </row>
    <row r="372" spans="9:10" x14ac:dyDescent="0.2">
      <c r="I372" s="25"/>
      <c r="J372" s="28"/>
    </row>
    <row r="373" spans="9:10" x14ac:dyDescent="0.2">
      <c r="I373" s="25"/>
      <c r="J373" s="28"/>
    </row>
    <row r="374" spans="9:10" x14ac:dyDescent="0.2">
      <c r="I374" s="25"/>
      <c r="J374" s="28"/>
    </row>
    <row r="375" spans="9:10" x14ac:dyDescent="0.2">
      <c r="I375" s="25"/>
      <c r="J375" s="28"/>
    </row>
    <row r="376" spans="9:10" x14ac:dyDescent="0.2">
      <c r="I376" s="25"/>
      <c r="J376" s="28"/>
    </row>
    <row r="377" spans="9:10" x14ac:dyDescent="0.2">
      <c r="I377" s="25"/>
      <c r="J377" s="28"/>
    </row>
    <row r="378" spans="9:10" x14ac:dyDescent="0.2">
      <c r="I378" s="25"/>
      <c r="J378" s="28"/>
    </row>
    <row r="379" spans="9:10" x14ac:dyDescent="0.2">
      <c r="I379" s="25"/>
      <c r="J379" s="28"/>
    </row>
    <row r="380" spans="9:10" x14ac:dyDescent="0.2">
      <c r="I380" s="25"/>
      <c r="J380" s="28"/>
    </row>
    <row r="381" spans="9:10" x14ac:dyDescent="0.2">
      <c r="I381" s="25"/>
      <c r="J381" s="28"/>
    </row>
    <row r="382" spans="9:10" x14ac:dyDescent="0.2">
      <c r="I382" s="25"/>
      <c r="J382" s="28"/>
    </row>
    <row r="383" spans="9:10" x14ac:dyDescent="0.2">
      <c r="I383" s="25"/>
      <c r="J383" s="28"/>
    </row>
    <row r="384" spans="9:10" x14ac:dyDescent="0.2">
      <c r="I384" s="25"/>
      <c r="J384" s="28"/>
    </row>
    <row r="385" spans="9:10" x14ac:dyDescent="0.2">
      <c r="I385" s="25"/>
      <c r="J385" s="28"/>
    </row>
    <row r="386" spans="9:10" x14ac:dyDescent="0.2">
      <c r="I386" s="25"/>
      <c r="J386" s="28"/>
    </row>
    <row r="387" spans="9:10" x14ac:dyDescent="0.2">
      <c r="I387" s="25"/>
      <c r="J387" s="28"/>
    </row>
    <row r="388" spans="9:10" x14ac:dyDescent="0.2">
      <c r="I388" s="25"/>
      <c r="J388" s="28"/>
    </row>
    <row r="389" spans="9:10" x14ac:dyDescent="0.2">
      <c r="I389" s="25"/>
      <c r="J389" s="28"/>
    </row>
    <row r="390" spans="9:10" x14ac:dyDescent="0.2">
      <c r="I390" s="25"/>
      <c r="J390" s="28"/>
    </row>
    <row r="391" spans="9:10" x14ac:dyDescent="0.2">
      <c r="I391" s="25"/>
      <c r="J391" s="28"/>
    </row>
    <row r="392" spans="9:10" x14ac:dyDescent="0.2">
      <c r="I392" s="25"/>
      <c r="J392" s="28"/>
    </row>
    <row r="393" spans="9:10" x14ac:dyDescent="0.2">
      <c r="I393" s="25"/>
      <c r="J393" s="28"/>
    </row>
    <row r="394" spans="9:10" x14ac:dyDescent="0.2">
      <c r="I394" s="25"/>
      <c r="J394" s="28"/>
    </row>
    <row r="395" spans="9:10" x14ac:dyDescent="0.2">
      <c r="I395" s="25"/>
      <c r="J395" s="28"/>
    </row>
    <row r="396" spans="9:10" x14ac:dyDescent="0.2">
      <c r="I396" s="25"/>
      <c r="J396" s="28"/>
    </row>
    <row r="397" spans="9:10" x14ac:dyDescent="0.2">
      <c r="I397" s="25"/>
      <c r="J397" s="28"/>
    </row>
    <row r="398" spans="9:10" x14ac:dyDescent="0.2">
      <c r="I398" s="25"/>
      <c r="J398" s="28"/>
    </row>
    <row r="399" spans="9:10" x14ac:dyDescent="0.2">
      <c r="I399" s="25"/>
      <c r="J399" s="28"/>
    </row>
    <row r="400" spans="9:10" x14ac:dyDescent="0.2">
      <c r="I400" s="25"/>
      <c r="J400" s="28"/>
    </row>
    <row r="401" spans="9:10" x14ac:dyDescent="0.2">
      <c r="I401" s="25"/>
      <c r="J401" s="28"/>
    </row>
    <row r="402" spans="9:10" x14ac:dyDescent="0.2">
      <c r="I402" s="25"/>
      <c r="J402" s="28"/>
    </row>
    <row r="403" spans="9:10" x14ac:dyDescent="0.2">
      <c r="I403" s="25"/>
      <c r="J403" s="28"/>
    </row>
    <row r="404" spans="9:10" x14ac:dyDescent="0.2">
      <c r="I404" s="25"/>
      <c r="J404" s="28"/>
    </row>
    <row r="405" spans="9:10" x14ac:dyDescent="0.2">
      <c r="I405" s="25"/>
      <c r="J405" s="28"/>
    </row>
    <row r="406" spans="9:10" x14ac:dyDescent="0.2">
      <c r="I406" s="25"/>
      <c r="J406" s="28"/>
    </row>
    <row r="407" spans="9:10" x14ac:dyDescent="0.2">
      <c r="I407" s="25"/>
      <c r="J407" s="28"/>
    </row>
    <row r="408" spans="9:10" x14ac:dyDescent="0.2">
      <c r="I408" s="25"/>
      <c r="J408" s="28"/>
    </row>
    <row r="409" spans="9:10" x14ac:dyDescent="0.2">
      <c r="I409" s="25"/>
      <c r="J409" s="28"/>
    </row>
    <row r="410" spans="9:10" x14ac:dyDescent="0.2">
      <c r="I410" s="25"/>
      <c r="J410" s="28"/>
    </row>
    <row r="411" spans="9:10" x14ac:dyDescent="0.2">
      <c r="I411" s="25"/>
      <c r="J411" s="28"/>
    </row>
    <row r="412" spans="9:10" x14ac:dyDescent="0.2">
      <c r="I412" s="25"/>
      <c r="J412" s="28"/>
    </row>
    <row r="413" spans="9:10" x14ac:dyDescent="0.2">
      <c r="I413" s="25"/>
      <c r="J413" s="28"/>
    </row>
    <row r="414" spans="9:10" x14ac:dyDescent="0.2">
      <c r="I414" s="25"/>
      <c r="J414" s="28"/>
    </row>
    <row r="415" spans="9:10" x14ac:dyDescent="0.2">
      <c r="I415" s="25"/>
      <c r="J415" s="28"/>
    </row>
    <row r="416" spans="9:10" x14ac:dyDescent="0.2">
      <c r="I416" s="25"/>
      <c r="J416" s="28"/>
    </row>
    <row r="417" spans="9:10" x14ac:dyDescent="0.2">
      <c r="I417" s="25"/>
      <c r="J417" s="28"/>
    </row>
    <row r="418" spans="9:10" x14ac:dyDescent="0.2">
      <c r="I418" s="25"/>
      <c r="J418" s="28"/>
    </row>
    <row r="419" spans="9:10" x14ac:dyDescent="0.2">
      <c r="I419" s="25"/>
      <c r="J419" s="28"/>
    </row>
    <row r="420" spans="9:10" x14ac:dyDescent="0.2">
      <c r="I420" s="25"/>
      <c r="J420" s="28"/>
    </row>
    <row r="421" spans="9:10" x14ac:dyDescent="0.2">
      <c r="I421" s="25"/>
      <c r="J421" s="28"/>
    </row>
    <row r="422" spans="9:10" x14ac:dyDescent="0.2">
      <c r="I422" s="25"/>
      <c r="J422" s="28"/>
    </row>
    <row r="423" spans="9:10" x14ac:dyDescent="0.2">
      <c r="I423" s="25"/>
      <c r="J423" s="28"/>
    </row>
    <row r="424" spans="9:10" x14ac:dyDescent="0.2">
      <c r="I424" s="25"/>
      <c r="J424" s="28"/>
    </row>
    <row r="425" spans="9:10" x14ac:dyDescent="0.2">
      <c r="I425" s="25"/>
      <c r="J425" s="28"/>
    </row>
    <row r="426" spans="9:10" x14ac:dyDescent="0.2">
      <c r="I426" s="25"/>
      <c r="J426" s="28"/>
    </row>
    <row r="427" spans="9:10" x14ac:dyDescent="0.2">
      <c r="I427" s="25"/>
      <c r="J427" s="28"/>
    </row>
    <row r="428" spans="9:10" x14ac:dyDescent="0.2">
      <c r="I428" s="25"/>
      <c r="J428" s="28"/>
    </row>
    <row r="429" spans="9:10" x14ac:dyDescent="0.2">
      <c r="I429" s="25"/>
      <c r="J429" s="28"/>
    </row>
    <row r="430" spans="9:10" x14ac:dyDescent="0.2">
      <c r="I430" s="25"/>
      <c r="J430" s="28"/>
    </row>
    <row r="431" spans="9:10" x14ac:dyDescent="0.2">
      <c r="I431" s="25"/>
      <c r="J431" s="28"/>
    </row>
    <row r="432" spans="9:10" x14ac:dyDescent="0.2">
      <c r="I432" s="25"/>
      <c r="J432" s="28"/>
    </row>
    <row r="433" spans="9:10" x14ac:dyDescent="0.2">
      <c r="I433" s="25"/>
      <c r="J433" s="28"/>
    </row>
    <row r="434" spans="9:10" x14ac:dyDescent="0.2">
      <c r="I434" s="25"/>
      <c r="J434" s="28"/>
    </row>
    <row r="435" spans="9:10" x14ac:dyDescent="0.2">
      <c r="I435" s="25"/>
      <c r="J435" s="28"/>
    </row>
    <row r="436" spans="9:10" x14ac:dyDescent="0.2">
      <c r="I436" s="25"/>
      <c r="J436" s="28"/>
    </row>
    <row r="437" spans="9:10" x14ac:dyDescent="0.2">
      <c r="I437" s="25"/>
      <c r="J437" s="28"/>
    </row>
    <row r="438" spans="9:10" x14ac:dyDescent="0.2">
      <c r="I438" s="25"/>
      <c r="J438" s="28"/>
    </row>
    <row r="439" spans="9:10" x14ac:dyDescent="0.2">
      <c r="I439" s="25"/>
      <c r="J439" s="28"/>
    </row>
    <row r="440" spans="9:10" x14ac:dyDescent="0.2">
      <c r="I440" s="25"/>
      <c r="J440" s="28"/>
    </row>
    <row r="441" spans="9:10" x14ac:dyDescent="0.2">
      <c r="I441" s="25"/>
      <c r="J441" s="28"/>
    </row>
    <row r="442" spans="9:10" x14ac:dyDescent="0.2">
      <c r="I442" s="25"/>
      <c r="J442" s="28"/>
    </row>
    <row r="443" spans="9:10" x14ac:dyDescent="0.2">
      <c r="I443" s="25"/>
      <c r="J443" s="28"/>
    </row>
    <row r="444" spans="9:10" x14ac:dyDescent="0.2">
      <c r="I444" s="25"/>
      <c r="J444" s="28"/>
    </row>
    <row r="445" spans="9:10" x14ac:dyDescent="0.2">
      <c r="I445" s="25"/>
      <c r="J445" s="28"/>
    </row>
    <row r="446" spans="9:10" x14ac:dyDescent="0.2">
      <c r="I446" s="25"/>
      <c r="J446" s="28"/>
    </row>
    <row r="447" spans="9:10" x14ac:dyDescent="0.2">
      <c r="I447" s="25"/>
      <c r="J447" s="28"/>
    </row>
    <row r="448" spans="9:10" x14ac:dyDescent="0.2">
      <c r="I448" s="25"/>
      <c r="J448" s="28"/>
    </row>
    <row r="449" spans="9:10" x14ac:dyDescent="0.2">
      <c r="I449" s="25"/>
      <c r="J449" s="28"/>
    </row>
    <row r="450" spans="9:10" x14ac:dyDescent="0.2">
      <c r="I450" s="25"/>
      <c r="J450" s="28"/>
    </row>
    <row r="451" spans="9:10" x14ac:dyDescent="0.2">
      <c r="I451" s="25"/>
      <c r="J451" s="28"/>
    </row>
    <row r="452" spans="9:10" x14ac:dyDescent="0.2">
      <c r="I452" s="25"/>
      <c r="J452" s="28"/>
    </row>
    <row r="453" spans="9:10" x14ac:dyDescent="0.2">
      <c r="I453" s="25"/>
      <c r="J453" s="28"/>
    </row>
    <row r="454" spans="9:10" x14ac:dyDescent="0.2">
      <c r="I454" s="25"/>
      <c r="J454" s="28"/>
    </row>
    <row r="455" spans="9:10" x14ac:dyDescent="0.2">
      <c r="I455" s="25"/>
      <c r="J455" s="28"/>
    </row>
    <row r="456" spans="9:10" x14ac:dyDescent="0.2">
      <c r="I456" s="25"/>
      <c r="J456" s="28"/>
    </row>
    <row r="457" spans="9:10" x14ac:dyDescent="0.2">
      <c r="I457" s="25"/>
      <c r="J457" s="28"/>
    </row>
    <row r="458" spans="9:10" x14ac:dyDescent="0.2">
      <c r="I458" s="25"/>
      <c r="J458" s="28"/>
    </row>
    <row r="459" spans="9:10" x14ac:dyDescent="0.2">
      <c r="I459" s="25"/>
      <c r="J459" s="28"/>
    </row>
    <row r="460" spans="9:10" x14ac:dyDescent="0.2">
      <c r="I460" s="25"/>
      <c r="J460" s="28"/>
    </row>
    <row r="461" spans="9:10" x14ac:dyDescent="0.2">
      <c r="I461" s="25"/>
      <c r="J461" s="28"/>
    </row>
    <row r="462" spans="9:10" x14ac:dyDescent="0.2">
      <c r="I462" s="25"/>
      <c r="J462" s="28"/>
    </row>
    <row r="463" spans="9:10" x14ac:dyDescent="0.2">
      <c r="I463" s="25"/>
      <c r="J463" s="28"/>
    </row>
    <row r="464" spans="9:10" x14ac:dyDescent="0.2">
      <c r="I464" s="25"/>
      <c r="J464" s="28"/>
    </row>
    <row r="465" spans="9:10" x14ac:dyDescent="0.2">
      <c r="I465" s="25"/>
      <c r="J465" s="28"/>
    </row>
    <row r="466" spans="9:10" x14ac:dyDescent="0.2">
      <c r="I466" s="25"/>
      <c r="J466" s="28"/>
    </row>
    <row r="467" spans="9:10" x14ac:dyDescent="0.2">
      <c r="I467" s="25"/>
      <c r="J467" s="28"/>
    </row>
    <row r="468" spans="9:10" x14ac:dyDescent="0.2">
      <c r="I468" s="25"/>
      <c r="J468" s="28"/>
    </row>
    <row r="469" spans="9:10" x14ac:dyDescent="0.2">
      <c r="I469" s="25"/>
      <c r="J469" s="28"/>
    </row>
    <row r="470" spans="9:10" x14ac:dyDescent="0.2">
      <c r="I470" s="25"/>
      <c r="J470" s="28"/>
    </row>
    <row r="471" spans="9:10" x14ac:dyDescent="0.2">
      <c r="I471" s="25"/>
      <c r="J471" s="28"/>
    </row>
    <row r="472" spans="9:10" x14ac:dyDescent="0.2">
      <c r="I472" s="25"/>
      <c r="J472" s="28"/>
    </row>
    <row r="473" spans="9:10" x14ac:dyDescent="0.2">
      <c r="I473" s="25"/>
      <c r="J473" s="28"/>
    </row>
    <row r="474" spans="9:10" x14ac:dyDescent="0.2">
      <c r="I474" s="25"/>
      <c r="J474" s="28"/>
    </row>
    <row r="475" spans="9:10" x14ac:dyDescent="0.2">
      <c r="I475" s="25"/>
      <c r="J475" s="28"/>
    </row>
    <row r="476" spans="9:10" x14ac:dyDescent="0.2">
      <c r="I476" s="25"/>
      <c r="J476" s="28"/>
    </row>
    <row r="477" spans="9:10" x14ac:dyDescent="0.2">
      <c r="I477" s="25"/>
      <c r="J477" s="28"/>
    </row>
    <row r="478" spans="9:10" x14ac:dyDescent="0.2">
      <c r="I478" s="25"/>
      <c r="J478" s="28"/>
    </row>
    <row r="479" spans="9:10" x14ac:dyDescent="0.2">
      <c r="I479" s="25"/>
      <c r="J479" s="28"/>
    </row>
    <row r="480" spans="9:10" x14ac:dyDescent="0.2">
      <c r="I480" s="25"/>
      <c r="J480" s="28"/>
    </row>
    <row r="481" spans="9:10" x14ac:dyDescent="0.2">
      <c r="I481" s="25"/>
      <c r="J481" s="28"/>
    </row>
    <row r="482" spans="9:10" x14ac:dyDescent="0.2">
      <c r="I482" s="25"/>
      <c r="J482" s="28"/>
    </row>
    <row r="483" spans="9:10" x14ac:dyDescent="0.2">
      <c r="I483" s="25"/>
      <c r="J483" s="28"/>
    </row>
    <row r="484" spans="9:10" x14ac:dyDescent="0.2">
      <c r="I484" s="25"/>
      <c r="J484" s="28"/>
    </row>
    <row r="485" spans="9:10" x14ac:dyDescent="0.2">
      <c r="I485" s="25"/>
      <c r="J485" s="28"/>
    </row>
    <row r="486" spans="9:10" x14ac:dyDescent="0.2">
      <c r="I486" s="25"/>
      <c r="J486" s="28"/>
    </row>
    <row r="487" spans="9:10" x14ac:dyDescent="0.2">
      <c r="I487" s="25"/>
      <c r="J487" s="28"/>
    </row>
    <row r="488" spans="9:10" x14ac:dyDescent="0.2">
      <c r="I488" s="25"/>
      <c r="J488" s="28"/>
    </row>
    <row r="489" spans="9:10" x14ac:dyDescent="0.2">
      <c r="I489" s="25"/>
      <c r="J489" s="28"/>
    </row>
    <row r="490" spans="9:10" x14ac:dyDescent="0.2">
      <c r="I490" s="25"/>
      <c r="J490" s="28"/>
    </row>
    <row r="491" spans="9:10" x14ac:dyDescent="0.2">
      <c r="I491" s="25"/>
      <c r="J491" s="28"/>
    </row>
    <row r="492" spans="9:10" x14ac:dyDescent="0.2">
      <c r="I492" s="25"/>
      <c r="J492" s="28"/>
    </row>
    <row r="493" spans="9:10" x14ac:dyDescent="0.2">
      <c r="I493" s="25"/>
      <c r="J493" s="28"/>
    </row>
    <row r="494" spans="9:10" x14ac:dyDescent="0.2">
      <c r="I494" s="25"/>
      <c r="J494" s="28"/>
    </row>
    <row r="495" spans="9:10" x14ac:dyDescent="0.2">
      <c r="I495" s="25"/>
      <c r="J495" s="28"/>
    </row>
    <row r="496" spans="9:10" x14ac:dyDescent="0.2">
      <c r="I496" s="25"/>
      <c r="J496" s="28"/>
    </row>
    <row r="497" spans="9:10" x14ac:dyDescent="0.2">
      <c r="I497" s="25"/>
      <c r="J497" s="28"/>
    </row>
    <row r="498" spans="9:10" x14ac:dyDescent="0.2">
      <c r="I498" s="25"/>
      <c r="J498" s="28"/>
    </row>
    <row r="499" spans="9:10" x14ac:dyDescent="0.2">
      <c r="I499" s="25"/>
      <c r="J499" s="28"/>
    </row>
    <row r="500" spans="9:10" x14ac:dyDescent="0.2">
      <c r="I500" s="25"/>
      <c r="J500" s="28"/>
    </row>
    <row r="501" spans="9:10" x14ac:dyDescent="0.2">
      <c r="I501" s="25"/>
      <c r="J501" s="28"/>
    </row>
    <row r="502" spans="9:10" x14ac:dyDescent="0.2">
      <c r="I502" s="25"/>
      <c r="J502" s="28"/>
    </row>
    <row r="503" spans="9:10" x14ac:dyDescent="0.2">
      <c r="I503" s="25"/>
      <c r="J503" s="28"/>
    </row>
    <row r="504" spans="9:10" x14ac:dyDescent="0.2">
      <c r="I504" s="25"/>
      <c r="J504" s="28"/>
    </row>
    <row r="505" spans="9:10" x14ac:dyDescent="0.2">
      <c r="I505" s="25"/>
      <c r="J505" s="28"/>
    </row>
    <row r="506" spans="9:10" x14ac:dyDescent="0.2">
      <c r="I506" s="25"/>
      <c r="J506" s="28"/>
    </row>
    <row r="507" spans="9:10" x14ac:dyDescent="0.2">
      <c r="I507" s="25"/>
      <c r="J507" s="28"/>
    </row>
    <row r="508" spans="9:10" x14ac:dyDescent="0.2">
      <c r="I508" s="25"/>
      <c r="J508" s="28"/>
    </row>
    <row r="509" spans="9:10" x14ac:dyDescent="0.2">
      <c r="I509" s="25"/>
      <c r="J509" s="28"/>
    </row>
    <row r="510" spans="9:10" x14ac:dyDescent="0.2">
      <c r="I510" s="25"/>
      <c r="J510" s="28"/>
    </row>
    <row r="511" spans="9:10" x14ac:dyDescent="0.2">
      <c r="I511" s="25"/>
      <c r="J511" s="28"/>
    </row>
    <row r="512" spans="9:10" x14ac:dyDescent="0.2">
      <c r="I512" s="25"/>
      <c r="J512" s="28"/>
    </row>
    <row r="513" spans="9:10" x14ac:dyDescent="0.2">
      <c r="I513" s="25"/>
      <c r="J513" s="28"/>
    </row>
    <row r="514" spans="9:10" x14ac:dyDescent="0.2">
      <c r="I514" s="25"/>
      <c r="J514" s="28"/>
    </row>
    <row r="515" spans="9:10" x14ac:dyDescent="0.2">
      <c r="I515" s="25"/>
      <c r="J515" s="28"/>
    </row>
    <row r="516" spans="9:10" x14ac:dyDescent="0.2">
      <c r="I516" s="25"/>
      <c r="J516" s="28"/>
    </row>
    <row r="517" spans="9:10" x14ac:dyDescent="0.2">
      <c r="I517" s="25"/>
      <c r="J517" s="28"/>
    </row>
    <row r="518" spans="9:10" x14ac:dyDescent="0.2">
      <c r="I518" s="25"/>
      <c r="J518" s="28"/>
    </row>
    <row r="519" spans="9:10" x14ac:dyDescent="0.2">
      <c r="I519" s="25"/>
      <c r="J519" s="28"/>
    </row>
    <row r="520" spans="9:10" x14ac:dyDescent="0.2">
      <c r="I520" s="25"/>
      <c r="J520" s="28"/>
    </row>
    <row r="521" spans="9:10" x14ac:dyDescent="0.2">
      <c r="I521" s="25"/>
      <c r="J521" s="28"/>
    </row>
    <row r="522" spans="9:10" x14ac:dyDescent="0.2">
      <c r="I522" s="25"/>
      <c r="J522" s="28"/>
    </row>
    <row r="523" spans="9:10" x14ac:dyDescent="0.2">
      <c r="I523" s="25"/>
      <c r="J523" s="28"/>
    </row>
    <row r="524" spans="9:10" x14ac:dyDescent="0.2">
      <c r="I524" s="25"/>
      <c r="J524" s="28"/>
    </row>
    <row r="525" spans="9:10" x14ac:dyDescent="0.2">
      <c r="I525" s="25"/>
      <c r="J525" s="28"/>
    </row>
    <row r="526" spans="9:10" x14ac:dyDescent="0.2">
      <c r="I526" s="25"/>
      <c r="J526" s="28"/>
    </row>
    <row r="527" spans="9:10" x14ac:dyDescent="0.2">
      <c r="I527" s="25"/>
      <c r="J527" s="28"/>
    </row>
    <row r="528" spans="9:10" x14ac:dyDescent="0.2">
      <c r="I528" s="25"/>
      <c r="J528" s="28"/>
    </row>
    <row r="529" spans="9:10" x14ac:dyDescent="0.2">
      <c r="I529" s="25"/>
      <c r="J529" s="28"/>
    </row>
    <row r="530" spans="9:10" x14ac:dyDescent="0.2">
      <c r="I530" s="25"/>
      <c r="J530" s="28"/>
    </row>
    <row r="531" spans="9:10" x14ac:dyDescent="0.2">
      <c r="I531" s="25"/>
      <c r="J531" s="28"/>
    </row>
    <row r="532" spans="9:10" x14ac:dyDescent="0.2">
      <c r="I532" s="25"/>
      <c r="J532" s="28"/>
    </row>
    <row r="533" spans="9:10" x14ac:dyDescent="0.2">
      <c r="I533" s="25"/>
      <c r="J533" s="28"/>
    </row>
    <row r="534" spans="9:10" x14ac:dyDescent="0.2">
      <c r="I534" s="25"/>
      <c r="J534" s="28"/>
    </row>
    <row r="535" spans="9:10" x14ac:dyDescent="0.2">
      <c r="I535" s="25"/>
      <c r="J535" s="28"/>
    </row>
    <row r="536" spans="9:10" x14ac:dyDescent="0.2">
      <c r="I536" s="25"/>
      <c r="J536" s="28"/>
    </row>
    <row r="537" spans="9:10" x14ac:dyDescent="0.2">
      <c r="I537" s="25"/>
      <c r="J537" s="28"/>
    </row>
    <row r="538" spans="9:10" x14ac:dyDescent="0.2">
      <c r="I538" s="25"/>
      <c r="J538" s="28"/>
    </row>
    <row r="539" spans="9:10" x14ac:dyDescent="0.2">
      <c r="I539" s="25"/>
      <c r="J539" s="28"/>
    </row>
    <row r="540" spans="9:10" x14ac:dyDescent="0.2">
      <c r="I540" s="25"/>
      <c r="J540" s="28"/>
    </row>
    <row r="541" spans="9:10" x14ac:dyDescent="0.2">
      <c r="I541" s="25"/>
      <c r="J541" s="28"/>
    </row>
    <row r="542" spans="9:10" x14ac:dyDescent="0.2">
      <c r="I542" s="25"/>
      <c r="J542" s="28"/>
    </row>
    <row r="543" spans="9:10" x14ac:dyDescent="0.2">
      <c r="I543" s="25"/>
      <c r="J543" s="28"/>
    </row>
    <row r="544" spans="9:10" x14ac:dyDescent="0.2">
      <c r="I544" s="25"/>
      <c r="J544" s="28"/>
    </row>
    <row r="545" spans="9:10" x14ac:dyDescent="0.2">
      <c r="I545" s="25"/>
      <c r="J545" s="28"/>
    </row>
    <row r="546" spans="9:10" x14ac:dyDescent="0.2">
      <c r="I546" s="25"/>
      <c r="J546" s="28"/>
    </row>
    <row r="547" spans="9:10" x14ac:dyDescent="0.2">
      <c r="I547" s="25"/>
      <c r="J547" s="28"/>
    </row>
    <row r="548" spans="9:10" x14ac:dyDescent="0.2">
      <c r="I548" s="25"/>
      <c r="J548" s="28"/>
    </row>
    <row r="549" spans="9:10" x14ac:dyDescent="0.2">
      <c r="I549" s="25"/>
      <c r="J549" s="28"/>
    </row>
    <row r="550" spans="9:10" x14ac:dyDescent="0.2">
      <c r="I550" s="25"/>
      <c r="J550" s="28"/>
    </row>
    <row r="551" spans="9:10" x14ac:dyDescent="0.2">
      <c r="I551" s="25"/>
      <c r="J551" s="28"/>
    </row>
    <row r="552" spans="9:10" x14ac:dyDescent="0.2">
      <c r="I552" s="25"/>
      <c r="J552" s="28"/>
    </row>
    <row r="553" spans="9:10" x14ac:dyDescent="0.2">
      <c r="I553" s="25"/>
      <c r="J553" s="28"/>
    </row>
    <row r="554" spans="9:10" x14ac:dyDescent="0.2">
      <c r="I554" s="25"/>
      <c r="J554" s="28"/>
    </row>
    <row r="555" spans="9:10" x14ac:dyDescent="0.2">
      <c r="I555" s="25"/>
      <c r="J555" s="28"/>
    </row>
    <row r="556" spans="9:10" x14ac:dyDescent="0.2">
      <c r="I556" s="25"/>
      <c r="J556" s="28"/>
    </row>
    <row r="557" spans="9:10" x14ac:dyDescent="0.2">
      <c r="I557" s="25"/>
      <c r="J557" s="28"/>
    </row>
    <row r="558" spans="9:10" x14ac:dyDescent="0.2">
      <c r="I558" s="25"/>
      <c r="J558" s="28"/>
    </row>
    <row r="559" spans="9:10" x14ac:dyDescent="0.2">
      <c r="I559" s="25"/>
      <c r="J559" s="28"/>
    </row>
    <row r="560" spans="9:10" x14ac:dyDescent="0.2">
      <c r="I560" s="25"/>
      <c r="J560" s="28"/>
    </row>
    <row r="561" spans="9:10" x14ac:dyDescent="0.2">
      <c r="I561" s="25"/>
      <c r="J561" s="28"/>
    </row>
    <row r="562" spans="9:10" x14ac:dyDescent="0.2">
      <c r="I562" s="25"/>
      <c r="J562" s="28"/>
    </row>
    <row r="563" spans="9:10" x14ac:dyDescent="0.2">
      <c r="I563" s="25"/>
      <c r="J563" s="28"/>
    </row>
    <row r="564" spans="9:10" x14ac:dyDescent="0.2">
      <c r="I564" s="25"/>
      <c r="J564" s="28"/>
    </row>
    <row r="565" spans="9:10" x14ac:dyDescent="0.2">
      <c r="I565" s="25"/>
      <c r="J565" s="28"/>
    </row>
    <row r="566" spans="9:10" x14ac:dyDescent="0.2">
      <c r="I566" s="25"/>
      <c r="J566" s="28"/>
    </row>
    <row r="567" spans="9:10" x14ac:dyDescent="0.2">
      <c r="I567" s="25"/>
      <c r="J567" s="28"/>
    </row>
    <row r="568" spans="9:10" x14ac:dyDescent="0.2">
      <c r="I568" s="25"/>
      <c r="J568" s="28"/>
    </row>
    <row r="569" spans="9:10" x14ac:dyDescent="0.2">
      <c r="I569" s="25"/>
      <c r="J569" s="28"/>
    </row>
    <row r="570" spans="9:10" x14ac:dyDescent="0.2">
      <c r="I570" s="25"/>
      <c r="J570" s="28"/>
    </row>
    <row r="571" spans="9:10" x14ac:dyDescent="0.2">
      <c r="I571" s="25"/>
      <c r="J571" s="28"/>
    </row>
    <row r="572" spans="9:10" x14ac:dyDescent="0.2">
      <c r="I572" s="25"/>
      <c r="J572" s="28"/>
    </row>
    <row r="573" spans="9:10" x14ac:dyDescent="0.2">
      <c r="I573" s="25"/>
      <c r="J573" s="28"/>
    </row>
    <row r="574" spans="9:10" x14ac:dyDescent="0.2">
      <c r="I574" s="25"/>
      <c r="J574" s="28"/>
    </row>
    <row r="575" spans="9:10" x14ac:dyDescent="0.2">
      <c r="I575" s="25"/>
      <c r="J575" s="28"/>
    </row>
    <row r="576" spans="9:10" x14ac:dyDescent="0.2">
      <c r="I576" s="25"/>
      <c r="J576" s="28"/>
    </row>
    <row r="577" spans="9:10" x14ac:dyDescent="0.2">
      <c r="I577" s="25"/>
      <c r="J577" s="28"/>
    </row>
    <row r="578" spans="9:10" x14ac:dyDescent="0.2">
      <c r="I578" s="25"/>
      <c r="J578" s="28"/>
    </row>
    <row r="579" spans="9:10" x14ac:dyDescent="0.2">
      <c r="I579" s="25"/>
      <c r="J579" s="28"/>
    </row>
    <row r="580" spans="9:10" x14ac:dyDescent="0.2">
      <c r="I580" s="25"/>
      <c r="J580" s="28"/>
    </row>
    <row r="581" spans="9:10" x14ac:dyDescent="0.2">
      <c r="I581" s="25"/>
      <c r="J581" s="28"/>
    </row>
    <row r="582" spans="9:10" x14ac:dyDescent="0.2">
      <c r="I582" s="25"/>
      <c r="J582" s="28"/>
    </row>
    <row r="583" spans="9:10" x14ac:dyDescent="0.2">
      <c r="I583" s="25"/>
      <c r="J583" s="28"/>
    </row>
    <row r="584" spans="9:10" x14ac:dyDescent="0.2">
      <c r="I584" s="25"/>
      <c r="J584" s="28"/>
    </row>
    <row r="585" spans="9:10" x14ac:dyDescent="0.2">
      <c r="I585" s="25"/>
      <c r="J585" s="28"/>
    </row>
    <row r="586" spans="9:10" x14ac:dyDescent="0.2">
      <c r="I586" s="25"/>
      <c r="J586" s="28"/>
    </row>
    <row r="587" spans="9:10" x14ac:dyDescent="0.2">
      <c r="I587" s="25"/>
      <c r="J587" s="28"/>
    </row>
    <row r="588" spans="9:10" x14ac:dyDescent="0.2">
      <c r="I588" s="25"/>
      <c r="J588" s="28"/>
    </row>
    <row r="589" spans="9:10" x14ac:dyDescent="0.2">
      <c r="I589" s="25"/>
      <c r="J589" s="28"/>
    </row>
    <row r="590" spans="9:10" x14ac:dyDescent="0.2">
      <c r="I590" s="25"/>
      <c r="J590" s="28"/>
    </row>
    <row r="591" spans="9:10" x14ac:dyDescent="0.2">
      <c r="I591" s="25"/>
      <c r="J591" s="28"/>
    </row>
    <row r="592" spans="9:10" x14ac:dyDescent="0.2">
      <c r="I592" s="25"/>
      <c r="J592" s="28"/>
    </row>
    <row r="593" spans="9:10" x14ac:dyDescent="0.2">
      <c r="I593" s="25"/>
      <c r="J593" s="28"/>
    </row>
    <row r="594" spans="9:10" x14ac:dyDescent="0.2">
      <c r="I594" s="25"/>
      <c r="J594" s="28"/>
    </row>
    <row r="595" spans="9:10" x14ac:dyDescent="0.2">
      <c r="I595" s="25"/>
      <c r="J595" s="28"/>
    </row>
    <row r="596" spans="9:10" x14ac:dyDescent="0.2">
      <c r="I596" s="25"/>
      <c r="J596" s="28"/>
    </row>
    <row r="597" spans="9:10" x14ac:dyDescent="0.2">
      <c r="I597" s="25"/>
      <c r="J597" s="28"/>
    </row>
    <row r="598" spans="9:10" x14ac:dyDescent="0.2">
      <c r="I598" s="25"/>
      <c r="J598" s="28"/>
    </row>
    <row r="599" spans="9:10" x14ac:dyDescent="0.2">
      <c r="I599" s="25"/>
      <c r="J599" s="28"/>
    </row>
    <row r="600" spans="9:10" x14ac:dyDescent="0.2">
      <c r="I600" s="25"/>
      <c r="J600" s="28"/>
    </row>
    <row r="601" spans="9:10" x14ac:dyDescent="0.2">
      <c r="I601" s="25"/>
      <c r="J601" s="28"/>
    </row>
    <row r="602" spans="9:10" x14ac:dyDescent="0.2">
      <c r="I602" s="25"/>
      <c r="J602" s="28"/>
    </row>
    <row r="603" spans="9:10" x14ac:dyDescent="0.2">
      <c r="I603" s="25"/>
      <c r="J603" s="28"/>
    </row>
    <row r="604" spans="9:10" x14ac:dyDescent="0.2">
      <c r="I604" s="25"/>
      <c r="J604" s="28"/>
    </row>
    <row r="605" spans="9:10" x14ac:dyDescent="0.2">
      <c r="I605" s="25"/>
      <c r="J605" s="28"/>
    </row>
    <row r="606" spans="9:10" x14ac:dyDescent="0.2">
      <c r="I606" s="25"/>
      <c r="J606" s="28"/>
    </row>
    <row r="607" spans="9:10" x14ac:dyDescent="0.2">
      <c r="I607" s="25"/>
      <c r="J607" s="28"/>
    </row>
    <row r="608" spans="9:10" x14ac:dyDescent="0.2">
      <c r="I608" s="25"/>
      <c r="J608" s="28"/>
    </row>
    <row r="609" spans="9:10" x14ac:dyDescent="0.2">
      <c r="I609" s="25"/>
      <c r="J609" s="28"/>
    </row>
    <row r="610" spans="9:10" x14ac:dyDescent="0.2">
      <c r="I610" s="25"/>
      <c r="J610" s="28"/>
    </row>
    <row r="611" spans="9:10" x14ac:dyDescent="0.2">
      <c r="I611" s="25"/>
      <c r="J611" s="28"/>
    </row>
    <row r="612" spans="9:10" x14ac:dyDescent="0.2">
      <c r="I612" s="25"/>
      <c r="J612" s="28"/>
    </row>
    <row r="613" spans="9:10" x14ac:dyDescent="0.2">
      <c r="I613" s="25"/>
      <c r="J613" s="28"/>
    </row>
    <row r="614" spans="9:10" x14ac:dyDescent="0.2">
      <c r="I614" s="25"/>
      <c r="J614" s="28"/>
    </row>
    <row r="615" spans="9:10" x14ac:dyDescent="0.2">
      <c r="I615" s="25"/>
      <c r="J615" s="28"/>
    </row>
    <row r="616" spans="9:10" x14ac:dyDescent="0.2">
      <c r="I616" s="25"/>
      <c r="J616" s="28"/>
    </row>
    <row r="617" spans="9:10" x14ac:dyDescent="0.2">
      <c r="I617" s="25"/>
      <c r="J617" s="28"/>
    </row>
    <row r="618" spans="9:10" x14ac:dyDescent="0.2">
      <c r="I618" s="25"/>
      <c r="J618" s="28"/>
    </row>
    <row r="619" spans="9:10" x14ac:dyDescent="0.2">
      <c r="I619" s="25"/>
      <c r="J619" s="28"/>
    </row>
    <row r="620" spans="9:10" x14ac:dyDescent="0.2">
      <c r="I620" s="25"/>
      <c r="J620" s="28"/>
    </row>
    <row r="621" spans="9:10" x14ac:dyDescent="0.2">
      <c r="I621" s="25"/>
      <c r="J621" s="28"/>
    </row>
    <row r="622" spans="9:10" x14ac:dyDescent="0.2">
      <c r="I622" s="25"/>
      <c r="J622" s="28"/>
    </row>
    <row r="623" spans="9:10" x14ac:dyDescent="0.2">
      <c r="I623" s="25"/>
      <c r="J623" s="28"/>
    </row>
    <row r="624" spans="9:10" x14ac:dyDescent="0.2">
      <c r="I624" s="25"/>
      <c r="J624" s="28"/>
    </row>
    <row r="625" spans="9:10" x14ac:dyDescent="0.2">
      <c r="I625" s="25"/>
      <c r="J625" s="28"/>
    </row>
    <row r="626" spans="9:10" x14ac:dyDescent="0.2">
      <c r="I626" s="25"/>
      <c r="J626" s="28"/>
    </row>
    <row r="627" spans="9:10" x14ac:dyDescent="0.2">
      <c r="I627" s="25"/>
      <c r="J627" s="28"/>
    </row>
    <row r="628" spans="9:10" x14ac:dyDescent="0.2">
      <c r="I628" s="25"/>
      <c r="J628" s="28"/>
    </row>
    <row r="629" spans="9:10" x14ac:dyDescent="0.2">
      <c r="I629" s="25"/>
      <c r="J629" s="28"/>
    </row>
    <row r="630" spans="9:10" x14ac:dyDescent="0.2">
      <c r="I630" s="25"/>
      <c r="J630" s="28"/>
    </row>
    <row r="631" spans="9:10" x14ac:dyDescent="0.2">
      <c r="I631" s="25"/>
      <c r="J631" s="28"/>
    </row>
    <row r="632" spans="9:10" x14ac:dyDescent="0.2">
      <c r="I632" s="25"/>
      <c r="J632" s="28"/>
    </row>
    <row r="633" spans="9:10" x14ac:dyDescent="0.2">
      <c r="I633" s="25"/>
      <c r="J633" s="28"/>
    </row>
    <row r="634" spans="9:10" x14ac:dyDescent="0.2">
      <c r="I634" s="25"/>
      <c r="J634" s="28"/>
    </row>
    <row r="635" spans="9:10" x14ac:dyDescent="0.2">
      <c r="I635" s="25"/>
      <c r="J635" s="28"/>
    </row>
    <row r="636" spans="9:10" x14ac:dyDescent="0.2">
      <c r="I636" s="25"/>
      <c r="J636" s="28"/>
    </row>
    <row r="637" spans="9:10" x14ac:dyDescent="0.2">
      <c r="I637" s="25"/>
      <c r="J637" s="28"/>
    </row>
    <row r="638" spans="9:10" x14ac:dyDescent="0.2">
      <c r="I638" s="25"/>
      <c r="J638" s="28"/>
    </row>
    <row r="639" spans="9:10" x14ac:dyDescent="0.2">
      <c r="I639" s="25"/>
      <c r="J639" s="28"/>
    </row>
    <row r="640" spans="9:10" x14ac:dyDescent="0.2">
      <c r="I640" s="25"/>
      <c r="J640" s="28"/>
    </row>
    <row r="641" spans="9:10" x14ac:dyDescent="0.2">
      <c r="I641" s="25"/>
      <c r="J641" s="28"/>
    </row>
    <row r="642" spans="9:10" x14ac:dyDescent="0.2">
      <c r="I642" s="25"/>
      <c r="J642" s="28"/>
    </row>
    <row r="643" spans="9:10" x14ac:dyDescent="0.2">
      <c r="I643" s="25"/>
      <c r="J643" s="28"/>
    </row>
    <row r="644" spans="9:10" x14ac:dyDescent="0.2">
      <c r="I644" s="25"/>
      <c r="J644" s="28"/>
    </row>
    <row r="645" spans="9:10" x14ac:dyDescent="0.2">
      <c r="I645" s="25"/>
      <c r="J645" s="28"/>
    </row>
    <row r="646" spans="9:10" x14ac:dyDescent="0.2">
      <c r="I646" s="25"/>
      <c r="J646" s="28"/>
    </row>
    <row r="647" spans="9:10" x14ac:dyDescent="0.2">
      <c r="I647" s="25"/>
      <c r="J647" s="28"/>
    </row>
    <row r="648" spans="9:10" x14ac:dyDescent="0.2">
      <c r="I648" s="25"/>
      <c r="J648" s="28"/>
    </row>
    <row r="649" spans="9:10" x14ac:dyDescent="0.2">
      <c r="I649" s="25"/>
      <c r="J649" s="28"/>
    </row>
    <row r="650" spans="9:10" x14ac:dyDescent="0.2">
      <c r="I650" s="25"/>
      <c r="J650" s="28"/>
    </row>
    <row r="651" spans="9:10" x14ac:dyDescent="0.2">
      <c r="I651" s="25"/>
      <c r="J651" s="28"/>
    </row>
    <row r="652" spans="9:10" x14ac:dyDescent="0.2">
      <c r="I652" s="25"/>
      <c r="J652" s="28"/>
    </row>
    <row r="653" spans="9:10" x14ac:dyDescent="0.2">
      <c r="I653" s="25"/>
      <c r="J653" s="28"/>
    </row>
    <row r="654" spans="9:10" x14ac:dyDescent="0.2">
      <c r="I654" s="25"/>
      <c r="J654" s="28"/>
    </row>
    <row r="655" spans="9:10" x14ac:dyDescent="0.2">
      <c r="I655" s="25"/>
      <c r="J655" s="28"/>
    </row>
    <row r="656" spans="9:10" x14ac:dyDescent="0.2">
      <c r="I656" s="25"/>
      <c r="J656" s="28"/>
    </row>
    <row r="657" spans="9:10" x14ac:dyDescent="0.2">
      <c r="I657" s="25"/>
      <c r="J657" s="28"/>
    </row>
    <row r="658" spans="9:10" x14ac:dyDescent="0.2">
      <c r="I658" s="25"/>
      <c r="J658" s="28"/>
    </row>
    <row r="659" spans="9:10" x14ac:dyDescent="0.2">
      <c r="I659" s="25"/>
      <c r="J659" s="28"/>
    </row>
    <row r="660" spans="9:10" x14ac:dyDescent="0.2">
      <c r="I660" s="25"/>
      <c r="J660" s="28"/>
    </row>
    <row r="661" spans="9:10" x14ac:dyDescent="0.2">
      <c r="I661" s="25"/>
      <c r="J661" s="28"/>
    </row>
    <row r="662" spans="9:10" x14ac:dyDescent="0.2">
      <c r="I662" s="25"/>
      <c r="J662" s="28"/>
    </row>
    <row r="663" spans="9:10" x14ac:dyDescent="0.2">
      <c r="I663" s="25"/>
      <c r="J663" s="28"/>
    </row>
    <row r="664" spans="9:10" x14ac:dyDescent="0.2">
      <c r="I664" s="25"/>
      <c r="J664" s="28"/>
    </row>
    <row r="665" spans="9:10" x14ac:dyDescent="0.2">
      <c r="I665" s="25"/>
      <c r="J665" s="28"/>
    </row>
    <row r="666" spans="9:10" x14ac:dyDescent="0.2">
      <c r="I666" s="25"/>
      <c r="J666" s="28"/>
    </row>
    <row r="667" spans="9:10" x14ac:dyDescent="0.2">
      <c r="I667" s="25"/>
      <c r="J667" s="28"/>
    </row>
    <row r="668" spans="9:10" x14ac:dyDescent="0.2">
      <c r="I668" s="25"/>
      <c r="J668" s="28"/>
    </row>
    <row r="669" spans="9:10" x14ac:dyDescent="0.2">
      <c r="I669" s="25"/>
      <c r="J669" s="28"/>
    </row>
    <row r="670" spans="9:10" x14ac:dyDescent="0.2">
      <c r="I670" s="25"/>
      <c r="J670" s="28"/>
    </row>
    <row r="671" spans="9:10" x14ac:dyDescent="0.2">
      <c r="I671" s="25"/>
      <c r="J671" s="28"/>
    </row>
    <row r="672" spans="9:10" x14ac:dyDescent="0.2">
      <c r="I672" s="25"/>
      <c r="J672" s="28"/>
    </row>
    <row r="673" spans="9:10" x14ac:dyDescent="0.2">
      <c r="I673" s="25"/>
      <c r="J673" s="28"/>
    </row>
    <row r="674" spans="9:10" x14ac:dyDescent="0.2">
      <c r="I674" s="25"/>
      <c r="J674" s="28"/>
    </row>
    <row r="675" spans="9:10" x14ac:dyDescent="0.2">
      <c r="I675" s="25"/>
      <c r="J675" s="28"/>
    </row>
    <row r="676" spans="9:10" x14ac:dyDescent="0.2">
      <c r="I676" s="25"/>
      <c r="J676" s="28"/>
    </row>
    <row r="677" spans="9:10" x14ac:dyDescent="0.2">
      <c r="I677" s="25"/>
      <c r="J677" s="28"/>
    </row>
    <row r="678" spans="9:10" x14ac:dyDescent="0.2">
      <c r="I678" s="25"/>
      <c r="J678" s="28"/>
    </row>
    <row r="679" spans="9:10" x14ac:dyDescent="0.2">
      <c r="I679" s="25"/>
      <c r="J679" s="28"/>
    </row>
    <row r="680" spans="9:10" x14ac:dyDescent="0.2">
      <c r="I680" s="25"/>
      <c r="J680" s="28"/>
    </row>
    <row r="681" spans="9:10" x14ac:dyDescent="0.2">
      <c r="I681" s="25"/>
      <c r="J681" s="28"/>
    </row>
    <row r="682" spans="9:10" x14ac:dyDescent="0.2">
      <c r="I682" s="25"/>
      <c r="J682" s="28"/>
    </row>
    <row r="683" spans="9:10" x14ac:dyDescent="0.2">
      <c r="I683" s="25"/>
      <c r="J683" s="28"/>
    </row>
    <row r="684" spans="9:10" x14ac:dyDescent="0.2">
      <c r="I684" s="25"/>
      <c r="J684" s="28"/>
    </row>
    <row r="685" spans="9:10" x14ac:dyDescent="0.2">
      <c r="I685" s="25"/>
      <c r="J685" s="28"/>
    </row>
    <row r="686" spans="9:10" x14ac:dyDescent="0.2">
      <c r="I686" s="25"/>
      <c r="J686" s="28"/>
    </row>
    <row r="687" spans="9:10" x14ac:dyDescent="0.2">
      <c r="I687" s="25"/>
      <c r="J687" s="28"/>
    </row>
    <row r="688" spans="9:10" x14ac:dyDescent="0.2">
      <c r="I688" s="25"/>
      <c r="J688" s="28"/>
    </row>
    <row r="689" spans="9:10" x14ac:dyDescent="0.2">
      <c r="I689" s="25"/>
      <c r="J689" s="28"/>
    </row>
    <row r="690" spans="9:10" x14ac:dyDescent="0.2">
      <c r="I690" s="25"/>
      <c r="J690" s="28"/>
    </row>
    <row r="691" spans="9:10" x14ac:dyDescent="0.2">
      <c r="I691" s="25"/>
      <c r="J691" s="28"/>
    </row>
    <row r="692" spans="9:10" x14ac:dyDescent="0.2">
      <c r="I692" s="25"/>
      <c r="J692" s="28"/>
    </row>
    <row r="693" spans="9:10" x14ac:dyDescent="0.2">
      <c r="I693" s="25"/>
      <c r="J693" s="28"/>
    </row>
    <row r="694" spans="9:10" x14ac:dyDescent="0.2">
      <c r="I694" s="25"/>
      <c r="J694" s="28"/>
    </row>
    <row r="695" spans="9:10" x14ac:dyDescent="0.2">
      <c r="I695" s="25"/>
      <c r="J695" s="28"/>
    </row>
    <row r="696" spans="9:10" x14ac:dyDescent="0.2">
      <c r="I696" s="25"/>
      <c r="J696" s="28"/>
    </row>
    <row r="697" spans="9:10" x14ac:dyDescent="0.2">
      <c r="I697" s="25"/>
      <c r="J697" s="28"/>
    </row>
    <row r="698" spans="9:10" x14ac:dyDescent="0.2">
      <c r="I698" s="25"/>
      <c r="J698" s="28"/>
    </row>
    <row r="699" spans="9:10" x14ac:dyDescent="0.2">
      <c r="I699" s="25"/>
      <c r="J699" s="28"/>
    </row>
    <row r="700" spans="9:10" x14ac:dyDescent="0.2">
      <c r="I700" s="25"/>
      <c r="J700" s="28"/>
    </row>
    <row r="701" spans="9:10" x14ac:dyDescent="0.2">
      <c r="I701" s="25"/>
      <c r="J701" s="28"/>
    </row>
    <row r="702" spans="9:10" x14ac:dyDescent="0.2">
      <c r="I702" s="25"/>
      <c r="J702" s="28"/>
    </row>
    <row r="703" spans="9:10" x14ac:dyDescent="0.2">
      <c r="I703" s="25"/>
      <c r="J703" s="28"/>
    </row>
    <row r="704" spans="9:10" x14ac:dyDescent="0.2">
      <c r="I704" s="25"/>
      <c r="J704" s="28"/>
    </row>
    <row r="705" spans="9:10" x14ac:dyDescent="0.2">
      <c r="I705" s="25"/>
      <c r="J705" s="28"/>
    </row>
    <row r="706" spans="9:10" x14ac:dyDescent="0.2">
      <c r="I706" s="25"/>
      <c r="J706" s="28"/>
    </row>
    <row r="707" spans="9:10" x14ac:dyDescent="0.2">
      <c r="I707" s="25"/>
      <c r="J707" s="28"/>
    </row>
    <row r="708" spans="9:10" x14ac:dyDescent="0.2">
      <c r="I708" s="25"/>
      <c r="J708" s="28"/>
    </row>
    <row r="709" spans="9:10" x14ac:dyDescent="0.2">
      <c r="I709" s="25"/>
      <c r="J709" s="28"/>
    </row>
    <row r="710" spans="9:10" x14ac:dyDescent="0.2">
      <c r="I710" s="25"/>
      <c r="J710" s="28"/>
    </row>
    <row r="711" spans="9:10" x14ac:dyDescent="0.2">
      <c r="I711" s="25"/>
      <c r="J711" s="28"/>
    </row>
    <row r="712" spans="9:10" x14ac:dyDescent="0.2">
      <c r="I712" s="25"/>
      <c r="J712" s="28"/>
    </row>
    <row r="713" spans="9:10" x14ac:dyDescent="0.2">
      <c r="I713" s="25"/>
      <c r="J713" s="28"/>
    </row>
    <row r="714" spans="9:10" x14ac:dyDescent="0.2">
      <c r="I714" s="25"/>
      <c r="J714" s="28"/>
    </row>
    <row r="715" spans="9:10" x14ac:dyDescent="0.2">
      <c r="I715" s="25"/>
      <c r="J715" s="28"/>
    </row>
    <row r="716" spans="9:10" x14ac:dyDescent="0.2">
      <c r="I716" s="25"/>
      <c r="J716" s="28"/>
    </row>
    <row r="717" spans="9:10" x14ac:dyDescent="0.2">
      <c r="I717" s="25"/>
      <c r="J717" s="28"/>
    </row>
    <row r="718" spans="9:10" x14ac:dyDescent="0.2">
      <c r="I718" s="25"/>
      <c r="J718" s="28"/>
    </row>
    <row r="719" spans="9:10" x14ac:dyDescent="0.2">
      <c r="I719" s="25"/>
      <c r="J719" s="28"/>
    </row>
    <row r="720" spans="9:10" x14ac:dyDescent="0.2">
      <c r="I720" s="25"/>
      <c r="J720" s="28"/>
    </row>
    <row r="721" spans="9:10" x14ac:dyDescent="0.2">
      <c r="I721" s="25"/>
      <c r="J721" s="28"/>
    </row>
    <row r="722" spans="9:10" x14ac:dyDescent="0.2">
      <c r="I722" s="25"/>
      <c r="J722" s="28"/>
    </row>
    <row r="723" spans="9:10" x14ac:dyDescent="0.2">
      <c r="I723" s="25"/>
      <c r="J723" s="28"/>
    </row>
    <row r="724" spans="9:10" x14ac:dyDescent="0.2">
      <c r="I724" s="25"/>
      <c r="J724" s="28"/>
    </row>
    <row r="725" spans="9:10" x14ac:dyDescent="0.2">
      <c r="I725" s="25"/>
      <c r="J725" s="28"/>
    </row>
    <row r="726" spans="9:10" x14ac:dyDescent="0.2">
      <c r="I726" s="25"/>
      <c r="J726" s="28"/>
    </row>
    <row r="727" spans="9:10" x14ac:dyDescent="0.2">
      <c r="I727" s="25"/>
      <c r="J727" s="28"/>
    </row>
    <row r="728" spans="9:10" x14ac:dyDescent="0.2">
      <c r="I728" s="25"/>
      <c r="J728" s="28"/>
    </row>
    <row r="729" spans="9:10" x14ac:dyDescent="0.2">
      <c r="I729" s="25"/>
      <c r="J729" s="28"/>
    </row>
    <row r="730" spans="9:10" x14ac:dyDescent="0.2">
      <c r="I730" s="25"/>
      <c r="J730" s="28"/>
    </row>
    <row r="731" spans="9:10" x14ac:dyDescent="0.2">
      <c r="I731" s="25"/>
      <c r="J731" s="28"/>
    </row>
    <row r="732" spans="9:10" x14ac:dyDescent="0.2">
      <c r="I732" s="25"/>
      <c r="J732" s="28"/>
    </row>
    <row r="733" spans="9:10" x14ac:dyDescent="0.2">
      <c r="I733" s="25"/>
      <c r="J733" s="28"/>
    </row>
    <row r="734" spans="9:10" x14ac:dyDescent="0.2">
      <c r="I734" s="25"/>
      <c r="J734" s="28"/>
    </row>
    <row r="735" spans="9:10" x14ac:dyDescent="0.2">
      <c r="I735" s="25"/>
      <c r="J735" s="28"/>
    </row>
    <row r="736" spans="9:10" x14ac:dyDescent="0.2">
      <c r="I736" s="25"/>
      <c r="J736" s="28"/>
    </row>
    <row r="737" spans="9:10" x14ac:dyDescent="0.2">
      <c r="I737" s="25"/>
      <c r="J737" s="28"/>
    </row>
    <row r="738" spans="9:10" x14ac:dyDescent="0.2">
      <c r="I738" s="25"/>
      <c r="J738" s="28"/>
    </row>
    <row r="739" spans="9:10" x14ac:dyDescent="0.2">
      <c r="I739" s="25"/>
      <c r="J739" s="28"/>
    </row>
    <row r="740" spans="9:10" x14ac:dyDescent="0.2">
      <c r="I740" s="25"/>
      <c r="J740" s="28"/>
    </row>
    <row r="741" spans="9:10" x14ac:dyDescent="0.2">
      <c r="I741" s="25"/>
      <c r="J741" s="28"/>
    </row>
    <row r="742" spans="9:10" x14ac:dyDescent="0.2">
      <c r="I742" s="25"/>
      <c r="J742" s="28"/>
    </row>
    <row r="743" spans="9:10" x14ac:dyDescent="0.2">
      <c r="I743" s="25"/>
      <c r="J743" s="28"/>
    </row>
    <row r="744" spans="9:10" x14ac:dyDescent="0.2">
      <c r="I744" s="25"/>
      <c r="J744" s="28"/>
    </row>
    <row r="745" spans="9:10" x14ac:dyDescent="0.2">
      <c r="I745" s="25"/>
      <c r="J745" s="28"/>
    </row>
    <row r="746" spans="9:10" x14ac:dyDescent="0.2">
      <c r="I746" s="25"/>
      <c r="J746" s="28"/>
    </row>
    <row r="747" spans="9:10" x14ac:dyDescent="0.2">
      <c r="I747" s="25"/>
      <c r="J747" s="28"/>
    </row>
    <row r="748" spans="9:10" x14ac:dyDescent="0.2">
      <c r="I748" s="25"/>
      <c r="J748" s="28"/>
    </row>
    <row r="749" spans="9:10" x14ac:dyDescent="0.2">
      <c r="I749" s="25"/>
      <c r="J749" s="28"/>
    </row>
    <row r="750" spans="9:10" x14ac:dyDescent="0.2">
      <c r="I750" s="25"/>
      <c r="J750" s="28"/>
    </row>
    <row r="751" spans="9:10" x14ac:dyDescent="0.2">
      <c r="I751" s="25"/>
      <c r="J751" s="28"/>
    </row>
    <row r="752" spans="9:10" x14ac:dyDescent="0.2">
      <c r="I752" s="25"/>
      <c r="J752" s="28"/>
    </row>
    <row r="753" spans="9:10" x14ac:dyDescent="0.2">
      <c r="I753" s="25"/>
      <c r="J753" s="28"/>
    </row>
    <row r="754" spans="9:10" x14ac:dyDescent="0.2">
      <c r="I754" s="25"/>
      <c r="J754" s="28"/>
    </row>
    <row r="755" spans="9:10" x14ac:dyDescent="0.2">
      <c r="I755" s="25"/>
      <c r="J755" s="28"/>
    </row>
    <row r="756" spans="9:10" x14ac:dyDescent="0.2">
      <c r="I756" s="25"/>
      <c r="J756" s="28"/>
    </row>
    <row r="757" spans="9:10" x14ac:dyDescent="0.2">
      <c r="I757" s="25"/>
      <c r="J757" s="28"/>
    </row>
    <row r="758" spans="9:10" x14ac:dyDescent="0.2">
      <c r="I758" s="25"/>
      <c r="J758" s="28"/>
    </row>
    <row r="759" spans="9:10" x14ac:dyDescent="0.2">
      <c r="I759" s="25"/>
      <c r="J759" s="28"/>
    </row>
    <row r="760" spans="9:10" x14ac:dyDescent="0.2">
      <c r="I760" s="25"/>
      <c r="J760" s="28"/>
    </row>
    <row r="761" spans="9:10" x14ac:dyDescent="0.2">
      <c r="I761" s="25"/>
      <c r="J761" s="28"/>
    </row>
    <row r="762" spans="9:10" x14ac:dyDescent="0.2">
      <c r="I762" s="25"/>
      <c r="J762" s="28"/>
    </row>
    <row r="763" spans="9:10" x14ac:dyDescent="0.2">
      <c r="I763" s="25"/>
      <c r="J763" s="28"/>
    </row>
    <row r="764" spans="9:10" x14ac:dyDescent="0.2">
      <c r="I764" s="25"/>
      <c r="J764" s="28"/>
    </row>
    <row r="765" spans="9:10" x14ac:dyDescent="0.2">
      <c r="I765" s="25"/>
      <c r="J765" s="28"/>
    </row>
    <row r="766" spans="9:10" x14ac:dyDescent="0.2">
      <c r="I766" s="25"/>
      <c r="J766" s="28"/>
    </row>
    <row r="767" spans="9:10" x14ac:dyDescent="0.2">
      <c r="I767" s="25"/>
      <c r="J767" s="28"/>
    </row>
    <row r="768" spans="9:10" x14ac:dyDescent="0.2">
      <c r="I768" s="25"/>
      <c r="J768" s="28"/>
    </row>
    <row r="769" spans="9:10" x14ac:dyDescent="0.2">
      <c r="I769" s="25"/>
      <c r="J769" s="28"/>
    </row>
    <row r="770" spans="9:10" x14ac:dyDescent="0.2">
      <c r="I770" s="25"/>
      <c r="J770" s="28"/>
    </row>
    <row r="771" spans="9:10" x14ac:dyDescent="0.2">
      <c r="I771" s="25"/>
      <c r="J771" s="28"/>
    </row>
    <row r="772" spans="9:10" x14ac:dyDescent="0.2">
      <c r="I772" s="25"/>
      <c r="J772" s="28"/>
    </row>
    <row r="773" spans="9:10" x14ac:dyDescent="0.2">
      <c r="I773" s="25"/>
      <c r="J773" s="28"/>
    </row>
    <row r="774" spans="9:10" x14ac:dyDescent="0.2">
      <c r="I774" s="25"/>
      <c r="J774" s="28"/>
    </row>
    <row r="775" spans="9:10" x14ac:dyDescent="0.2">
      <c r="I775" s="25"/>
      <c r="J775" s="28"/>
    </row>
    <row r="776" spans="9:10" x14ac:dyDescent="0.2">
      <c r="I776" s="25"/>
      <c r="J776" s="28"/>
    </row>
    <row r="777" spans="9:10" x14ac:dyDescent="0.2">
      <c r="I777" s="25"/>
      <c r="J777" s="28"/>
    </row>
    <row r="778" spans="9:10" x14ac:dyDescent="0.2">
      <c r="I778" s="25"/>
      <c r="J778" s="28"/>
    </row>
    <row r="779" spans="9:10" x14ac:dyDescent="0.2">
      <c r="I779" s="25"/>
      <c r="J779" s="28"/>
    </row>
    <row r="780" spans="9:10" x14ac:dyDescent="0.2">
      <c r="I780" s="25"/>
      <c r="J780" s="28"/>
    </row>
    <row r="781" spans="9:10" x14ac:dyDescent="0.2">
      <c r="I781" s="25"/>
      <c r="J781" s="28"/>
    </row>
    <row r="782" spans="9:10" x14ac:dyDescent="0.2">
      <c r="I782" s="25"/>
      <c r="J782" s="28"/>
    </row>
    <row r="783" spans="9:10" x14ac:dyDescent="0.2">
      <c r="I783" s="25"/>
      <c r="J783" s="28"/>
    </row>
    <row r="784" spans="9:10" x14ac:dyDescent="0.2">
      <c r="I784" s="25"/>
      <c r="J784" s="28"/>
    </row>
    <row r="785" spans="9:10" x14ac:dyDescent="0.2">
      <c r="I785" s="25"/>
      <c r="J785" s="28"/>
    </row>
    <row r="786" spans="9:10" x14ac:dyDescent="0.2">
      <c r="I786" s="25"/>
      <c r="J786" s="28"/>
    </row>
    <row r="787" spans="9:10" x14ac:dyDescent="0.2">
      <c r="I787" s="25"/>
      <c r="J787" s="28"/>
    </row>
    <row r="788" spans="9:10" x14ac:dyDescent="0.2">
      <c r="I788" s="25"/>
      <c r="J788" s="28"/>
    </row>
    <row r="789" spans="9:10" x14ac:dyDescent="0.2">
      <c r="I789" s="25"/>
      <c r="J789" s="28"/>
    </row>
    <row r="790" spans="9:10" x14ac:dyDescent="0.2">
      <c r="I790" s="25"/>
      <c r="J790" s="28"/>
    </row>
    <row r="791" spans="9:10" x14ac:dyDescent="0.2">
      <c r="I791" s="25"/>
      <c r="J791" s="28"/>
    </row>
    <row r="792" spans="9:10" x14ac:dyDescent="0.2">
      <c r="I792" s="25"/>
      <c r="J792" s="28"/>
    </row>
    <row r="793" spans="9:10" x14ac:dyDescent="0.2">
      <c r="I793" s="25"/>
      <c r="J793" s="28"/>
    </row>
    <row r="794" spans="9:10" x14ac:dyDescent="0.2">
      <c r="I794" s="25"/>
      <c r="J794" s="28"/>
    </row>
    <row r="795" spans="9:10" x14ac:dyDescent="0.2">
      <c r="I795" s="25"/>
      <c r="J795" s="28"/>
    </row>
    <row r="796" spans="9:10" x14ac:dyDescent="0.2">
      <c r="I796" s="25"/>
      <c r="J796" s="28"/>
    </row>
    <row r="797" spans="9:10" x14ac:dyDescent="0.2">
      <c r="I797" s="25"/>
      <c r="J797" s="28"/>
    </row>
    <row r="798" spans="9:10" x14ac:dyDescent="0.2">
      <c r="I798" s="25"/>
      <c r="J798" s="28"/>
    </row>
    <row r="799" spans="9:10" x14ac:dyDescent="0.2">
      <c r="I799" s="25"/>
      <c r="J799" s="28"/>
    </row>
    <row r="800" spans="9:10" x14ac:dyDescent="0.2">
      <c r="I800" s="25"/>
      <c r="J800" s="28"/>
    </row>
    <row r="801" spans="9:10" x14ac:dyDescent="0.2">
      <c r="I801" s="25"/>
      <c r="J801" s="28"/>
    </row>
    <row r="802" spans="9:10" x14ac:dyDescent="0.2">
      <c r="I802" s="25"/>
      <c r="J802" s="28"/>
    </row>
    <row r="803" spans="9:10" x14ac:dyDescent="0.2">
      <c r="I803" s="25"/>
      <c r="J803" s="28"/>
    </row>
    <row r="804" spans="9:10" x14ac:dyDescent="0.2">
      <c r="I804" s="25"/>
      <c r="J804" s="28"/>
    </row>
    <row r="805" spans="9:10" x14ac:dyDescent="0.2">
      <c r="I805" s="25"/>
      <c r="J805" s="28"/>
    </row>
    <row r="806" spans="9:10" x14ac:dyDescent="0.2">
      <c r="I806" s="25"/>
      <c r="J806" s="28"/>
    </row>
    <row r="807" spans="9:10" x14ac:dyDescent="0.2">
      <c r="I807" s="25"/>
      <c r="J807" s="28"/>
    </row>
    <row r="808" spans="9:10" x14ac:dyDescent="0.2">
      <c r="I808" s="25"/>
      <c r="J808" s="28"/>
    </row>
    <row r="809" spans="9:10" x14ac:dyDescent="0.2">
      <c r="I809" s="25"/>
      <c r="J809" s="28"/>
    </row>
    <row r="810" spans="9:10" x14ac:dyDescent="0.2">
      <c r="I810" s="25"/>
      <c r="J810" s="28"/>
    </row>
    <row r="811" spans="9:10" x14ac:dyDescent="0.2">
      <c r="I811" s="25"/>
      <c r="J811" s="28"/>
    </row>
    <row r="812" spans="9:10" x14ac:dyDescent="0.2">
      <c r="I812" s="25"/>
      <c r="J812" s="28"/>
    </row>
    <row r="813" spans="9:10" x14ac:dyDescent="0.2">
      <c r="I813" s="25"/>
      <c r="J813" s="28"/>
    </row>
    <row r="814" spans="9:10" x14ac:dyDescent="0.2">
      <c r="I814" s="25"/>
      <c r="J814" s="28"/>
    </row>
    <row r="815" spans="9:10" x14ac:dyDescent="0.2">
      <c r="I815" s="25"/>
      <c r="J815" s="28"/>
    </row>
    <row r="816" spans="9:10" x14ac:dyDescent="0.2">
      <c r="I816" s="25"/>
      <c r="J816" s="28"/>
    </row>
    <row r="817" spans="9:10" x14ac:dyDescent="0.2">
      <c r="I817" s="25"/>
      <c r="J817" s="28"/>
    </row>
    <row r="818" spans="9:10" x14ac:dyDescent="0.2">
      <c r="I818" s="25"/>
      <c r="J818" s="28"/>
    </row>
    <row r="819" spans="9:10" x14ac:dyDescent="0.2">
      <c r="I819" s="25"/>
      <c r="J819" s="28"/>
    </row>
    <row r="820" spans="9:10" x14ac:dyDescent="0.2">
      <c r="I820" s="25"/>
      <c r="J820" s="28"/>
    </row>
    <row r="821" spans="9:10" x14ac:dyDescent="0.2">
      <c r="I821" s="25"/>
      <c r="J821" s="28"/>
    </row>
    <row r="822" spans="9:10" x14ac:dyDescent="0.2">
      <c r="I822" s="25"/>
      <c r="J822" s="28"/>
    </row>
    <row r="823" spans="9:10" x14ac:dyDescent="0.2">
      <c r="I823" s="25"/>
      <c r="J823" s="28"/>
    </row>
    <row r="824" spans="9:10" x14ac:dyDescent="0.2">
      <c r="I824" s="25"/>
      <c r="J824" s="28"/>
    </row>
    <row r="825" spans="9:10" x14ac:dyDescent="0.2">
      <c r="I825" s="25"/>
      <c r="J825" s="28"/>
    </row>
    <row r="826" spans="9:10" x14ac:dyDescent="0.2">
      <c r="I826" s="25"/>
      <c r="J826" s="28"/>
    </row>
    <row r="827" spans="9:10" x14ac:dyDescent="0.2">
      <c r="I827" s="25"/>
      <c r="J827" s="28"/>
    </row>
    <row r="828" spans="9:10" x14ac:dyDescent="0.2">
      <c r="I828" s="25"/>
      <c r="J828" s="28"/>
    </row>
    <row r="829" spans="9:10" x14ac:dyDescent="0.2">
      <c r="I829" s="25"/>
      <c r="J829" s="28"/>
    </row>
    <row r="830" spans="9:10" x14ac:dyDescent="0.2">
      <c r="I830" s="25"/>
      <c r="J830" s="28"/>
    </row>
    <row r="831" spans="9:10" x14ac:dyDescent="0.2">
      <c r="I831" s="25"/>
      <c r="J831" s="28"/>
    </row>
    <row r="832" spans="9:10" x14ac:dyDescent="0.2">
      <c r="I832" s="25"/>
      <c r="J832" s="28"/>
    </row>
    <row r="833" spans="9:10" x14ac:dyDescent="0.2">
      <c r="I833" s="25"/>
      <c r="J833" s="28"/>
    </row>
    <row r="834" spans="9:10" x14ac:dyDescent="0.2">
      <c r="I834" s="25"/>
      <c r="J834" s="28"/>
    </row>
    <row r="835" spans="9:10" x14ac:dyDescent="0.2">
      <c r="I835" s="25"/>
      <c r="J835" s="28"/>
    </row>
    <row r="836" spans="9:10" x14ac:dyDescent="0.2">
      <c r="I836" s="25"/>
      <c r="J836" s="28"/>
    </row>
    <row r="837" spans="9:10" x14ac:dyDescent="0.2">
      <c r="I837" s="25"/>
      <c r="J837" s="28"/>
    </row>
    <row r="838" spans="9:10" x14ac:dyDescent="0.2">
      <c r="I838" s="25"/>
      <c r="J838" s="28"/>
    </row>
    <row r="839" spans="9:10" x14ac:dyDescent="0.2">
      <c r="I839" s="25"/>
      <c r="J839" s="28"/>
    </row>
    <row r="840" spans="9:10" x14ac:dyDescent="0.2">
      <c r="I840" s="25"/>
      <c r="J840" s="28"/>
    </row>
    <row r="841" spans="9:10" x14ac:dyDescent="0.2">
      <c r="I841" s="25"/>
      <c r="J841" s="28"/>
    </row>
    <row r="842" spans="9:10" x14ac:dyDescent="0.2">
      <c r="I842" s="25"/>
      <c r="J842" s="28"/>
    </row>
    <row r="843" spans="9:10" x14ac:dyDescent="0.2">
      <c r="I843" s="25"/>
      <c r="J843" s="28"/>
    </row>
    <row r="844" spans="9:10" x14ac:dyDescent="0.2">
      <c r="I844" s="25"/>
      <c r="J844" s="28"/>
    </row>
    <row r="845" spans="9:10" x14ac:dyDescent="0.2">
      <c r="I845" s="25"/>
      <c r="J845" s="28"/>
    </row>
    <row r="846" spans="9:10" x14ac:dyDescent="0.2">
      <c r="I846" s="25"/>
      <c r="J846" s="28"/>
    </row>
    <row r="847" spans="9:10" x14ac:dyDescent="0.2">
      <c r="I847" s="25"/>
      <c r="J847" s="28"/>
    </row>
    <row r="848" spans="9:10" x14ac:dyDescent="0.2">
      <c r="I848" s="25"/>
      <c r="J848" s="28"/>
    </row>
    <row r="849" spans="9:10" x14ac:dyDescent="0.2">
      <c r="I849" s="25"/>
      <c r="J849" s="28"/>
    </row>
    <row r="850" spans="9:10" x14ac:dyDescent="0.2">
      <c r="I850" s="25"/>
      <c r="J850" s="28"/>
    </row>
    <row r="851" spans="9:10" x14ac:dyDescent="0.2">
      <c r="I851" s="25"/>
      <c r="J851" s="28"/>
    </row>
    <row r="852" spans="9:10" x14ac:dyDescent="0.2">
      <c r="I852" s="25"/>
      <c r="J852" s="28"/>
    </row>
    <row r="853" spans="9:10" x14ac:dyDescent="0.2">
      <c r="I853" s="25"/>
      <c r="J853" s="28"/>
    </row>
    <row r="854" spans="9:10" x14ac:dyDescent="0.2">
      <c r="I854" s="25"/>
      <c r="J854" s="28"/>
    </row>
    <row r="855" spans="9:10" x14ac:dyDescent="0.2">
      <c r="I855" s="25"/>
      <c r="J855" s="28"/>
    </row>
    <row r="856" spans="9:10" x14ac:dyDescent="0.2">
      <c r="I856" s="25"/>
      <c r="J856" s="28"/>
    </row>
    <row r="857" spans="9:10" x14ac:dyDescent="0.2">
      <c r="I857" s="25"/>
      <c r="J857" s="28"/>
    </row>
    <row r="858" spans="9:10" x14ac:dyDescent="0.2">
      <c r="I858" s="25"/>
      <c r="J858" s="28"/>
    </row>
    <row r="859" spans="9:10" x14ac:dyDescent="0.2">
      <c r="I859" s="25"/>
      <c r="J859" s="28"/>
    </row>
    <row r="860" spans="9:10" x14ac:dyDescent="0.2">
      <c r="I860" s="25"/>
      <c r="J860" s="28"/>
    </row>
    <row r="861" spans="9:10" x14ac:dyDescent="0.2">
      <c r="I861" s="25"/>
      <c r="J861" s="28"/>
    </row>
    <row r="862" spans="9:10" x14ac:dyDescent="0.2">
      <c r="I862" s="25"/>
      <c r="J862" s="28"/>
    </row>
    <row r="863" spans="9:10" x14ac:dyDescent="0.2">
      <c r="I863" s="25"/>
      <c r="J863" s="28"/>
    </row>
    <row r="864" spans="9:10" x14ac:dyDescent="0.2">
      <c r="I864" s="25"/>
      <c r="J864" s="28"/>
    </row>
    <row r="865" spans="9:10" x14ac:dyDescent="0.2">
      <c r="I865" s="25"/>
      <c r="J865" s="28"/>
    </row>
    <row r="866" spans="9:10" x14ac:dyDescent="0.2">
      <c r="I866" s="25"/>
      <c r="J866" s="28"/>
    </row>
    <row r="867" spans="9:10" x14ac:dyDescent="0.2">
      <c r="I867" s="25"/>
      <c r="J867" s="28"/>
    </row>
    <row r="868" spans="9:10" x14ac:dyDescent="0.2">
      <c r="I868" s="25"/>
      <c r="J868" s="28"/>
    </row>
    <row r="869" spans="9:10" x14ac:dyDescent="0.2">
      <c r="I869" s="25"/>
      <c r="J869" s="28"/>
    </row>
    <row r="870" spans="9:10" x14ac:dyDescent="0.2">
      <c r="I870" s="25"/>
      <c r="J870" s="28"/>
    </row>
    <row r="871" spans="9:10" x14ac:dyDescent="0.2">
      <c r="I871" s="25"/>
      <c r="J871" s="28"/>
    </row>
    <row r="872" spans="9:10" x14ac:dyDescent="0.2">
      <c r="I872" s="25"/>
      <c r="J872" s="28"/>
    </row>
    <row r="873" spans="9:10" x14ac:dyDescent="0.2">
      <c r="I873" s="25"/>
      <c r="J873" s="28"/>
    </row>
    <row r="874" spans="9:10" x14ac:dyDescent="0.2">
      <c r="I874" s="25"/>
      <c r="J874" s="28"/>
    </row>
    <row r="875" spans="9:10" x14ac:dyDescent="0.2">
      <c r="I875" s="25"/>
      <c r="J875" s="28"/>
    </row>
    <row r="876" spans="9:10" x14ac:dyDescent="0.2">
      <c r="I876" s="25"/>
      <c r="J876" s="28"/>
    </row>
    <row r="877" spans="9:10" x14ac:dyDescent="0.2">
      <c r="I877" s="25"/>
      <c r="J877" s="28"/>
    </row>
    <row r="878" spans="9:10" x14ac:dyDescent="0.2">
      <c r="I878" s="25"/>
      <c r="J878" s="28"/>
    </row>
    <row r="879" spans="9:10" x14ac:dyDescent="0.2">
      <c r="I879" s="25"/>
      <c r="J879" s="28"/>
    </row>
    <row r="880" spans="9:10" x14ac:dyDescent="0.2">
      <c r="I880" s="25"/>
      <c r="J880" s="28"/>
    </row>
    <row r="881" spans="9:10" x14ac:dyDescent="0.2">
      <c r="I881" s="25"/>
      <c r="J881" s="28"/>
    </row>
    <row r="882" spans="9:10" x14ac:dyDescent="0.2">
      <c r="I882" s="25"/>
      <c r="J882" s="28"/>
    </row>
    <row r="883" spans="9:10" x14ac:dyDescent="0.2">
      <c r="I883" s="25"/>
      <c r="J883" s="28"/>
    </row>
    <row r="884" spans="9:10" x14ac:dyDescent="0.2">
      <c r="I884" s="25"/>
      <c r="J884" s="28"/>
    </row>
    <row r="885" spans="9:10" x14ac:dyDescent="0.2">
      <c r="I885" s="25"/>
      <c r="J885" s="28"/>
    </row>
    <row r="886" spans="9:10" x14ac:dyDescent="0.2">
      <c r="I886" s="25"/>
      <c r="J886" s="28"/>
    </row>
    <row r="887" spans="9:10" x14ac:dyDescent="0.2">
      <c r="I887" s="25"/>
      <c r="J887" s="28"/>
    </row>
    <row r="888" spans="9:10" x14ac:dyDescent="0.2">
      <c r="I888" s="25"/>
      <c r="J888" s="28"/>
    </row>
    <row r="889" spans="9:10" x14ac:dyDescent="0.2">
      <c r="I889" s="25"/>
      <c r="J889" s="28"/>
    </row>
    <row r="890" spans="9:10" x14ac:dyDescent="0.2">
      <c r="I890" s="25"/>
      <c r="J890" s="28"/>
    </row>
    <row r="891" spans="9:10" x14ac:dyDescent="0.2">
      <c r="I891" s="25"/>
      <c r="J891" s="28"/>
    </row>
    <row r="892" spans="9:10" x14ac:dyDescent="0.2">
      <c r="I892" s="25"/>
      <c r="J892" s="28"/>
    </row>
    <row r="893" spans="9:10" x14ac:dyDescent="0.2">
      <c r="I893" s="25"/>
      <c r="J893" s="28"/>
    </row>
    <row r="894" spans="9:10" x14ac:dyDescent="0.2">
      <c r="I894" s="25"/>
      <c r="J894" s="28"/>
    </row>
    <row r="895" spans="9:10" x14ac:dyDescent="0.2">
      <c r="I895" s="25"/>
      <c r="J895" s="28"/>
    </row>
    <row r="896" spans="9:10" x14ac:dyDescent="0.2">
      <c r="I896" s="25"/>
      <c r="J896" s="28"/>
    </row>
    <row r="897" spans="9:10" x14ac:dyDescent="0.2">
      <c r="I897" s="25"/>
      <c r="J897" s="28"/>
    </row>
    <row r="898" spans="9:10" x14ac:dyDescent="0.2">
      <c r="I898" s="25"/>
      <c r="J898" s="28"/>
    </row>
    <row r="899" spans="9:10" x14ac:dyDescent="0.2">
      <c r="I899" s="25"/>
      <c r="J899" s="28"/>
    </row>
    <row r="900" spans="9:10" x14ac:dyDescent="0.2">
      <c r="I900" s="25"/>
      <c r="J900" s="28"/>
    </row>
    <row r="901" spans="9:10" x14ac:dyDescent="0.2">
      <c r="I901" s="25"/>
      <c r="J901" s="28"/>
    </row>
    <row r="902" spans="9:10" x14ac:dyDescent="0.2">
      <c r="I902" s="25"/>
      <c r="J902" s="28"/>
    </row>
    <row r="903" spans="9:10" x14ac:dyDescent="0.2">
      <c r="I903" s="25"/>
      <c r="J903" s="28"/>
    </row>
    <row r="904" spans="9:10" x14ac:dyDescent="0.2">
      <c r="I904" s="25"/>
      <c r="J904" s="28"/>
    </row>
    <row r="905" spans="9:10" x14ac:dyDescent="0.2">
      <c r="I905" s="25"/>
      <c r="J905" s="28"/>
    </row>
    <row r="906" spans="9:10" x14ac:dyDescent="0.2">
      <c r="I906" s="25"/>
      <c r="J906" s="28"/>
    </row>
    <row r="907" spans="9:10" x14ac:dyDescent="0.2">
      <c r="I907" s="25"/>
      <c r="J907" s="28"/>
    </row>
    <row r="908" spans="9:10" x14ac:dyDescent="0.2">
      <c r="I908" s="25"/>
      <c r="J908" s="28"/>
    </row>
    <row r="909" spans="9:10" x14ac:dyDescent="0.2">
      <c r="I909" s="25"/>
      <c r="J909" s="28"/>
    </row>
    <row r="910" spans="9:10" x14ac:dyDescent="0.2">
      <c r="I910" s="25"/>
      <c r="J910" s="28"/>
    </row>
    <row r="911" spans="9:10" x14ac:dyDescent="0.2">
      <c r="I911" s="25"/>
      <c r="J911" s="28"/>
    </row>
    <row r="912" spans="9:10" x14ac:dyDescent="0.2">
      <c r="I912" s="25"/>
      <c r="J912" s="28"/>
    </row>
    <row r="913" spans="9:10" x14ac:dyDescent="0.2">
      <c r="I913" s="25"/>
      <c r="J913" s="28"/>
    </row>
    <row r="914" spans="9:10" x14ac:dyDescent="0.2">
      <c r="I914" s="25"/>
      <c r="J914" s="28"/>
    </row>
    <row r="915" spans="9:10" x14ac:dyDescent="0.2">
      <c r="I915" s="25"/>
      <c r="J915" s="28"/>
    </row>
    <row r="916" spans="9:10" x14ac:dyDescent="0.2">
      <c r="I916" s="25"/>
      <c r="J916" s="28"/>
    </row>
    <row r="917" spans="9:10" x14ac:dyDescent="0.2">
      <c r="I917" s="25"/>
      <c r="J917" s="28"/>
    </row>
    <row r="918" spans="9:10" x14ac:dyDescent="0.2">
      <c r="I918" s="25"/>
      <c r="J918" s="28"/>
    </row>
    <row r="919" spans="9:10" x14ac:dyDescent="0.2">
      <c r="I919" s="25"/>
      <c r="J919" s="28"/>
    </row>
    <row r="920" spans="9:10" x14ac:dyDescent="0.2">
      <c r="I920" s="25"/>
      <c r="J920" s="28"/>
    </row>
    <row r="921" spans="9:10" x14ac:dyDescent="0.2">
      <c r="I921" s="25"/>
      <c r="J921" s="28"/>
    </row>
    <row r="922" spans="9:10" x14ac:dyDescent="0.2">
      <c r="I922" s="25"/>
      <c r="J922" s="28"/>
    </row>
    <row r="923" spans="9:10" x14ac:dyDescent="0.2">
      <c r="I923" s="25"/>
      <c r="J923" s="28"/>
    </row>
    <row r="924" spans="9:10" x14ac:dyDescent="0.2">
      <c r="I924" s="25"/>
      <c r="J924" s="28"/>
    </row>
    <row r="925" spans="9:10" x14ac:dyDescent="0.2">
      <c r="I925" s="25"/>
      <c r="J925" s="28"/>
    </row>
    <row r="926" spans="9:10" x14ac:dyDescent="0.2">
      <c r="I926" s="25"/>
      <c r="J926" s="28"/>
    </row>
    <row r="927" spans="9:10" x14ac:dyDescent="0.2">
      <c r="I927" s="25"/>
      <c r="J927" s="28"/>
    </row>
    <row r="928" spans="9:10" x14ac:dyDescent="0.2">
      <c r="I928" s="25"/>
      <c r="J928" s="28"/>
    </row>
    <row r="929" spans="9:10" x14ac:dyDescent="0.2">
      <c r="I929" s="25"/>
      <c r="J929" s="28"/>
    </row>
    <row r="930" spans="9:10" x14ac:dyDescent="0.2">
      <c r="I930" s="25"/>
      <c r="J930" s="28"/>
    </row>
    <row r="931" spans="9:10" x14ac:dyDescent="0.2">
      <c r="I931" s="25"/>
      <c r="J931" s="28"/>
    </row>
    <row r="932" spans="9:10" x14ac:dyDescent="0.2">
      <c r="I932" s="25"/>
      <c r="J932" s="28"/>
    </row>
    <row r="933" spans="9:10" x14ac:dyDescent="0.2">
      <c r="I933" s="25"/>
      <c r="J933" s="28"/>
    </row>
    <row r="934" spans="9:10" x14ac:dyDescent="0.2">
      <c r="I934" s="25"/>
      <c r="J934" s="28"/>
    </row>
    <row r="935" spans="9:10" x14ac:dyDescent="0.2">
      <c r="I935" s="25"/>
      <c r="J935" s="28"/>
    </row>
    <row r="936" spans="9:10" x14ac:dyDescent="0.2">
      <c r="I936" s="25"/>
      <c r="J936" s="28"/>
    </row>
    <row r="937" spans="9:10" x14ac:dyDescent="0.2">
      <c r="I937" s="25"/>
      <c r="J937" s="28"/>
    </row>
    <row r="938" spans="9:10" x14ac:dyDescent="0.2">
      <c r="I938" s="25"/>
      <c r="J938" s="28"/>
    </row>
    <row r="939" spans="9:10" x14ac:dyDescent="0.2">
      <c r="I939" s="25"/>
      <c r="J939" s="28"/>
    </row>
    <row r="940" spans="9:10" x14ac:dyDescent="0.2">
      <c r="I940" s="25"/>
      <c r="J940" s="28"/>
    </row>
    <row r="941" spans="9:10" x14ac:dyDescent="0.2">
      <c r="I941" s="25"/>
      <c r="J941" s="28"/>
    </row>
    <row r="942" spans="9:10" x14ac:dyDescent="0.2">
      <c r="I942" s="25"/>
      <c r="J942" s="28"/>
    </row>
    <row r="943" spans="9:10" x14ac:dyDescent="0.2">
      <c r="I943" s="25"/>
      <c r="J943" s="28"/>
    </row>
    <row r="944" spans="9:10" x14ac:dyDescent="0.2">
      <c r="I944" s="25"/>
      <c r="J944" s="28"/>
    </row>
    <row r="945" spans="9:10" x14ac:dyDescent="0.2">
      <c r="I945" s="25"/>
      <c r="J945" s="28"/>
    </row>
    <row r="946" spans="9:10" x14ac:dyDescent="0.2">
      <c r="I946" s="25"/>
      <c r="J946" s="28"/>
    </row>
    <row r="947" spans="9:10" x14ac:dyDescent="0.2">
      <c r="I947" s="25"/>
      <c r="J947" s="28"/>
    </row>
    <row r="948" spans="9:10" x14ac:dyDescent="0.2">
      <c r="I948" s="25"/>
      <c r="J948" s="28"/>
    </row>
    <row r="949" spans="9:10" x14ac:dyDescent="0.2">
      <c r="I949" s="25"/>
      <c r="J949" s="28"/>
    </row>
    <row r="950" spans="9:10" x14ac:dyDescent="0.2">
      <c r="I950" s="25"/>
      <c r="J950" s="28"/>
    </row>
    <row r="951" spans="9:10" x14ac:dyDescent="0.2">
      <c r="I951" s="25"/>
      <c r="J951" s="28"/>
    </row>
    <row r="952" spans="9:10" x14ac:dyDescent="0.2">
      <c r="I952" s="25"/>
      <c r="J952" s="28"/>
    </row>
    <row r="953" spans="9:10" x14ac:dyDescent="0.2">
      <c r="I953" s="25"/>
      <c r="J953" s="28"/>
    </row>
    <row r="954" spans="9:10" x14ac:dyDescent="0.2">
      <c r="I954" s="25"/>
      <c r="J954" s="28"/>
    </row>
    <row r="955" spans="9:10" x14ac:dyDescent="0.2">
      <c r="I955" s="25"/>
      <c r="J955" s="28"/>
    </row>
    <row r="956" spans="9:10" x14ac:dyDescent="0.2">
      <c r="I956" s="25"/>
      <c r="J956" s="28"/>
    </row>
    <row r="957" spans="9:10" x14ac:dyDescent="0.2">
      <c r="I957" s="25"/>
      <c r="J957" s="28"/>
    </row>
    <row r="958" spans="9:10" x14ac:dyDescent="0.2">
      <c r="I958" s="25"/>
      <c r="J958" s="28"/>
    </row>
    <row r="959" spans="9:10" x14ac:dyDescent="0.2">
      <c r="I959" s="25"/>
      <c r="J959" s="28"/>
    </row>
    <row r="960" spans="9:10" x14ac:dyDescent="0.2">
      <c r="I960" s="25"/>
      <c r="J960" s="28"/>
    </row>
    <row r="961" spans="9:10" x14ac:dyDescent="0.2">
      <c r="I961" s="25"/>
      <c r="J961" s="28"/>
    </row>
    <row r="962" spans="9:10" x14ac:dyDescent="0.2">
      <c r="I962" s="25"/>
      <c r="J962" s="28"/>
    </row>
    <row r="963" spans="9:10" x14ac:dyDescent="0.2">
      <c r="I963" s="25"/>
      <c r="J963" s="28"/>
    </row>
    <row r="964" spans="9:10" x14ac:dyDescent="0.2">
      <c r="I964" s="25"/>
      <c r="J964" s="28"/>
    </row>
    <row r="965" spans="9:10" x14ac:dyDescent="0.2">
      <c r="I965" s="25"/>
      <c r="J965" s="28"/>
    </row>
    <row r="966" spans="9:10" x14ac:dyDescent="0.2">
      <c r="I966" s="25"/>
      <c r="J966" s="28"/>
    </row>
    <row r="967" spans="9:10" x14ac:dyDescent="0.2">
      <c r="I967" s="25"/>
      <c r="J967" s="28"/>
    </row>
    <row r="968" spans="9:10" x14ac:dyDescent="0.2">
      <c r="I968" s="25"/>
      <c r="J968" s="28"/>
    </row>
    <row r="969" spans="9:10" x14ac:dyDescent="0.2">
      <c r="I969" s="25"/>
      <c r="J969" s="28"/>
    </row>
    <row r="970" spans="9:10" x14ac:dyDescent="0.2">
      <c r="I970" s="25"/>
      <c r="J970" s="28"/>
    </row>
    <row r="971" spans="9:10" x14ac:dyDescent="0.2">
      <c r="I971" s="25"/>
      <c r="J971" s="28"/>
    </row>
    <row r="972" spans="9:10" x14ac:dyDescent="0.2">
      <c r="I972" s="25"/>
      <c r="J972" s="28"/>
    </row>
    <row r="973" spans="9:10" x14ac:dyDescent="0.2">
      <c r="I973" s="25"/>
      <c r="J973" s="28"/>
    </row>
    <row r="974" spans="9:10" x14ac:dyDescent="0.2">
      <c r="I974" s="25"/>
      <c r="J974" s="28"/>
    </row>
    <row r="975" spans="9:10" x14ac:dyDescent="0.2">
      <c r="I975" s="25"/>
      <c r="J975" s="28"/>
    </row>
    <row r="976" spans="9:10" x14ac:dyDescent="0.2">
      <c r="I976" s="25"/>
      <c r="J976" s="28"/>
    </row>
    <row r="977" spans="9:10" x14ac:dyDescent="0.2">
      <c r="I977" s="25"/>
      <c r="J977" s="28"/>
    </row>
    <row r="978" spans="9:10" x14ac:dyDescent="0.2">
      <c r="I978" s="25"/>
      <c r="J978" s="28"/>
    </row>
    <row r="979" spans="9:10" x14ac:dyDescent="0.2">
      <c r="I979" s="25"/>
      <c r="J979" s="28"/>
    </row>
    <row r="980" spans="9:10" x14ac:dyDescent="0.2">
      <c r="I980" s="25"/>
      <c r="J980" s="28"/>
    </row>
    <row r="981" spans="9:10" x14ac:dyDescent="0.2">
      <c r="I981" s="25"/>
      <c r="J981" s="28"/>
    </row>
    <row r="982" spans="9:10" x14ac:dyDescent="0.2">
      <c r="I982" s="25"/>
      <c r="J982" s="28"/>
    </row>
    <row r="983" spans="9:10" x14ac:dyDescent="0.2">
      <c r="I983" s="25"/>
      <c r="J983" s="28"/>
    </row>
    <row r="984" spans="9:10" x14ac:dyDescent="0.2">
      <c r="I984" s="25"/>
      <c r="J984" s="28"/>
    </row>
    <row r="985" spans="9:10" x14ac:dyDescent="0.2">
      <c r="I985" s="25"/>
      <c r="J985" s="28"/>
    </row>
    <row r="986" spans="9:10" x14ac:dyDescent="0.2">
      <c r="I986" s="25"/>
      <c r="J986" s="28"/>
    </row>
    <row r="987" spans="9:10" x14ac:dyDescent="0.2">
      <c r="I987" s="25"/>
      <c r="J987" s="28"/>
    </row>
    <row r="988" spans="9:10" x14ac:dyDescent="0.2">
      <c r="I988" s="25"/>
      <c r="J988" s="28"/>
    </row>
    <row r="989" spans="9:10" x14ac:dyDescent="0.2">
      <c r="I989" s="25"/>
      <c r="J989" s="28"/>
    </row>
    <row r="990" spans="9:10" x14ac:dyDescent="0.2">
      <c r="I990" s="25"/>
      <c r="J990" s="28"/>
    </row>
    <row r="991" spans="9:10" x14ac:dyDescent="0.2">
      <c r="I991" s="25"/>
      <c r="J991" s="28"/>
    </row>
    <row r="992" spans="9:10" x14ac:dyDescent="0.2">
      <c r="I992" s="25"/>
      <c r="J992" s="28"/>
    </row>
    <row r="993" spans="9:10" x14ac:dyDescent="0.2">
      <c r="I993" s="25"/>
      <c r="J993" s="28"/>
    </row>
    <row r="994" spans="9:10" x14ac:dyDescent="0.2">
      <c r="I994" s="25"/>
      <c r="J994" s="28"/>
    </row>
    <row r="995" spans="9:10" x14ac:dyDescent="0.2">
      <c r="I995" s="25"/>
      <c r="J995" s="28"/>
    </row>
    <row r="996" spans="9:10" x14ac:dyDescent="0.2">
      <c r="I996" s="25"/>
      <c r="J996" s="28"/>
    </row>
    <row r="997" spans="9:10" x14ac:dyDescent="0.2">
      <c r="I997" s="25"/>
      <c r="J997" s="28"/>
    </row>
    <row r="998" spans="9:10" x14ac:dyDescent="0.2">
      <c r="I998" s="25"/>
      <c r="J998" s="28"/>
    </row>
    <row r="999" spans="9:10" x14ac:dyDescent="0.2">
      <c r="I999" s="25"/>
      <c r="J999" s="28"/>
    </row>
    <row r="1000" spans="9:10" x14ac:dyDescent="0.2">
      <c r="I1000" s="25"/>
      <c r="J1000" s="2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J994"/>
  <sheetViews>
    <sheetView workbookViewId="0"/>
  </sheetViews>
  <sheetFormatPr baseColWidth="10" defaultColWidth="12.5703125" defaultRowHeight="15.75" customHeight="1" x14ac:dyDescent="0.2"/>
  <cols>
    <col min="1" max="1" width="14.85546875" customWidth="1"/>
    <col min="2" max="2" width="13.140625" customWidth="1"/>
    <col min="3" max="3" width="15.42578125" customWidth="1"/>
    <col min="4" max="4" width="13.7109375" customWidth="1"/>
    <col min="5" max="5" width="17.42578125" customWidth="1"/>
    <col min="6" max="6" width="17" customWidth="1"/>
  </cols>
  <sheetData>
    <row r="1" spans="1:10" x14ac:dyDescent="0.2">
      <c r="A1" s="1" t="s">
        <v>0</v>
      </c>
      <c r="B1" s="1" t="s">
        <v>37</v>
      </c>
      <c r="C1" s="1" t="s">
        <v>38</v>
      </c>
      <c r="D1" s="1" t="s">
        <v>6</v>
      </c>
      <c r="E1" s="2" t="s">
        <v>39</v>
      </c>
      <c r="F1" s="1" t="s">
        <v>40</v>
      </c>
      <c r="G1" s="1" t="s">
        <v>41</v>
      </c>
      <c r="H1" s="2" t="s">
        <v>42</v>
      </c>
      <c r="I1" s="4" t="s">
        <v>9</v>
      </c>
      <c r="J1" s="4" t="s">
        <v>35</v>
      </c>
    </row>
    <row r="2" spans="1:10" x14ac:dyDescent="0.2">
      <c r="A2" s="8" t="s">
        <v>13</v>
      </c>
      <c r="B2" s="21">
        <v>28.041399999999999</v>
      </c>
      <c r="C2" s="21">
        <v>1.0264</v>
      </c>
      <c r="D2" s="29">
        <v>4.7184999999999997</v>
      </c>
      <c r="E2" s="30">
        <f t="shared" ref="E2:E37" si="0">C2-(D2%*C2)</f>
        <v>0.97796931600000003</v>
      </c>
      <c r="F2" s="21">
        <v>28.058299999999999</v>
      </c>
      <c r="G2" s="23">
        <f t="shared" ref="G2:G37" si="1">F2-B2</f>
        <v>1.6899999999999693E-2</v>
      </c>
      <c r="H2" s="24">
        <f t="shared" ref="H2:H37" si="2">G2/E2*100</f>
        <v>1.7280705768073088</v>
      </c>
      <c r="I2" s="25">
        <f>AVERAGE(H2:H4)</f>
        <v>2.0056971434632955</v>
      </c>
      <c r="J2" s="25">
        <f>STDEV(H2:H4)</f>
        <v>0.28051854329054715</v>
      </c>
    </row>
    <row r="3" spans="1:10" x14ac:dyDescent="0.2">
      <c r="A3" s="8" t="s">
        <v>13</v>
      </c>
      <c r="B3" s="21">
        <v>29.283100000000001</v>
      </c>
      <c r="C3" s="21">
        <v>1.0234000000000001</v>
      </c>
      <c r="D3" s="29">
        <v>5.2179000000000002</v>
      </c>
      <c r="E3" s="30">
        <f t="shared" si="0"/>
        <v>0.97000001140000003</v>
      </c>
      <c r="F3" s="21">
        <v>29.302499999999998</v>
      </c>
      <c r="G3" s="23">
        <f t="shared" si="1"/>
        <v>1.9399999999997419E-2</v>
      </c>
      <c r="H3" s="24">
        <f t="shared" si="2"/>
        <v>1.9999999764945795</v>
      </c>
      <c r="I3" s="25"/>
      <c r="J3" s="25"/>
    </row>
    <row r="4" spans="1:10" x14ac:dyDescent="0.2">
      <c r="A4" s="8" t="s">
        <v>13</v>
      </c>
      <c r="B4" s="21">
        <v>29.2834</v>
      </c>
      <c r="C4" s="21">
        <v>1.0196000000000001</v>
      </c>
      <c r="D4" s="29">
        <v>5.7366000000000001</v>
      </c>
      <c r="E4" s="30">
        <f t="shared" si="0"/>
        <v>0.96110962640000008</v>
      </c>
      <c r="F4" s="21">
        <v>29.305399999999999</v>
      </c>
      <c r="G4" s="23">
        <f t="shared" si="1"/>
        <v>2.1999999999998465E-2</v>
      </c>
      <c r="H4" s="24">
        <f t="shared" si="2"/>
        <v>2.2890208770879985</v>
      </c>
      <c r="I4" s="25"/>
      <c r="J4" s="25"/>
    </row>
    <row r="5" spans="1:10" x14ac:dyDescent="0.2">
      <c r="A5" s="8" t="s">
        <v>14</v>
      </c>
      <c r="B5" s="21">
        <v>30.820499999999999</v>
      </c>
      <c r="C5" s="21">
        <v>1.0226999999999999</v>
      </c>
      <c r="D5" s="29">
        <v>4.2640000000000002</v>
      </c>
      <c r="E5" s="30">
        <f t="shared" si="0"/>
        <v>0.97909207199999992</v>
      </c>
      <c r="F5" s="21">
        <v>30.837900000000001</v>
      </c>
      <c r="G5" s="23">
        <f t="shared" si="1"/>
        <v>1.740000000000208E-2</v>
      </c>
      <c r="H5" s="24">
        <f t="shared" si="2"/>
        <v>1.7771566635667826</v>
      </c>
      <c r="I5" s="25">
        <f>AVERAGE(H5:H7)</f>
        <v>2.0312900297945098</v>
      </c>
      <c r="J5" s="25">
        <f>STDEV(H5:H7)</f>
        <v>0.2220380612504389</v>
      </c>
    </row>
    <row r="6" spans="1:10" x14ac:dyDescent="0.2">
      <c r="A6" s="8" t="s">
        <v>14</v>
      </c>
      <c r="B6" s="21">
        <v>42.467399999999998</v>
      </c>
      <c r="C6" s="21">
        <v>1.0112000000000001</v>
      </c>
      <c r="D6" s="29">
        <v>4.7762000000000002</v>
      </c>
      <c r="E6" s="30">
        <f t="shared" si="0"/>
        <v>0.96290306560000005</v>
      </c>
      <c r="F6" s="21">
        <v>42.487900000000003</v>
      </c>
      <c r="G6" s="23">
        <f t="shared" si="1"/>
        <v>2.0500000000005514E-2</v>
      </c>
      <c r="H6" s="24">
        <f t="shared" si="2"/>
        <v>2.128978578672573</v>
      </c>
      <c r="I6" s="25"/>
      <c r="J6" s="25"/>
    </row>
    <row r="7" spans="1:10" x14ac:dyDescent="0.2">
      <c r="A7" s="8" t="s">
        <v>14</v>
      </c>
      <c r="B7" s="21">
        <v>30.464099999999998</v>
      </c>
      <c r="C7" s="21">
        <v>1.0150999999999999</v>
      </c>
      <c r="D7" s="29">
        <v>4.5376000000000003</v>
      </c>
      <c r="E7" s="30">
        <f t="shared" si="0"/>
        <v>0.96903882239999994</v>
      </c>
      <c r="F7" s="21">
        <v>30.485299999999999</v>
      </c>
      <c r="G7" s="23">
        <f t="shared" si="1"/>
        <v>2.120000000000033E-2</v>
      </c>
      <c r="H7" s="24">
        <f t="shared" si="2"/>
        <v>2.1877348471441729</v>
      </c>
      <c r="I7" s="25"/>
      <c r="J7" s="25"/>
    </row>
    <row r="8" spans="1:10" x14ac:dyDescent="0.2">
      <c r="A8" s="8" t="s">
        <v>15</v>
      </c>
      <c r="B8" s="21">
        <v>35.254399999999997</v>
      </c>
      <c r="C8" s="21">
        <v>1.0289999999999999</v>
      </c>
      <c r="D8" s="29">
        <v>4.6317000000000004</v>
      </c>
      <c r="E8" s="30">
        <f t="shared" si="0"/>
        <v>0.9813398069999999</v>
      </c>
      <c r="F8" s="21">
        <v>35.273200000000003</v>
      </c>
      <c r="G8" s="23">
        <f t="shared" si="1"/>
        <v>1.8800000000005923E-2</v>
      </c>
      <c r="H8" s="24">
        <f t="shared" si="2"/>
        <v>1.9157482317443508</v>
      </c>
      <c r="I8" s="25">
        <f>AVERAGE(H8:H10)</f>
        <v>1.7205725341483207</v>
      </c>
      <c r="J8" s="25">
        <f>STDEV(H8:H10)</f>
        <v>0.1691461979700771</v>
      </c>
    </row>
    <row r="9" spans="1:10" x14ac:dyDescent="0.2">
      <c r="A9" s="8" t="s">
        <v>15</v>
      </c>
      <c r="B9" s="21">
        <v>41.976700000000001</v>
      </c>
      <c r="C9" s="21">
        <v>1.0166999999999999</v>
      </c>
      <c r="D9" s="29">
        <v>4.4801000000000002</v>
      </c>
      <c r="E9" s="30">
        <f t="shared" si="0"/>
        <v>0.97115082329999991</v>
      </c>
      <c r="F9" s="21">
        <v>41.992400000000004</v>
      </c>
      <c r="G9" s="23">
        <f t="shared" si="1"/>
        <v>1.570000000000249E-2</v>
      </c>
      <c r="H9" s="24">
        <f t="shared" si="2"/>
        <v>1.6166386953834229</v>
      </c>
      <c r="I9" s="25"/>
      <c r="J9" s="25"/>
    </row>
    <row r="10" spans="1:10" x14ac:dyDescent="0.2">
      <c r="A10" s="8" t="s">
        <v>15</v>
      </c>
      <c r="B10" s="21">
        <v>28.3552</v>
      </c>
      <c r="C10" s="21">
        <v>1.0129999999999999</v>
      </c>
      <c r="D10" s="29">
        <v>4.8780000000000001</v>
      </c>
      <c r="E10" s="30">
        <f t="shared" si="0"/>
        <v>0.96358585999999991</v>
      </c>
      <c r="F10" s="21">
        <v>28.370899999999999</v>
      </c>
      <c r="G10" s="23">
        <f t="shared" si="1"/>
        <v>1.5699999999998937E-2</v>
      </c>
      <c r="H10" s="24">
        <f t="shared" si="2"/>
        <v>1.6293306753171886</v>
      </c>
      <c r="I10" s="25"/>
      <c r="J10" s="25"/>
    </row>
    <row r="11" spans="1:10" x14ac:dyDescent="0.2">
      <c r="A11" s="8" t="s">
        <v>16</v>
      </c>
      <c r="B11" s="21">
        <v>39.4163</v>
      </c>
      <c r="C11" s="21">
        <v>1.0135000000000001</v>
      </c>
      <c r="D11" s="29">
        <v>5.5373000000000001</v>
      </c>
      <c r="E11" s="30">
        <f t="shared" si="0"/>
        <v>0.95737946450000011</v>
      </c>
      <c r="F11" s="21">
        <v>39.434199999999997</v>
      </c>
      <c r="G11" s="23">
        <f t="shared" si="1"/>
        <v>1.7899999999997362E-2</v>
      </c>
      <c r="H11" s="24">
        <f t="shared" si="2"/>
        <v>1.8696870638797121</v>
      </c>
      <c r="I11" s="25">
        <f>AVERAGE(H11:H13)</f>
        <v>1.9259927967796118</v>
      </c>
      <c r="J11" s="25">
        <f>STDEV(H11:H13)</f>
        <v>0.14949270893823305</v>
      </c>
    </row>
    <row r="12" spans="1:10" x14ac:dyDescent="0.2">
      <c r="A12" s="8" t="s">
        <v>16</v>
      </c>
      <c r="B12" s="21">
        <v>35.298699999999997</v>
      </c>
      <c r="C12" s="21">
        <v>1.0114000000000001</v>
      </c>
      <c r="D12" s="29">
        <v>6.1032999999999999</v>
      </c>
      <c r="E12" s="30">
        <f t="shared" si="0"/>
        <v>0.94967122380000002</v>
      </c>
      <c r="F12" s="21">
        <v>35.318600000000004</v>
      </c>
      <c r="G12" s="23">
        <f t="shared" si="1"/>
        <v>1.9900000000006912E-2</v>
      </c>
      <c r="H12" s="24">
        <f t="shared" si="2"/>
        <v>2.0954620400499611</v>
      </c>
      <c r="I12" s="25"/>
      <c r="J12" s="25"/>
    </row>
    <row r="13" spans="1:10" x14ac:dyDescent="0.2">
      <c r="A13" s="8" t="s">
        <v>16</v>
      </c>
      <c r="B13" s="21">
        <v>36.382599999999996</v>
      </c>
      <c r="C13" s="21">
        <v>1.0121</v>
      </c>
      <c r="D13" s="29">
        <v>6.2549999999999999</v>
      </c>
      <c r="E13" s="30">
        <f t="shared" si="0"/>
        <v>0.948793145</v>
      </c>
      <c r="F13" s="21">
        <v>36.399799999999999</v>
      </c>
      <c r="G13" s="23">
        <f t="shared" si="1"/>
        <v>1.7200000000002547E-2</v>
      </c>
      <c r="H13" s="24">
        <f t="shared" si="2"/>
        <v>1.8128292864091622</v>
      </c>
      <c r="I13" s="25"/>
      <c r="J13" s="25"/>
    </row>
    <row r="14" spans="1:10" x14ac:dyDescent="0.2">
      <c r="A14" s="8" t="s">
        <v>17</v>
      </c>
      <c r="B14" s="21">
        <v>33.061500000000002</v>
      </c>
      <c r="C14" s="21">
        <v>1.0009999999999999</v>
      </c>
      <c r="D14" s="24">
        <v>6.9078620415467098</v>
      </c>
      <c r="E14" s="30">
        <f t="shared" si="0"/>
        <v>0.93185230096411731</v>
      </c>
      <c r="F14" s="21">
        <v>33.079099999999997</v>
      </c>
      <c r="G14" s="23">
        <f t="shared" si="1"/>
        <v>1.7599999999994509E-2</v>
      </c>
      <c r="H14" s="11">
        <f t="shared" si="2"/>
        <v>1.8887113313757036</v>
      </c>
      <c r="I14" s="25">
        <f>AVERAGE(H14:H16)</f>
        <v>1.7615915170854848</v>
      </c>
      <c r="J14" s="25">
        <f>STDEV(H14:H16)</f>
        <v>0.36417470780865019</v>
      </c>
    </row>
    <row r="15" spans="1:10" x14ac:dyDescent="0.2">
      <c r="A15" s="8" t="s">
        <v>17</v>
      </c>
      <c r="B15" s="21">
        <v>36.555300000000003</v>
      </c>
      <c r="C15" s="21">
        <v>1.0022</v>
      </c>
      <c r="D15" s="24">
        <v>7.3020294468759905</v>
      </c>
      <c r="E15" s="30">
        <f t="shared" si="0"/>
        <v>0.9290190608834088</v>
      </c>
      <c r="F15" s="21">
        <v>36.574300000000001</v>
      </c>
      <c r="G15" s="23">
        <f t="shared" si="1"/>
        <v>1.8999999999998352E-2</v>
      </c>
      <c r="H15" s="11">
        <f t="shared" si="2"/>
        <v>2.0451679411110426</v>
      </c>
      <c r="I15" s="25"/>
      <c r="J15" s="25"/>
    </row>
    <row r="16" spans="1:10" x14ac:dyDescent="0.2">
      <c r="A16" s="8" t="s">
        <v>17</v>
      </c>
      <c r="B16" s="21">
        <v>40.935400000000001</v>
      </c>
      <c r="C16" s="21">
        <v>1.0047999999999999</v>
      </c>
      <c r="D16" s="24">
        <v>7.1740858505567298</v>
      </c>
      <c r="E16" s="30">
        <f t="shared" si="0"/>
        <v>0.93271478537360586</v>
      </c>
      <c r="F16" s="21">
        <v>40.948</v>
      </c>
      <c r="G16" s="23">
        <f t="shared" si="1"/>
        <v>1.2599999999999056E-2</v>
      </c>
      <c r="H16" s="11">
        <f t="shared" si="2"/>
        <v>1.3508952787697082</v>
      </c>
      <c r="I16" s="25"/>
      <c r="J16" s="25"/>
    </row>
    <row r="17" spans="1:10" x14ac:dyDescent="0.2">
      <c r="A17" s="8" t="s">
        <v>18</v>
      </c>
      <c r="B17" s="21">
        <v>42.5852</v>
      </c>
      <c r="C17" s="21">
        <v>1.0166999999999999</v>
      </c>
      <c r="D17" s="29">
        <v>7.93</v>
      </c>
      <c r="E17" s="30">
        <f t="shared" si="0"/>
        <v>0.9360756899999999</v>
      </c>
      <c r="F17" s="21">
        <v>42.604599999999998</v>
      </c>
      <c r="G17" s="23">
        <f t="shared" si="1"/>
        <v>1.9399999999997419E-2</v>
      </c>
      <c r="H17" s="24">
        <f t="shared" si="2"/>
        <v>2.0724819805968275</v>
      </c>
      <c r="I17" s="25">
        <f>AVERAGE(H17:H19)</f>
        <v>1.9915264043083027</v>
      </c>
      <c r="J17" s="25">
        <f>STDEV(H17:H19)</f>
        <v>0.31046604166894343</v>
      </c>
    </row>
    <row r="18" spans="1:10" x14ac:dyDescent="0.2">
      <c r="A18" s="8" t="s">
        <v>18</v>
      </c>
      <c r="B18" s="21">
        <v>40.439</v>
      </c>
      <c r="C18" s="21">
        <v>1.0351999999999999</v>
      </c>
      <c r="D18" s="29">
        <v>8.0060000000000002</v>
      </c>
      <c r="E18" s="30">
        <f t="shared" si="0"/>
        <v>0.95232188799999995</v>
      </c>
      <c r="F18" s="21">
        <v>40.454700000000003</v>
      </c>
      <c r="G18" s="23">
        <f t="shared" si="1"/>
        <v>1.570000000000249E-2</v>
      </c>
      <c r="H18" s="24">
        <f t="shared" si="2"/>
        <v>1.6486022423546871</v>
      </c>
      <c r="I18" s="25"/>
      <c r="J18" s="25"/>
    </row>
    <row r="19" spans="1:10" x14ac:dyDescent="0.2">
      <c r="A19" s="8" t="s">
        <v>18</v>
      </c>
      <c r="B19" s="21">
        <v>35.969200000000001</v>
      </c>
      <c r="C19" s="21">
        <v>1.0357000000000001</v>
      </c>
      <c r="D19" s="29">
        <v>8.7382000000000009</v>
      </c>
      <c r="E19" s="30">
        <f t="shared" si="0"/>
        <v>0.94519846260000007</v>
      </c>
      <c r="F19" s="21">
        <v>35.990499999999997</v>
      </c>
      <c r="G19" s="23">
        <f t="shared" si="1"/>
        <v>2.1299999999996544E-2</v>
      </c>
      <c r="H19" s="24">
        <f t="shared" si="2"/>
        <v>2.2534949899733938</v>
      </c>
      <c r="I19" s="25"/>
      <c r="J19" s="25"/>
    </row>
    <row r="20" spans="1:10" x14ac:dyDescent="0.2">
      <c r="A20" s="8" t="s">
        <v>43</v>
      </c>
      <c r="B20" s="21">
        <v>35.968699999999998</v>
      </c>
      <c r="C20" s="21">
        <v>1.0233000000000001</v>
      </c>
      <c r="D20" s="29">
        <v>7.5069999999999997</v>
      </c>
      <c r="E20" s="30">
        <f t="shared" si="0"/>
        <v>0.94648086900000006</v>
      </c>
      <c r="F20" s="21">
        <v>35.987099999999998</v>
      </c>
      <c r="G20" s="23">
        <f t="shared" si="1"/>
        <v>1.839999999999975E-2</v>
      </c>
      <c r="H20" s="24">
        <f t="shared" si="2"/>
        <v>1.944043519806183</v>
      </c>
      <c r="I20" s="25">
        <f>AVERAGE(H20:H22)</f>
        <v>2.1809479030605585</v>
      </c>
      <c r="J20" s="25">
        <f>STDEV(H20:H22)</f>
        <v>0.21734572476785269</v>
      </c>
    </row>
    <row r="21" spans="1:10" x14ac:dyDescent="0.2">
      <c r="A21" s="8" t="s">
        <v>19</v>
      </c>
      <c r="B21" s="21">
        <v>39.413600000000002</v>
      </c>
      <c r="C21" s="21">
        <v>1.0130999999999999</v>
      </c>
      <c r="D21" s="29">
        <v>8.4172999999999991</v>
      </c>
      <c r="E21" s="30">
        <f t="shared" si="0"/>
        <v>0.92782433369999995</v>
      </c>
      <c r="F21" s="21">
        <v>39.435600000000001</v>
      </c>
      <c r="G21" s="23">
        <f t="shared" si="1"/>
        <v>2.1999999999998465E-2</v>
      </c>
      <c r="H21" s="24">
        <f t="shared" si="2"/>
        <v>2.3711385012145931</v>
      </c>
      <c r="I21" s="25"/>
      <c r="J21" s="25"/>
    </row>
    <row r="22" spans="1:10" x14ac:dyDescent="0.2">
      <c r="A22" s="8" t="s">
        <v>19</v>
      </c>
      <c r="B22" s="21">
        <v>36.081400000000002</v>
      </c>
      <c r="C22" s="21">
        <v>1.0226999999999999</v>
      </c>
      <c r="D22" s="29">
        <v>8.2621000000000002</v>
      </c>
      <c r="E22" s="30">
        <f t="shared" si="0"/>
        <v>0.93820350329999991</v>
      </c>
      <c r="F22" s="21">
        <v>36.1023</v>
      </c>
      <c r="G22" s="23">
        <f t="shared" si="1"/>
        <v>2.0899999999997476E-2</v>
      </c>
      <c r="H22" s="24">
        <f t="shared" si="2"/>
        <v>2.2276616881608993</v>
      </c>
      <c r="I22" s="25"/>
      <c r="J22" s="25"/>
    </row>
    <row r="23" spans="1:10" x14ac:dyDescent="0.2">
      <c r="A23" s="8" t="s">
        <v>20</v>
      </c>
      <c r="B23" s="21">
        <v>28.173999999999999</v>
      </c>
      <c r="C23" s="21">
        <v>1.0267999999999999</v>
      </c>
      <c r="D23" s="29">
        <v>4.9295999999999998</v>
      </c>
      <c r="E23" s="30">
        <f t="shared" si="0"/>
        <v>0.97618286719999992</v>
      </c>
      <c r="F23" s="21">
        <v>28.194500000000001</v>
      </c>
      <c r="G23" s="23">
        <f t="shared" si="1"/>
        <v>2.0500000000001961E-2</v>
      </c>
      <c r="H23" s="24">
        <f t="shared" si="2"/>
        <v>2.1000163687365689</v>
      </c>
      <c r="I23" s="25">
        <f>AVERAGE(H23:H25)</f>
        <v>2.0001761731857686</v>
      </c>
      <c r="J23" s="25">
        <f>STDEV(H23:H25)</f>
        <v>8.6816296434797893E-2</v>
      </c>
    </row>
    <row r="24" spans="1:10" x14ac:dyDescent="0.2">
      <c r="A24" s="8" t="s">
        <v>20</v>
      </c>
      <c r="B24" s="21">
        <v>36.987400000000001</v>
      </c>
      <c r="C24" s="21">
        <v>1.0196000000000001</v>
      </c>
      <c r="D24" s="29">
        <v>6.0850999999999997</v>
      </c>
      <c r="E24" s="30">
        <f t="shared" si="0"/>
        <v>0.95755632040000005</v>
      </c>
      <c r="F24" s="21">
        <v>37.006</v>
      </c>
      <c r="G24" s="23">
        <f t="shared" si="1"/>
        <v>1.8599999999999284E-2</v>
      </c>
      <c r="H24" s="24">
        <f t="shared" si="2"/>
        <v>1.9424444916440533</v>
      </c>
      <c r="I24" s="25"/>
      <c r="J24" s="25"/>
    </row>
    <row r="25" spans="1:10" x14ac:dyDescent="0.2">
      <c r="A25" s="8" t="s">
        <v>20</v>
      </c>
      <c r="B25" s="21">
        <v>37.971899999999998</v>
      </c>
      <c r="C25" s="21">
        <v>1.0396000000000001</v>
      </c>
      <c r="D25" s="29">
        <v>6.1704999999999997</v>
      </c>
      <c r="E25" s="30">
        <f t="shared" si="0"/>
        <v>0.97545148200000009</v>
      </c>
      <c r="F25" s="21">
        <v>37.991</v>
      </c>
      <c r="G25" s="23">
        <f t="shared" si="1"/>
        <v>1.9100000000001671E-2</v>
      </c>
      <c r="H25" s="24">
        <f t="shared" si="2"/>
        <v>1.9580676591766835</v>
      </c>
      <c r="I25" s="25"/>
      <c r="J25" s="25"/>
    </row>
    <row r="26" spans="1:10" x14ac:dyDescent="0.2">
      <c r="A26" s="8" t="s">
        <v>21</v>
      </c>
      <c r="B26" s="21">
        <v>36.383200000000002</v>
      </c>
      <c r="C26" s="21">
        <v>1.0233000000000001</v>
      </c>
      <c r="D26" s="29">
        <v>6.9408000000000003</v>
      </c>
      <c r="E26" s="30">
        <f t="shared" si="0"/>
        <v>0.95227479360000011</v>
      </c>
      <c r="F26" s="21">
        <v>36.405299999999997</v>
      </c>
      <c r="G26" s="23">
        <f t="shared" si="1"/>
        <v>2.2099999999994679E-2</v>
      </c>
      <c r="H26" s="24">
        <f t="shared" si="2"/>
        <v>2.3207586873582322</v>
      </c>
      <c r="I26" s="25">
        <f>AVERAGE(H26:H28)</f>
        <v>2.2757648695377579</v>
      </c>
      <c r="J26" s="25">
        <f>STDEV(H26:H28)</f>
        <v>5.1904700909661046E-2</v>
      </c>
    </row>
    <row r="27" spans="1:10" x14ac:dyDescent="0.2">
      <c r="A27" s="8" t="s">
        <v>21</v>
      </c>
      <c r="B27" s="21">
        <v>28.0365</v>
      </c>
      <c r="C27" s="21">
        <v>1.0251999999999999</v>
      </c>
      <c r="D27" s="29">
        <v>8.1277000000000008</v>
      </c>
      <c r="E27" s="30">
        <f t="shared" si="0"/>
        <v>0.94187481959999986</v>
      </c>
      <c r="F27" s="21">
        <v>28.057400000000001</v>
      </c>
      <c r="G27" s="23">
        <f t="shared" si="1"/>
        <v>2.0900000000001029E-2</v>
      </c>
      <c r="H27" s="24">
        <f t="shared" si="2"/>
        <v>2.2189785271971645</v>
      </c>
      <c r="I27" s="25"/>
      <c r="J27" s="25"/>
    </row>
    <row r="28" spans="1:10" x14ac:dyDescent="0.2">
      <c r="A28" s="8" t="s">
        <v>21</v>
      </c>
      <c r="B28" s="21">
        <v>30.8172</v>
      </c>
      <c r="C28" s="21">
        <v>1.0125999999999999</v>
      </c>
      <c r="D28" s="29">
        <v>8.0462000000000007</v>
      </c>
      <c r="E28" s="30">
        <f t="shared" si="0"/>
        <v>0.93112417879999998</v>
      </c>
      <c r="F28" s="21">
        <v>30.8385</v>
      </c>
      <c r="G28" s="23">
        <f t="shared" si="1"/>
        <v>2.1300000000000097E-2</v>
      </c>
      <c r="H28" s="24">
        <f t="shared" si="2"/>
        <v>2.2875573940578779</v>
      </c>
      <c r="I28" s="25"/>
      <c r="J28" s="25"/>
    </row>
    <row r="29" spans="1:10" x14ac:dyDescent="0.2">
      <c r="A29" s="8" t="s">
        <v>13</v>
      </c>
      <c r="B29" s="21">
        <v>30.4649</v>
      </c>
      <c r="C29" s="21">
        <v>1.0198</v>
      </c>
      <c r="D29" s="29">
        <v>5.8430999999999997</v>
      </c>
      <c r="E29" s="30">
        <f t="shared" si="0"/>
        <v>0.96021206619999999</v>
      </c>
      <c r="F29" s="21">
        <v>30.4909</v>
      </c>
      <c r="G29" s="23">
        <f t="shared" si="1"/>
        <v>2.5999999999999801E-2</v>
      </c>
      <c r="H29" s="24">
        <f t="shared" si="2"/>
        <v>2.7077351884249632</v>
      </c>
      <c r="I29" s="25">
        <f>AVERAGE(H29:H31)</f>
        <v>2.4232931018265558</v>
      </c>
      <c r="J29" s="25">
        <f>STDEV(H29:H31)</f>
        <v>0.4307049439740932</v>
      </c>
    </row>
    <row r="30" spans="1:10" x14ac:dyDescent="0.2">
      <c r="A30" s="8" t="s">
        <v>13</v>
      </c>
      <c r="B30" s="21">
        <v>35.252499999999998</v>
      </c>
      <c r="C30" s="21">
        <v>1.0265</v>
      </c>
      <c r="D30" s="29">
        <v>7.5509000000000004</v>
      </c>
      <c r="E30" s="30">
        <f t="shared" si="0"/>
        <v>0.94899001149999995</v>
      </c>
      <c r="F30" s="21">
        <v>35.277500000000003</v>
      </c>
      <c r="G30" s="23">
        <f t="shared" si="1"/>
        <v>2.5000000000005684E-2</v>
      </c>
      <c r="H30" s="24">
        <f t="shared" si="2"/>
        <v>2.6343796770305294</v>
      </c>
      <c r="I30" s="25"/>
      <c r="J30" s="25"/>
    </row>
    <row r="31" spans="1:10" x14ac:dyDescent="0.2">
      <c r="A31" s="8" t="s">
        <v>13</v>
      </c>
      <c r="B31" s="21">
        <v>28.036799999999999</v>
      </c>
      <c r="C31" s="21">
        <v>1.0144</v>
      </c>
      <c r="D31" s="29">
        <v>7.4417</v>
      </c>
      <c r="E31" s="30">
        <f t="shared" si="0"/>
        <v>0.9389113952</v>
      </c>
      <c r="F31" s="21">
        <v>28.0549</v>
      </c>
      <c r="G31" s="23">
        <f t="shared" si="1"/>
        <v>1.8100000000000449E-2</v>
      </c>
      <c r="H31" s="24">
        <f t="shared" si="2"/>
        <v>1.9277644400241749</v>
      </c>
      <c r="I31" s="25"/>
      <c r="J31" s="25"/>
    </row>
    <row r="32" spans="1:10" x14ac:dyDescent="0.2">
      <c r="A32" s="8" t="s">
        <v>12</v>
      </c>
      <c r="B32" s="21">
        <v>37.971200000000003</v>
      </c>
      <c r="C32" s="21">
        <v>1.0239</v>
      </c>
      <c r="D32" s="29">
        <v>6.9858000000000002</v>
      </c>
      <c r="E32" s="30">
        <f t="shared" si="0"/>
        <v>0.95237239380000005</v>
      </c>
      <c r="F32" s="21">
        <v>37.990099999999998</v>
      </c>
      <c r="G32" s="23">
        <f t="shared" si="1"/>
        <v>1.8899999999995032E-2</v>
      </c>
      <c r="H32" s="24">
        <f t="shared" si="2"/>
        <v>1.9845178338888376</v>
      </c>
      <c r="I32" s="25">
        <f>AVERAGE(H32:H34)</f>
        <v>2.0413481824451729</v>
      </c>
      <c r="J32" s="25">
        <f>STDEV(H32:H34)</f>
        <v>5.4290349274327535E-2</v>
      </c>
    </row>
    <row r="33" spans="1:10" x14ac:dyDescent="0.2">
      <c r="A33" s="8" t="s">
        <v>13</v>
      </c>
      <c r="B33" s="21">
        <v>30.8172</v>
      </c>
      <c r="C33" s="21">
        <v>1.0274000000000001</v>
      </c>
      <c r="D33" s="29">
        <v>7.4427000000000003</v>
      </c>
      <c r="E33" s="30">
        <f t="shared" si="0"/>
        <v>0.95093370020000012</v>
      </c>
      <c r="F33" s="21">
        <v>30.8371</v>
      </c>
      <c r="G33" s="23">
        <f t="shared" si="1"/>
        <v>1.9899999999999807E-2</v>
      </c>
      <c r="H33" s="24">
        <f t="shared" si="2"/>
        <v>2.0926800675814143</v>
      </c>
      <c r="I33" s="25"/>
      <c r="J33" s="25"/>
    </row>
    <row r="34" spans="1:10" x14ac:dyDescent="0.2">
      <c r="A34" s="8" t="s">
        <v>13</v>
      </c>
      <c r="B34" s="21">
        <v>36.988599999999998</v>
      </c>
      <c r="C34" s="21">
        <v>1.0533999999999999</v>
      </c>
      <c r="D34" s="29">
        <v>7.242</v>
      </c>
      <c r="E34" s="30">
        <f t="shared" si="0"/>
        <v>0.97711277199999991</v>
      </c>
      <c r="F34" s="21">
        <v>37.008600000000001</v>
      </c>
      <c r="G34" s="23">
        <f t="shared" si="1"/>
        <v>2.0000000000003126E-2</v>
      </c>
      <c r="H34" s="24">
        <f t="shared" si="2"/>
        <v>2.0468466458652665</v>
      </c>
      <c r="I34" s="25"/>
      <c r="J34" s="25"/>
    </row>
    <row r="35" spans="1:10" x14ac:dyDescent="0.2">
      <c r="A35" s="8" t="s">
        <v>36</v>
      </c>
      <c r="B35" s="21">
        <v>28.354600000000001</v>
      </c>
      <c r="C35" s="21">
        <v>1.0989</v>
      </c>
      <c r="D35" s="29">
        <v>9.5223999999999993</v>
      </c>
      <c r="E35" s="30">
        <f t="shared" si="0"/>
        <v>0.99425834639999999</v>
      </c>
      <c r="F35" s="21">
        <v>28.395299999999999</v>
      </c>
      <c r="G35" s="23">
        <f t="shared" si="1"/>
        <v>4.0699999999997516E-2</v>
      </c>
      <c r="H35" s="24">
        <f t="shared" si="2"/>
        <v>4.093503478986487</v>
      </c>
      <c r="I35" s="25">
        <f>AVERAGE(H35:H37)</f>
        <v>4.2494689772260754</v>
      </c>
      <c r="J35" s="25">
        <f>STDEV(H35:H37)</f>
        <v>0.13587735480251456</v>
      </c>
    </row>
    <row r="36" spans="1:10" x14ac:dyDescent="0.2">
      <c r="A36" s="8" t="s">
        <v>36</v>
      </c>
      <c r="B36" s="21">
        <v>42.583500000000001</v>
      </c>
      <c r="C36" s="21">
        <v>1.0361</v>
      </c>
      <c r="D36" s="29">
        <v>9.5862999999999996</v>
      </c>
      <c r="E36" s="30">
        <f t="shared" si="0"/>
        <v>0.93677634570000001</v>
      </c>
      <c r="F36" s="21">
        <v>42.623899999999999</v>
      </c>
      <c r="G36" s="23">
        <f t="shared" si="1"/>
        <v>4.0399999999998215E-2</v>
      </c>
      <c r="H36" s="24">
        <f t="shared" si="2"/>
        <v>4.3126622683677587</v>
      </c>
      <c r="I36" s="25"/>
      <c r="J36" s="25"/>
    </row>
    <row r="37" spans="1:10" x14ac:dyDescent="0.2">
      <c r="A37" s="8" t="s">
        <v>36</v>
      </c>
      <c r="B37" s="21">
        <v>35.252499999999998</v>
      </c>
      <c r="C37" s="21">
        <v>1.024</v>
      </c>
      <c r="D37" s="29">
        <v>9.3659999999999997</v>
      </c>
      <c r="E37" s="30">
        <f t="shared" si="0"/>
        <v>0.92809216000000005</v>
      </c>
      <c r="F37" s="21">
        <v>35.2928</v>
      </c>
      <c r="G37" s="23">
        <f t="shared" si="1"/>
        <v>4.0300000000002001E-2</v>
      </c>
      <c r="H37" s="24">
        <f t="shared" si="2"/>
        <v>4.3422411843239788</v>
      </c>
      <c r="I37" s="25"/>
      <c r="J37" s="25"/>
    </row>
    <row r="38" spans="1:10" x14ac:dyDescent="0.2">
      <c r="E38" s="24"/>
      <c r="H38" s="24"/>
      <c r="I38" s="25"/>
      <c r="J38" s="25"/>
    </row>
    <row r="39" spans="1:10" x14ac:dyDescent="0.2">
      <c r="E39" s="24"/>
      <c r="H39" s="24"/>
      <c r="I39" s="25"/>
      <c r="J39" s="25"/>
    </row>
    <row r="40" spans="1:10" x14ac:dyDescent="0.2">
      <c r="E40" s="24"/>
      <c r="H40" s="24"/>
      <c r="I40" s="25"/>
      <c r="J40" s="25"/>
    </row>
    <row r="41" spans="1:10" x14ac:dyDescent="0.2">
      <c r="E41" s="24"/>
      <c r="H41" s="24"/>
      <c r="I41" s="25"/>
      <c r="J41" s="25"/>
    </row>
    <row r="42" spans="1:10" x14ac:dyDescent="0.2">
      <c r="A42" s="31"/>
      <c r="E42" s="24"/>
      <c r="H42" s="24"/>
      <c r="I42" s="25"/>
      <c r="J42" s="25"/>
    </row>
    <row r="43" spans="1:10" x14ac:dyDescent="0.2">
      <c r="A43" s="32"/>
      <c r="E43" s="24"/>
      <c r="H43" s="24"/>
      <c r="I43" s="25"/>
      <c r="J43" s="25"/>
    </row>
    <row r="44" spans="1:10" x14ac:dyDescent="0.2">
      <c r="A44" s="32"/>
      <c r="E44" s="24"/>
      <c r="H44" s="24"/>
      <c r="I44" s="25"/>
      <c r="J44" s="25"/>
    </row>
    <row r="45" spans="1:10" x14ac:dyDescent="0.2">
      <c r="A45" s="31"/>
      <c r="E45" s="24"/>
      <c r="H45" s="24"/>
      <c r="I45" s="25"/>
      <c r="J45" s="25"/>
    </row>
    <row r="46" spans="1:10" x14ac:dyDescent="0.2">
      <c r="E46" s="24"/>
      <c r="H46" s="24"/>
      <c r="I46" s="25"/>
      <c r="J46" s="25"/>
    </row>
    <row r="47" spans="1:10" x14ac:dyDescent="0.2">
      <c r="E47" s="24"/>
      <c r="H47" s="24"/>
      <c r="I47" s="25"/>
      <c r="J47" s="25"/>
    </row>
    <row r="48" spans="1:10" x14ac:dyDescent="0.2">
      <c r="E48" s="24"/>
      <c r="H48" s="24"/>
      <c r="I48" s="25"/>
      <c r="J48" s="25"/>
    </row>
    <row r="49" spans="1:10" x14ac:dyDescent="0.2">
      <c r="E49" s="24"/>
      <c r="H49" s="24"/>
      <c r="I49" s="25"/>
      <c r="J49" s="25"/>
    </row>
    <row r="50" spans="1:10" x14ac:dyDescent="0.2">
      <c r="E50" s="24"/>
      <c r="H50" s="24"/>
      <c r="I50" s="25"/>
      <c r="J50" s="25"/>
    </row>
    <row r="51" spans="1:10" x14ac:dyDescent="0.2">
      <c r="E51" s="24"/>
      <c r="H51" s="24"/>
      <c r="I51" s="25"/>
      <c r="J51" s="25"/>
    </row>
    <row r="52" spans="1:10" x14ac:dyDescent="0.2">
      <c r="E52" s="24"/>
      <c r="H52" s="24"/>
      <c r="I52" s="25"/>
      <c r="J52" s="25"/>
    </row>
    <row r="53" spans="1:10" x14ac:dyDescent="0.2">
      <c r="E53" s="24"/>
      <c r="H53" s="24"/>
      <c r="I53" s="25"/>
      <c r="J53" s="25"/>
    </row>
    <row r="54" spans="1:10" x14ac:dyDescent="0.2">
      <c r="E54" s="24"/>
      <c r="H54" s="24"/>
      <c r="I54" s="25"/>
      <c r="J54" s="25"/>
    </row>
    <row r="55" spans="1:10" x14ac:dyDescent="0.2">
      <c r="E55" s="24"/>
      <c r="H55" s="24"/>
      <c r="I55" s="25"/>
      <c r="J55" s="25"/>
    </row>
    <row r="56" spans="1:10" x14ac:dyDescent="0.2">
      <c r="E56" s="24"/>
      <c r="H56" s="24"/>
      <c r="I56" s="25"/>
      <c r="J56" s="25"/>
    </row>
    <row r="57" spans="1:10" x14ac:dyDescent="0.2">
      <c r="E57" s="24"/>
      <c r="H57" s="24"/>
      <c r="I57" s="25"/>
      <c r="J57" s="25"/>
    </row>
    <row r="58" spans="1:10" x14ac:dyDescent="0.2">
      <c r="E58" s="24"/>
      <c r="H58" s="24"/>
      <c r="I58" s="25"/>
      <c r="J58" s="25"/>
    </row>
    <row r="59" spans="1:10" x14ac:dyDescent="0.2">
      <c r="E59" s="24"/>
      <c r="H59" s="24"/>
      <c r="I59" s="25"/>
      <c r="J59" s="25"/>
    </row>
    <row r="60" spans="1:10" x14ac:dyDescent="0.2">
      <c r="E60" s="24"/>
      <c r="H60" s="24"/>
      <c r="I60" s="25"/>
      <c r="J60" s="25"/>
    </row>
    <row r="61" spans="1:10" x14ac:dyDescent="0.2">
      <c r="E61" s="24"/>
      <c r="H61" s="24"/>
      <c r="I61" s="25"/>
      <c r="J61" s="25"/>
    </row>
    <row r="62" spans="1:10" x14ac:dyDescent="0.2">
      <c r="E62" s="24"/>
      <c r="H62" s="24"/>
      <c r="I62" s="25"/>
      <c r="J62" s="25"/>
    </row>
    <row r="63" spans="1:10" x14ac:dyDescent="0.2">
      <c r="A63" s="31"/>
      <c r="E63" s="24"/>
      <c r="H63" s="24"/>
      <c r="I63" s="25"/>
      <c r="J63" s="25"/>
    </row>
    <row r="64" spans="1:10" x14ac:dyDescent="0.2">
      <c r="E64" s="24"/>
      <c r="H64" s="24"/>
      <c r="I64" s="25"/>
      <c r="J64" s="25"/>
    </row>
    <row r="65" spans="1:10" x14ac:dyDescent="0.2">
      <c r="E65" s="24"/>
      <c r="H65" s="24"/>
      <c r="I65" s="25"/>
      <c r="J65" s="25"/>
    </row>
    <row r="66" spans="1:10" x14ac:dyDescent="0.2">
      <c r="E66" s="24"/>
      <c r="H66" s="24"/>
      <c r="I66" s="25"/>
      <c r="J66" s="25"/>
    </row>
    <row r="67" spans="1:10" x14ac:dyDescent="0.2">
      <c r="E67" s="24"/>
      <c r="H67" s="24"/>
      <c r="I67" s="25"/>
      <c r="J67" s="25"/>
    </row>
    <row r="68" spans="1:10" x14ac:dyDescent="0.2">
      <c r="E68" s="24"/>
      <c r="H68" s="24"/>
      <c r="I68" s="25"/>
      <c r="J68" s="25"/>
    </row>
    <row r="69" spans="1:10" x14ac:dyDescent="0.2">
      <c r="E69" s="24"/>
      <c r="H69" s="24"/>
      <c r="I69" s="25"/>
      <c r="J69" s="25"/>
    </row>
    <row r="70" spans="1:10" x14ac:dyDescent="0.2">
      <c r="E70" s="24"/>
      <c r="H70" s="24"/>
      <c r="I70" s="25"/>
      <c r="J70" s="25"/>
    </row>
    <row r="71" spans="1:10" x14ac:dyDescent="0.2">
      <c r="E71" s="24"/>
      <c r="H71" s="24"/>
      <c r="I71" s="25"/>
      <c r="J71" s="25"/>
    </row>
    <row r="72" spans="1:10" x14ac:dyDescent="0.2">
      <c r="E72" s="24"/>
      <c r="H72" s="24"/>
      <c r="I72" s="25"/>
      <c r="J72" s="25"/>
    </row>
    <row r="73" spans="1:10" x14ac:dyDescent="0.2">
      <c r="E73" s="24"/>
      <c r="H73" s="24"/>
      <c r="I73" s="25"/>
      <c r="J73" s="25"/>
    </row>
    <row r="74" spans="1:10" x14ac:dyDescent="0.2">
      <c r="E74" s="24"/>
      <c r="H74" s="24"/>
      <c r="I74" s="25"/>
      <c r="J74" s="25"/>
    </row>
    <row r="75" spans="1:10" x14ac:dyDescent="0.2">
      <c r="E75" s="24"/>
      <c r="H75" s="24"/>
      <c r="I75" s="25"/>
      <c r="J75" s="25"/>
    </row>
    <row r="76" spans="1:10" x14ac:dyDescent="0.2">
      <c r="A76" s="31"/>
      <c r="E76" s="24"/>
      <c r="H76" s="24"/>
      <c r="I76" s="25"/>
      <c r="J76" s="25"/>
    </row>
    <row r="77" spans="1:10" x14ac:dyDescent="0.2">
      <c r="A77" s="32"/>
      <c r="E77" s="24"/>
      <c r="H77" s="24"/>
      <c r="I77" s="25"/>
      <c r="J77" s="25"/>
    </row>
    <row r="78" spans="1:10" x14ac:dyDescent="0.2">
      <c r="A78" s="32"/>
      <c r="E78" s="24"/>
      <c r="H78" s="24"/>
      <c r="I78" s="25"/>
      <c r="J78" s="25"/>
    </row>
    <row r="79" spans="1:10" x14ac:dyDescent="0.2">
      <c r="A79" s="31"/>
      <c r="E79" s="24"/>
      <c r="H79" s="24"/>
      <c r="I79" s="25"/>
      <c r="J79" s="25"/>
    </row>
    <row r="80" spans="1:10" x14ac:dyDescent="0.2">
      <c r="E80" s="24"/>
      <c r="H80" s="24"/>
      <c r="I80" s="25"/>
      <c r="J80" s="25"/>
    </row>
    <row r="81" spans="5:10" x14ac:dyDescent="0.2">
      <c r="E81" s="24"/>
      <c r="H81" s="24"/>
      <c r="I81" s="25"/>
      <c r="J81" s="25"/>
    </row>
    <row r="82" spans="5:10" x14ac:dyDescent="0.2">
      <c r="E82" s="24"/>
      <c r="H82" s="24"/>
      <c r="I82" s="25"/>
      <c r="J82" s="25"/>
    </row>
    <row r="83" spans="5:10" x14ac:dyDescent="0.2">
      <c r="E83" s="24"/>
      <c r="H83" s="24"/>
      <c r="I83" s="25"/>
      <c r="J83" s="25"/>
    </row>
    <row r="84" spans="5:10" x14ac:dyDescent="0.2">
      <c r="E84" s="24"/>
      <c r="H84" s="24"/>
      <c r="I84" s="25"/>
      <c r="J84" s="25"/>
    </row>
    <row r="85" spans="5:10" x14ac:dyDescent="0.2">
      <c r="E85" s="24"/>
      <c r="H85" s="24"/>
      <c r="I85" s="25"/>
      <c r="J85" s="25"/>
    </row>
    <row r="86" spans="5:10" x14ac:dyDescent="0.2">
      <c r="E86" s="24"/>
      <c r="H86" s="24"/>
      <c r="I86" s="25"/>
      <c r="J86" s="25"/>
    </row>
    <row r="87" spans="5:10" x14ac:dyDescent="0.2">
      <c r="E87" s="24"/>
      <c r="H87" s="24"/>
      <c r="I87" s="25"/>
      <c r="J87" s="25"/>
    </row>
    <row r="88" spans="5:10" x14ac:dyDescent="0.2">
      <c r="E88" s="24"/>
      <c r="H88" s="24"/>
      <c r="I88" s="25"/>
      <c r="J88" s="25"/>
    </row>
    <row r="89" spans="5:10" x14ac:dyDescent="0.2">
      <c r="E89" s="24"/>
      <c r="H89" s="24"/>
      <c r="I89" s="25"/>
      <c r="J89" s="25"/>
    </row>
    <row r="90" spans="5:10" x14ac:dyDescent="0.2">
      <c r="E90" s="24"/>
      <c r="H90" s="24"/>
      <c r="I90" s="25"/>
      <c r="J90" s="25"/>
    </row>
    <row r="91" spans="5:10" x14ac:dyDescent="0.2">
      <c r="E91" s="24"/>
      <c r="H91" s="24"/>
      <c r="I91" s="25"/>
      <c r="J91" s="25"/>
    </row>
    <row r="92" spans="5:10" x14ac:dyDescent="0.2">
      <c r="E92" s="24"/>
      <c r="H92" s="24"/>
      <c r="I92" s="25"/>
      <c r="J92" s="25"/>
    </row>
    <row r="93" spans="5:10" x14ac:dyDescent="0.2">
      <c r="E93" s="24"/>
      <c r="H93" s="24"/>
      <c r="I93" s="25"/>
      <c r="J93" s="25"/>
    </row>
    <row r="94" spans="5:10" x14ac:dyDescent="0.2">
      <c r="E94" s="24"/>
      <c r="H94" s="24"/>
      <c r="I94" s="25"/>
      <c r="J94" s="25"/>
    </row>
    <row r="95" spans="5:10" x14ac:dyDescent="0.2">
      <c r="E95" s="24"/>
      <c r="H95" s="24"/>
      <c r="I95" s="25"/>
      <c r="J95" s="25"/>
    </row>
    <row r="96" spans="5:10" x14ac:dyDescent="0.2">
      <c r="E96" s="24"/>
      <c r="H96" s="24"/>
      <c r="I96" s="25"/>
      <c r="J96" s="25"/>
    </row>
    <row r="97" spans="1:10" x14ac:dyDescent="0.2">
      <c r="A97" s="31"/>
      <c r="E97" s="24"/>
      <c r="H97" s="24"/>
      <c r="I97" s="25"/>
      <c r="J97" s="25"/>
    </row>
    <row r="98" spans="1:10" x14ac:dyDescent="0.2">
      <c r="E98" s="24"/>
      <c r="H98" s="24"/>
      <c r="I98" s="25"/>
      <c r="J98" s="25"/>
    </row>
    <row r="99" spans="1:10" x14ac:dyDescent="0.2">
      <c r="E99" s="24"/>
      <c r="H99" s="24"/>
      <c r="I99" s="25"/>
      <c r="J99" s="25"/>
    </row>
    <row r="100" spans="1:10" x14ac:dyDescent="0.2">
      <c r="E100" s="24"/>
      <c r="H100" s="24"/>
      <c r="I100" s="25"/>
      <c r="J100" s="25"/>
    </row>
    <row r="101" spans="1:10" x14ac:dyDescent="0.2">
      <c r="E101" s="24"/>
      <c r="H101" s="24"/>
      <c r="I101" s="25"/>
      <c r="J101" s="25"/>
    </row>
    <row r="102" spans="1:10" x14ac:dyDescent="0.2">
      <c r="E102" s="24"/>
      <c r="H102" s="24"/>
      <c r="I102" s="25"/>
      <c r="J102" s="25"/>
    </row>
    <row r="103" spans="1:10" x14ac:dyDescent="0.2">
      <c r="E103" s="24"/>
      <c r="H103" s="24"/>
      <c r="I103" s="25"/>
      <c r="J103" s="25"/>
    </row>
    <row r="104" spans="1:10" x14ac:dyDescent="0.2">
      <c r="E104" s="24"/>
      <c r="H104" s="24"/>
      <c r="I104" s="25"/>
      <c r="J104" s="25"/>
    </row>
    <row r="105" spans="1:10" x14ac:dyDescent="0.2">
      <c r="E105" s="24"/>
      <c r="H105" s="24"/>
      <c r="I105" s="25"/>
      <c r="J105" s="25"/>
    </row>
    <row r="106" spans="1:10" x14ac:dyDescent="0.2">
      <c r="E106" s="24"/>
      <c r="H106" s="24"/>
      <c r="I106" s="25"/>
      <c r="J106" s="25"/>
    </row>
    <row r="107" spans="1:10" x14ac:dyDescent="0.2">
      <c r="E107" s="24"/>
      <c r="H107" s="24"/>
      <c r="I107" s="25"/>
      <c r="J107" s="25"/>
    </row>
    <row r="108" spans="1:10" x14ac:dyDescent="0.2">
      <c r="E108" s="24"/>
      <c r="H108" s="24"/>
      <c r="I108" s="25"/>
      <c r="J108" s="25"/>
    </row>
    <row r="109" spans="1:10" x14ac:dyDescent="0.2">
      <c r="E109" s="24"/>
      <c r="H109" s="24"/>
      <c r="I109" s="25"/>
      <c r="J109" s="25"/>
    </row>
    <row r="110" spans="1:10" x14ac:dyDescent="0.2">
      <c r="A110" s="31"/>
      <c r="E110" s="24"/>
      <c r="H110" s="24"/>
      <c r="I110" s="25"/>
      <c r="J110" s="25"/>
    </row>
    <row r="111" spans="1:10" x14ac:dyDescent="0.2">
      <c r="A111" s="32"/>
      <c r="E111" s="24"/>
      <c r="H111" s="24"/>
      <c r="I111" s="25"/>
      <c r="J111" s="25"/>
    </row>
    <row r="112" spans="1:10" x14ac:dyDescent="0.2">
      <c r="A112" s="32"/>
      <c r="E112" s="24"/>
      <c r="H112" s="24"/>
      <c r="I112" s="25"/>
      <c r="J112" s="25"/>
    </row>
    <row r="113" spans="1:10" x14ac:dyDescent="0.2">
      <c r="A113" s="31"/>
      <c r="E113" s="24"/>
      <c r="H113" s="24"/>
      <c r="I113" s="25"/>
      <c r="J113" s="25"/>
    </row>
    <row r="114" spans="1:10" x14ac:dyDescent="0.2">
      <c r="E114" s="24"/>
      <c r="H114" s="24"/>
      <c r="I114" s="25"/>
      <c r="J114" s="25"/>
    </row>
    <row r="115" spans="1:10" x14ac:dyDescent="0.2">
      <c r="E115" s="24"/>
      <c r="H115" s="24"/>
      <c r="I115" s="25"/>
      <c r="J115" s="25"/>
    </row>
    <row r="116" spans="1:10" x14ac:dyDescent="0.2">
      <c r="E116" s="24"/>
      <c r="H116" s="24"/>
      <c r="I116" s="25"/>
      <c r="J116" s="25"/>
    </row>
    <row r="117" spans="1:10" x14ac:dyDescent="0.2">
      <c r="E117" s="24"/>
      <c r="H117" s="24"/>
      <c r="I117" s="25"/>
      <c r="J117" s="25"/>
    </row>
    <row r="118" spans="1:10" x14ac:dyDescent="0.2">
      <c r="E118" s="24"/>
      <c r="H118" s="24"/>
      <c r="I118" s="25"/>
      <c r="J118" s="25"/>
    </row>
    <row r="119" spans="1:10" x14ac:dyDescent="0.2">
      <c r="E119" s="24"/>
      <c r="H119" s="24"/>
      <c r="I119" s="25"/>
      <c r="J119" s="25"/>
    </row>
    <row r="120" spans="1:10" x14ac:dyDescent="0.2">
      <c r="E120" s="24"/>
      <c r="H120" s="24"/>
      <c r="I120" s="25"/>
      <c r="J120" s="25"/>
    </row>
    <row r="121" spans="1:10" x14ac:dyDescent="0.2">
      <c r="E121" s="24"/>
      <c r="H121" s="24"/>
      <c r="I121" s="25"/>
      <c r="J121" s="25"/>
    </row>
    <row r="122" spans="1:10" x14ac:dyDescent="0.2">
      <c r="E122" s="24"/>
      <c r="H122" s="24"/>
      <c r="I122" s="25"/>
      <c r="J122" s="25"/>
    </row>
    <row r="123" spans="1:10" x14ac:dyDescent="0.2">
      <c r="E123" s="24"/>
      <c r="H123" s="24"/>
      <c r="I123" s="25"/>
      <c r="J123" s="25"/>
    </row>
    <row r="124" spans="1:10" x14ac:dyDescent="0.2">
      <c r="E124" s="24"/>
      <c r="H124" s="24"/>
      <c r="I124" s="25"/>
      <c r="J124" s="25"/>
    </row>
    <row r="125" spans="1:10" x14ac:dyDescent="0.2">
      <c r="E125" s="24"/>
      <c r="H125" s="24"/>
      <c r="I125" s="25"/>
      <c r="J125" s="25"/>
    </row>
    <row r="126" spans="1:10" x14ac:dyDescent="0.2">
      <c r="E126" s="24"/>
      <c r="H126" s="24"/>
      <c r="I126" s="25"/>
      <c r="J126" s="25"/>
    </row>
    <row r="127" spans="1:10" x14ac:dyDescent="0.2">
      <c r="E127" s="24"/>
      <c r="H127" s="24"/>
      <c r="I127" s="25"/>
      <c r="J127" s="25"/>
    </row>
    <row r="128" spans="1:10" x14ac:dyDescent="0.2">
      <c r="E128" s="24"/>
      <c r="H128" s="24"/>
      <c r="I128" s="25"/>
      <c r="J128" s="25"/>
    </row>
    <row r="129" spans="1:10" x14ac:dyDescent="0.2">
      <c r="E129" s="24"/>
      <c r="H129" s="24"/>
      <c r="I129" s="25"/>
      <c r="J129" s="25"/>
    </row>
    <row r="130" spans="1:10" x14ac:dyDescent="0.2">
      <c r="E130" s="24"/>
      <c r="H130" s="24"/>
      <c r="I130" s="25"/>
      <c r="J130" s="25"/>
    </row>
    <row r="131" spans="1:10" x14ac:dyDescent="0.2">
      <c r="A131" s="31"/>
      <c r="E131" s="24"/>
      <c r="H131" s="24"/>
      <c r="I131" s="25"/>
      <c r="J131" s="25"/>
    </row>
    <row r="132" spans="1:10" x14ac:dyDescent="0.2">
      <c r="E132" s="24"/>
      <c r="H132" s="24"/>
      <c r="I132" s="25"/>
      <c r="J132" s="25"/>
    </row>
    <row r="133" spans="1:10" x14ac:dyDescent="0.2">
      <c r="E133" s="24"/>
      <c r="H133" s="24"/>
      <c r="I133" s="25"/>
      <c r="J133" s="25"/>
    </row>
    <row r="134" spans="1:10" x14ac:dyDescent="0.2">
      <c r="E134" s="24"/>
      <c r="H134" s="24"/>
      <c r="I134" s="25"/>
      <c r="J134" s="25"/>
    </row>
    <row r="135" spans="1:10" x14ac:dyDescent="0.2">
      <c r="E135" s="24"/>
      <c r="H135" s="24"/>
      <c r="I135" s="25"/>
      <c r="J135" s="25"/>
    </row>
    <row r="136" spans="1:10" x14ac:dyDescent="0.2">
      <c r="E136" s="24"/>
      <c r="H136" s="24"/>
      <c r="I136" s="25"/>
      <c r="J136" s="25"/>
    </row>
    <row r="137" spans="1:10" x14ac:dyDescent="0.2">
      <c r="E137" s="24"/>
      <c r="H137" s="24"/>
      <c r="I137" s="25"/>
      <c r="J137" s="25"/>
    </row>
    <row r="138" spans="1:10" x14ac:dyDescent="0.2">
      <c r="E138" s="24"/>
      <c r="H138" s="24"/>
      <c r="I138" s="25"/>
      <c r="J138" s="25"/>
    </row>
    <row r="139" spans="1:10" x14ac:dyDescent="0.2">
      <c r="E139" s="24"/>
      <c r="H139" s="24"/>
      <c r="I139" s="25"/>
      <c r="J139" s="25"/>
    </row>
    <row r="140" spans="1:10" x14ac:dyDescent="0.2">
      <c r="E140" s="24"/>
      <c r="H140" s="24"/>
      <c r="I140" s="25"/>
      <c r="J140" s="25"/>
    </row>
    <row r="141" spans="1:10" x14ac:dyDescent="0.2">
      <c r="E141" s="24"/>
      <c r="H141" s="24"/>
      <c r="I141" s="25"/>
      <c r="J141" s="25"/>
    </row>
    <row r="142" spans="1:10" x14ac:dyDescent="0.2">
      <c r="E142" s="24"/>
      <c r="H142" s="24"/>
      <c r="I142" s="25"/>
      <c r="J142" s="25"/>
    </row>
    <row r="143" spans="1:10" x14ac:dyDescent="0.2">
      <c r="E143" s="24"/>
      <c r="H143" s="24"/>
      <c r="I143" s="25"/>
      <c r="J143" s="25"/>
    </row>
    <row r="144" spans="1:10" x14ac:dyDescent="0.2">
      <c r="A144" s="31"/>
      <c r="E144" s="24"/>
      <c r="H144" s="24"/>
      <c r="I144" s="25"/>
      <c r="J144" s="25"/>
    </row>
    <row r="145" spans="1:10" x14ac:dyDescent="0.2">
      <c r="A145" s="32"/>
      <c r="E145" s="24"/>
      <c r="H145" s="24"/>
      <c r="I145" s="25"/>
      <c r="J145" s="25"/>
    </row>
    <row r="146" spans="1:10" x14ac:dyDescent="0.2">
      <c r="A146" s="32"/>
      <c r="E146" s="24"/>
      <c r="H146" s="24"/>
      <c r="I146" s="25"/>
      <c r="J146" s="25"/>
    </row>
    <row r="147" spans="1:10" x14ac:dyDescent="0.2">
      <c r="A147" s="31"/>
      <c r="E147" s="24"/>
      <c r="H147" s="24"/>
      <c r="I147" s="25"/>
      <c r="J147" s="25"/>
    </row>
    <row r="148" spans="1:10" x14ac:dyDescent="0.2">
      <c r="E148" s="24"/>
      <c r="H148" s="24"/>
      <c r="I148" s="25"/>
      <c r="J148" s="25"/>
    </row>
    <row r="149" spans="1:10" x14ac:dyDescent="0.2">
      <c r="E149" s="24"/>
      <c r="H149" s="24"/>
      <c r="I149" s="25"/>
      <c r="J149" s="25"/>
    </row>
    <row r="150" spans="1:10" x14ac:dyDescent="0.2">
      <c r="E150" s="24"/>
      <c r="H150" s="24"/>
      <c r="I150" s="25"/>
      <c r="J150" s="25"/>
    </row>
    <row r="151" spans="1:10" x14ac:dyDescent="0.2">
      <c r="E151" s="24"/>
      <c r="H151" s="24"/>
      <c r="I151" s="25"/>
      <c r="J151" s="25"/>
    </row>
    <row r="152" spans="1:10" x14ac:dyDescent="0.2">
      <c r="E152" s="24"/>
      <c r="H152" s="24"/>
      <c r="I152" s="25"/>
      <c r="J152" s="25"/>
    </row>
    <row r="153" spans="1:10" x14ac:dyDescent="0.2">
      <c r="E153" s="24"/>
      <c r="H153" s="24"/>
      <c r="I153" s="25"/>
      <c r="J153" s="25"/>
    </row>
    <row r="154" spans="1:10" x14ac:dyDescent="0.2">
      <c r="E154" s="24"/>
      <c r="H154" s="24"/>
      <c r="I154" s="25"/>
      <c r="J154" s="25"/>
    </row>
    <row r="155" spans="1:10" x14ac:dyDescent="0.2">
      <c r="E155" s="24"/>
      <c r="H155" s="24"/>
      <c r="I155" s="25"/>
      <c r="J155" s="25"/>
    </row>
    <row r="156" spans="1:10" x14ac:dyDescent="0.2">
      <c r="E156" s="24"/>
      <c r="H156" s="24"/>
      <c r="I156" s="25"/>
      <c r="J156" s="25"/>
    </row>
    <row r="157" spans="1:10" x14ac:dyDescent="0.2">
      <c r="E157" s="24"/>
      <c r="H157" s="24"/>
      <c r="I157" s="25"/>
      <c r="J157" s="25"/>
    </row>
    <row r="158" spans="1:10" x14ac:dyDescent="0.2">
      <c r="E158" s="24"/>
      <c r="H158" s="24"/>
      <c r="I158" s="25"/>
      <c r="J158" s="25"/>
    </row>
    <row r="159" spans="1:10" x14ac:dyDescent="0.2">
      <c r="E159" s="24"/>
      <c r="H159" s="24"/>
      <c r="I159" s="25"/>
      <c r="J159" s="25"/>
    </row>
    <row r="160" spans="1:10" x14ac:dyDescent="0.2">
      <c r="E160" s="24"/>
      <c r="H160" s="24"/>
      <c r="I160" s="25"/>
      <c r="J160" s="25"/>
    </row>
    <row r="161" spans="1:10" x14ac:dyDescent="0.2">
      <c r="E161" s="24"/>
      <c r="H161" s="24"/>
      <c r="I161" s="25"/>
      <c r="J161" s="25"/>
    </row>
    <row r="162" spans="1:10" x14ac:dyDescent="0.2">
      <c r="E162" s="24"/>
      <c r="H162" s="24"/>
      <c r="I162" s="25"/>
      <c r="J162" s="25"/>
    </row>
    <row r="163" spans="1:10" x14ac:dyDescent="0.2">
      <c r="E163" s="24"/>
      <c r="H163" s="24"/>
      <c r="I163" s="25"/>
      <c r="J163" s="25"/>
    </row>
    <row r="164" spans="1:10" x14ac:dyDescent="0.2">
      <c r="E164" s="24"/>
      <c r="H164" s="24"/>
      <c r="I164" s="25"/>
      <c r="J164" s="25"/>
    </row>
    <row r="165" spans="1:10" x14ac:dyDescent="0.2">
      <c r="A165" s="31"/>
      <c r="E165" s="24"/>
      <c r="H165" s="24"/>
      <c r="I165" s="25"/>
      <c r="J165" s="25"/>
    </row>
    <row r="166" spans="1:10" x14ac:dyDescent="0.2">
      <c r="E166" s="24"/>
      <c r="H166" s="24"/>
      <c r="I166" s="25"/>
      <c r="J166" s="25"/>
    </row>
    <row r="167" spans="1:10" x14ac:dyDescent="0.2">
      <c r="E167" s="24"/>
      <c r="H167" s="24"/>
      <c r="I167" s="25"/>
      <c r="J167" s="25"/>
    </row>
    <row r="168" spans="1:10" x14ac:dyDescent="0.2">
      <c r="E168" s="24"/>
      <c r="H168" s="24"/>
      <c r="I168" s="25"/>
      <c r="J168" s="25"/>
    </row>
    <row r="169" spans="1:10" x14ac:dyDescent="0.2">
      <c r="E169" s="24"/>
      <c r="H169" s="24"/>
      <c r="I169" s="25"/>
      <c r="J169" s="25"/>
    </row>
    <row r="170" spans="1:10" x14ac:dyDescent="0.2">
      <c r="E170" s="24"/>
      <c r="H170" s="24"/>
      <c r="I170" s="25"/>
      <c r="J170" s="25"/>
    </row>
    <row r="171" spans="1:10" x14ac:dyDescent="0.2">
      <c r="E171" s="24"/>
      <c r="H171" s="24"/>
      <c r="I171" s="25"/>
      <c r="J171" s="25"/>
    </row>
    <row r="172" spans="1:10" x14ac:dyDescent="0.2">
      <c r="E172" s="24"/>
      <c r="H172" s="24"/>
      <c r="I172" s="25"/>
      <c r="J172" s="25"/>
    </row>
    <row r="173" spans="1:10" x14ac:dyDescent="0.2">
      <c r="E173" s="24"/>
      <c r="H173" s="24"/>
      <c r="I173" s="25"/>
      <c r="J173" s="25"/>
    </row>
    <row r="174" spans="1:10" x14ac:dyDescent="0.2">
      <c r="E174" s="24"/>
      <c r="H174" s="24"/>
      <c r="I174" s="25"/>
      <c r="J174" s="25"/>
    </row>
    <row r="175" spans="1:10" x14ac:dyDescent="0.2">
      <c r="E175" s="24"/>
      <c r="H175" s="24"/>
      <c r="I175" s="25"/>
      <c r="J175" s="25"/>
    </row>
    <row r="176" spans="1:10" x14ac:dyDescent="0.2">
      <c r="E176" s="24"/>
      <c r="H176" s="24"/>
      <c r="I176" s="25"/>
      <c r="J176" s="25"/>
    </row>
    <row r="177" spans="1:10" x14ac:dyDescent="0.2">
      <c r="E177" s="24"/>
      <c r="H177" s="24"/>
      <c r="I177" s="25"/>
      <c r="J177" s="25"/>
    </row>
    <row r="178" spans="1:10" x14ac:dyDescent="0.2">
      <c r="A178" s="31"/>
      <c r="E178" s="24"/>
      <c r="H178" s="24"/>
      <c r="I178" s="25"/>
      <c r="J178" s="25"/>
    </row>
    <row r="179" spans="1:10" x14ac:dyDescent="0.2">
      <c r="A179" s="32"/>
      <c r="E179" s="24"/>
      <c r="H179" s="24"/>
      <c r="I179" s="25"/>
      <c r="J179" s="25"/>
    </row>
    <row r="180" spans="1:10" x14ac:dyDescent="0.2">
      <c r="A180" s="32"/>
      <c r="E180" s="24"/>
      <c r="H180" s="24"/>
      <c r="I180" s="25"/>
      <c r="J180" s="25"/>
    </row>
    <row r="181" spans="1:10" x14ac:dyDescent="0.2">
      <c r="A181" s="31"/>
      <c r="E181" s="24"/>
      <c r="H181" s="24"/>
      <c r="I181" s="25"/>
      <c r="J181" s="25"/>
    </row>
    <row r="182" spans="1:10" x14ac:dyDescent="0.2">
      <c r="E182" s="24"/>
      <c r="H182" s="24"/>
      <c r="I182" s="25"/>
      <c r="J182" s="25"/>
    </row>
    <row r="183" spans="1:10" x14ac:dyDescent="0.2">
      <c r="E183" s="24"/>
      <c r="H183" s="24"/>
      <c r="I183" s="25"/>
      <c r="J183" s="25"/>
    </row>
    <row r="184" spans="1:10" x14ac:dyDescent="0.2">
      <c r="E184" s="24"/>
      <c r="H184" s="24"/>
      <c r="I184" s="25"/>
      <c r="J184" s="25"/>
    </row>
    <row r="185" spans="1:10" x14ac:dyDescent="0.2">
      <c r="E185" s="24"/>
      <c r="H185" s="24"/>
      <c r="I185" s="25"/>
      <c r="J185" s="25"/>
    </row>
    <row r="186" spans="1:10" x14ac:dyDescent="0.2">
      <c r="E186" s="24"/>
      <c r="H186" s="24"/>
      <c r="I186" s="25"/>
      <c r="J186" s="25"/>
    </row>
    <row r="187" spans="1:10" x14ac:dyDescent="0.2">
      <c r="E187" s="24"/>
      <c r="H187" s="24"/>
      <c r="I187" s="25"/>
      <c r="J187" s="25"/>
    </row>
    <row r="188" spans="1:10" x14ac:dyDescent="0.2">
      <c r="E188" s="24"/>
      <c r="H188" s="24"/>
      <c r="I188" s="25"/>
      <c r="J188" s="25"/>
    </row>
    <row r="189" spans="1:10" x14ac:dyDescent="0.2">
      <c r="E189" s="24"/>
      <c r="H189" s="24"/>
      <c r="I189" s="25"/>
      <c r="J189" s="25"/>
    </row>
    <row r="190" spans="1:10" x14ac:dyDescent="0.2">
      <c r="E190" s="24"/>
      <c r="H190" s="24"/>
      <c r="I190" s="25"/>
      <c r="J190" s="25"/>
    </row>
    <row r="191" spans="1:10" x14ac:dyDescent="0.2">
      <c r="E191" s="24"/>
      <c r="H191" s="24"/>
      <c r="I191" s="25"/>
      <c r="J191" s="25"/>
    </row>
    <row r="192" spans="1:10" x14ac:dyDescent="0.2">
      <c r="E192" s="24"/>
      <c r="H192" s="24"/>
      <c r="I192" s="25"/>
      <c r="J192" s="25"/>
    </row>
    <row r="193" spans="1:10" x14ac:dyDescent="0.2">
      <c r="E193" s="24"/>
      <c r="H193" s="24"/>
      <c r="I193" s="25"/>
      <c r="J193" s="25"/>
    </row>
    <row r="194" spans="1:10" x14ac:dyDescent="0.2">
      <c r="E194" s="24"/>
      <c r="H194" s="24"/>
      <c r="I194" s="25"/>
      <c r="J194" s="25"/>
    </row>
    <row r="195" spans="1:10" x14ac:dyDescent="0.2">
      <c r="E195" s="24"/>
      <c r="H195" s="24"/>
      <c r="I195" s="25"/>
      <c r="J195" s="25"/>
    </row>
    <row r="196" spans="1:10" x14ac:dyDescent="0.2">
      <c r="E196" s="24"/>
      <c r="H196" s="24"/>
      <c r="I196" s="25"/>
      <c r="J196" s="25"/>
    </row>
    <row r="197" spans="1:10" x14ac:dyDescent="0.2">
      <c r="E197" s="24"/>
      <c r="H197" s="24"/>
      <c r="I197" s="25"/>
      <c r="J197" s="25"/>
    </row>
    <row r="198" spans="1:10" x14ac:dyDescent="0.2">
      <c r="E198" s="24"/>
      <c r="H198" s="24"/>
      <c r="I198" s="25"/>
      <c r="J198" s="25"/>
    </row>
    <row r="199" spans="1:10" x14ac:dyDescent="0.2">
      <c r="A199" s="31"/>
      <c r="E199" s="24"/>
      <c r="H199" s="24"/>
      <c r="I199" s="25"/>
      <c r="J199" s="25"/>
    </row>
    <row r="200" spans="1:10" x14ac:dyDescent="0.2">
      <c r="E200" s="24"/>
      <c r="H200" s="24"/>
      <c r="I200" s="25"/>
      <c r="J200" s="25"/>
    </row>
    <row r="201" spans="1:10" x14ac:dyDescent="0.2">
      <c r="E201" s="24"/>
      <c r="H201" s="24"/>
      <c r="I201" s="25"/>
      <c r="J201" s="25"/>
    </row>
    <row r="202" spans="1:10" x14ac:dyDescent="0.2">
      <c r="E202" s="24"/>
      <c r="H202" s="24"/>
      <c r="I202" s="25"/>
      <c r="J202" s="25"/>
    </row>
    <row r="203" spans="1:10" x14ac:dyDescent="0.2">
      <c r="E203" s="24"/>
      <c r="H203" s="24"/>
      <c r="I203" s="25"/>
      <c r="J203" s="25"/>
    </row>
    <row r="204" spans="1:10" x14ac:dyDescent="0.2">
      <c r="E204" s="24"/>
      <c r="H204" s="24"/>
      <c r="I204" s="25"/>
      <c r="J204" s="25"/>
    </row>
    <row r="205" spans="1:10" x14ac:dyDescent="0.2">
      <c r="E205" s="24"/>
      <c r="H205" s="24"/>
      <c r="I205" s="25"/>
      <c r="J205" s="25"/>
    </row>
    <row r="206" spans="1:10" x14ac:dyDescent="0.2">
      <c r="E206" s="24"/>
      <c r="H206" s="24"/>
      <c r="I206" s="25"/>
      <c r="J206" s="25"/>
    </row>
    <row r="207" spans="1:10" x14ac:dyDescent="0.2">
      <c r="E207" s="24"/>
      <c r="H207" s="24"/>
      <c r="I207" s="25"/>
      <c r="J207" s="25"/>
    </row>
    <row r="208" spans="1:10" x14ac:dyDescent="0.2">
      <c r="E208" s="24"/>
      <c r="H208" s="24"/>
      <c r="I208" s="25"/>
      <c r="J208" s="25"/>
    </row>
    <row r="209" spans="1:10" x14ac:dyDescent="0.2">
      <c r="E209" s="24"/>
      <c r="H209" s="24"/>
      <c r="I209" s="25"/>
      <c r="J209" s="25"/>
    </row>
    <row r="210" spans="1:10" x14ac:dyDescent="0.2">
      <c r="E210" s="24"/>
      <c r="H210" s="24"/>
      <c r="I210" s="25"/>
      <c r="J210" s="25"/>
    </row>
    <row r="211" spans="1:10" x14ac:dyDescent="0.2">
      <c r="E211" s="24"/>
      <c r="H211" s="24"/>
      <c r="I211" s="25"/>
      <c r="J211" s="25"/>
    </row>
    <row r="212" spans="1:10" x14ac:dyDescent="0.2">
      <c r="A212" s="31"/>
      <c r="E212" s="24"/>
      <c r="H212" s="24"/>
      <c r="I212" s="25"/>
      <c r="J212" s="25"/>
    </row>
    <row r="213" spans="1:10" x14ac:dyDescent="0.2">
      <c r="A213" s="32"/>
      <c r="E213" s="24"/>
      <c r="H213" s="24"/>
      <c r="I213" s="25"/>
      <c r="J213" s="25"/>
    </row>
    <row r="214" spans="1:10" x14ac:dyDescent="0.2">
      <c r="A214" s="32"/>
      <c r="E214" s="24"/>
      <c r="H214" s="24"/>
      <c r="I214" s="25"/>
      <c r="J214" s="25"/>
    </row>
    <row r="215" spans="1:10" x14ac:dyDescent="0.2">
      <c r="A215" s="31"/>
      <c r="E215" s="24"/>
      <c r="H215" s="24"/>
      <c r="I215" s="25"/>
      <c r="J215" s="25"/>
    </row>
    <row r="216" spans="1:10" x14ac:dyDescent="0.2">
      <c r="E216" s="24"/>
      <c r="H216" s="24"/>
      <c r="I216" s="25"/>
      <c r="J216" s="25"/>
    </row>
    <row r="217" spans="1:10" x14ac:dyDescent="0.2">
      <c r="E217" s="24"/>
      <c r="H217" s="24"/>
      <c r="I217" s="25"/>
      <c r="J217" s="25"/>
    </row>
    <row r="218" spans="1:10" x14ac:dyDescent="0.2">
      <c r="E218" s="24"/>
      <c r="H218" s="24"/>
      <c r="I218" s="25"/>
      <c r="J218" s="25"/>
    </row>
    <row r="219" spans="1:10" x14ac:dyDescent="0.2">
      <c r="E219" s="24"/>
      <c r="H219" s="24"/>
      <c r="I219" s="25"/>
      <c r="J219" s="25"/>
    </row>
    <row r="220" spans="1:10" x14ac:dyDescent="0.2">
      <c r="E220" s="24"/>
      <c r="H220" s="24"/>
      <c r="I220" s="25"/>
      <c r="J220" s="25"/>
    </row>
    <row r="221" spans="1:10" x14ac:dyDescent="0.2">
      <c r="E221" s="24"/>
      <c r="H221" s="24"/>
      <c r="I221" s="25"/>
      <c r="J221" s="25"/>
    </row>
    <row r="222" spans="1:10" x14ac:dyDescent="0.2">
      <c r="E222" s="24"/>
      <c r="H222" s="24"/>
      <c r="I222" s="25"/>
      <c r="J222" s="25"/>
    </row>
    <row r="223" spans="1:10" x14ac:dyDescent="0.2">
      <c r="E223" s="24"/>
      <c r="H223" s="24"/>
      <c r="I223" s="25"/>
      <c r="J223" s="25"/>
    </row>
    <row r="224" spans="1:10" x14ac:dyDescent="0.2">
      <c r="E224" s="24"/>
      <c r="H224" s="24"/>
      <c r="I224" s="25"/>
      <c r="J224" s="25"/>
    </row>
    <row r="225" spans="1:10" x14ac:dyDescent="0.2">
      <c r="E225" s="24"/>
      <c r="H225" s="24"/>
      <c r="I225" s="25"/>
      <c r="J225" s="25"/>
    </row>
    <row r="226" spans="1:10" x14ac:dyDescent="0.2">
      <c r="E226" s="24"/>
      <c r="H226" s="24"/>
      <c r="I226" s="25"/>
      <c r="J226" s="25"/>
    </row>
    <row r="227" spans="1:10" x14ac:dyDescent="0.2">
      <c r="E227" s="24"/>
      <c r="H227" s="24"/>
      <c r="I227" s="25"/>
      <c r="J227" s="25"/>
    </row>
    <row r="228" spans="1:10" x14ac:dyDescent="0.2">
      <c r="E228" s="24"/>
      <c r="H228" s="24"/>
      <c r="I228" s="25"/>
      <c r="J228" s="25"/>
    </row>
    <row r="229" spans="1:10" x14ac:dyDescent="0.2">
      <c r="E229" s="24"/>
      <c r="H229" s="24"/>
      <c r="I229" s="25"/>
      <c r="J229" s="25"/>
    </row>
    <row r="230" spans="1:10" x14ac:dyDescent="0.2">
      <c r="E230" s="24"/>
      <c r="H230" s="24"/>
      <c r="I230" s="25"/>
      <c r="J230" s="25"/>
    </row>
    <row r="231" spans="1:10" x14ac:dyDescent="0.2">
      <c r="E231" s="24"/>
      <c r="H231" s="24"/>
      <c r="I231" s="25"/>
      <c r="J231" s="25"/>
    </row>
    <row r="232" spans="1:10" x14ac:dyDescent="0.2">
      <c r="E232" s="24"/>
      <c r="H232" s="24"/>
      <c r="I232" s="25"/>
      <c r="J232" s="25"/>
    </row>
    <row r="233" spans="1:10" x14ac:dyDescent="0.2">
      <c r="A233" s="31"/>
      <c r="E233" s="24"/>
      <c r="H233" s="24"/>
      <c r="I233" s="25"/>
      <c r="J233" s="25"/>
    </row>
    <row r="234" spans="1:10" x14ac:dyDescent="0.2">
      <c r="E234" s="24"/>
      <c r="H234" s="24"/>
      <c r="I234" s="25"/>
      <c r="J234" s="25"/>
    </row>
    <row r="235" spans="1:10" x14ac:dyDescent="0.2">
      <c r="E235" s="24"/>
      <c r="H235" s="24"/>
      <c r="I235" s="25"/>
      <c r="J235" s="25"/>
    </row>
    <row r="236" spans="1:10" x14ac:dyDescent="0.2">
      <c r="E236" s="24"/>
      <c r="H236" s="24"/>
      <c r="I236" s="25"/>
      <c r="J236" s="25"/>
    </row>
    <row r="237" spans="1:10" x14ac:dyDescent="0.2">
      <c r="E237" s="24"/>
      <c r="H237" s="24"/>
      <c r="I237" s="25"/>
      <c r="J237" s="25"/>
    </row>
    <row r="238" spans="1:10" x14ac:dyDescent="0.2">
      <c r="E238" s="24"/>
      <c r="H238" s="24"/>
      <c r="I238" s="25"/>
      <c r="J238" s="25"/>
    </row>
    <row r="239" spans="1:10" x14ac:dyDescent="0.2">
      <c r="E239" s="24"/>
      <c r="H239" s="24"/>
      <c r="I239" s="25"/>
      <c r="J239" s="25"/>
    </row>
    <row r="240" spans="1:10" x14ac:dyDescent="0.2">
      <c r="E240" s="24"/>
      <c r="H240" s="24"/>
      <c r="I240" s="25"/>
      <c r="J240" s="25"/>
    </row>
    <row r="241" spans="1:10" x14ac:dyDescent="0.2">
      <c r="E241" s="24"/>
      <c r="H241" s="24"/>
      <c r="I241" s="25"/>
      <c r="J241" s="25"/>
    </row>
    <row r="242" spans="1:10" x14ac:dyDescent="0.2">
      <c r="E242" s="24"/>
      <c r="H242" s="24"/>
      <c r="I242" s="25"/>
      <c r="J242" s="25"/>
    </row>
    <row r="243" spans="1:10" x14ac:dyDescent="0.2">
      <c r="E243" s="24"/>
      <c r="H243" s="24"/>
      <c r="I243" s="25"/>
      <c r="J243" s="25"/>
    </row>
    <row r="244" spans="1:10" x14ac:dyDescent="0.2">
      <c r="E244" s="24"/>
      <c r="H244" s="24"/>
      <c r="I244" s="25"/>
      <c r="J244" s="25"/>
    </row>
    <row r="245" spans="1:10" x14ac:dyDescent="0.2">
      <c r="E245" s="24"/>
      <c r="H245" s="24"/>
      <c r="I245" s="25"/>
      <c r="J245" s="25"/>
    </row>
    <row r="246" spans="1:10" x14ac:dyDescent="0.2">
      <c r="A246" s="31"/>
      <c r="E246" s="24"/>
      <c r="H246" s="24"/>
      <c r="I246" s="25"/>
      <c r="J246" s="25"/>
    </row>
    <row r="247" spans="1:10" x14ac:dyDescent="0.2">
      <c r="A247" s="32"/>
      <c r="E247" s="24"/>
      <c r="H247" s="24"/>
      <c r="I247" s="25"/>
      <c r="J247" s="25"/>
    </row>
    <row r="248" spans="1:10" x14ac:dyDescent="0.2">
      <c r="A248" s="32"/>
      <c r="E248" s="24"/>
      <c r="H248" s="24"/>
      <c r="I248" s="25"/>
      <c r="J248" s="25"/>
    </row>
    <row r="249" spans="1:10" x14ac:dyDescent="0.2">
      <c r="A249" s="31"/>
      <c r="E249" s="24"/>
      <c r="H249" s="24"/>
      <c r="I249" s="25"/>
      <c r="J249" s="25"/>
    </row>
    <row r="250" spans="1:10" x14ac:dyDescent="0.2">
      <c r="E250" s="24"/>
      <c r="H250" s="24"/>
      <c r="I250" s="25"/>
      <c r="J250" s="25"/>
    </row>
    <row r="251" spans="1:10" x14ac:dyDescent="0.2">
      <c r="E251" s="24"/>
      <c r="H251" s="24"/>
      <c r="I251" s="25"/>
      <c r="J251" s="25"/>
    </row>
    <row r="252" spans="1:10" x14ac:dyDescent="0.2">
      <c r="E252" s="24"/>
      <c r="H252" s="24"/>
      <c r="I252" s="25"/>
      <c r="J252" s="25"/>
    </row>
    <row r="253" spans="1:10" x14ac:dyDescent="0.2">
      <c r="E253" s="24"/>
      <c r="H253" s="24"/>
      <c r="I253" s="25"/>
      <c r="J253" s="25"/>
    </row>
    <row r="254" spans="1:10" x14ac:dyDescent="0.2">
      <c r="E254" s="24"/>
      <c r="H254" s="24"/>
      <c r="I254" s="25"/>
      <c r="J254" s="25"/>
    </row>
    <row r="255" spans="1:10" x14ac:dyDescent="0.2">
      <c r="E255" s="24"/>
      <c r="H255" s="24"/>
      <c r="I255" s="25"/>
      <c r="J255" s="25"/>
    </row>
    <row r="256" spans="1:10" x14ac:dyDescent="0.2">
      <c r="E256" s="24"/>
      <c r="H256" s="24"/>
      <c r="I256" s="25"/>
      <c r="J256" s="25"/>
    </row>
    <row r="257" spans="1:10" x14ac:dyDescent="0.2">
      <c r="E257" s="24"/>
      <c r="H257" s="24"/>
      <c r="I257" s="25"/>
      <c r="J257" s="25"/>
    </row>
    <row r="258" spans="1:10" x14ac:dyDescent="0.2">
      <c r="E258" s="24"/>
      <c r="H258" s="24"/>
      <c r="I258" s="25"/>
      <c r="J258" s="25"/>
    </row>
    <row r="259" spans="1:10" x14ac:dyDescent="0.2">
      <c r="E259" s="24"/>
      <c r="H259" s="24"/>
      <c r="I259" s="25"/>
      <c r="J259" s="25"/>
    </row>
    <row r="260" spans="1:10" x14ac:dyDescent="0.2">
      <c r="E260" s="24"/>
      <c r="H260" s="24"/>
      <c r="I260" s="25"/>
      <c r="J260" s="25"/>
    </row>
    <row r="261" spans="1:10" x14ac:dyDescent="0.2">
      <c r="E261" s="24"/>
      <c r="H261" s="24"/>
      <c r="I261" s="25"/>
      <c r="J261" s="25"/>
    </row>
    <row r="262" spans="1:10" x14ac:dyDescent="0.2">
      <c r="E262" s="24"/>
      <c r="H262" s="24"/>
      <c r="I262" s="25"/>
      <c r="J262" s="25"/>
    </row>
    <row r="263" spans="1:10" x14ac:dyDescent="0.2">
      <c r="E263" s="24"/>
      <c r="H263" s="24"/>
      <c r="I263" s="25"/>
      <c r="J263" s="25"/>
    </row>
    <row r="264" spans="1:10" x14ac:dyDescent="0.2">
      <c r="E264" s="24"/>
      <c r="H264" s="24"/>
      <c r="I264" s="25"/>
      <c r="J264" s="25"/>
    </row>
    <row r="265" spans="1:10" x14ac:dyDescent="0.2">
      <c r="E265" s="24"/>
      <c r="H265" s="24"/>
      <c r="I265" s="25"/>
      <c r="J265" s="25"/>
    </row>
    <row r="266" spans="1:10" x14ac:dyDescent="0.2">
      <c r="E266" s="24"/>
      <c r="H266" s="24"/>
      <c r="I266" s="25"/>
      <c r="J266" s="25"/>
    </row>
    <row r="267" spans="1:10" x14ac:dyDescent="0.2">
      <c r="A267" s="31"/>
      <c r="E267" s="24"/>
      <c r="H267" s="24"/>
      <c r="I267" s="25"/>
      <c r="J267" s="25"/>
    </row>
    <row r="268" spans="1:10" x14ac:dyDescent="0.2">
      <c r="E268" s="24"/>
      <c r="H268" s="24"/>
      <c r="I268" s="25"/>
      <c r="J268" s="25"/>
    </row>
    <row r="269" spans="1:10" x14ac:dyDescent="0.2">
      <c r="E269" s="24"/>
      <c r="H269" s="24"/>
      <c r="I269" s="25"/>
      <c r="J269" s="25"/>
    </row>
    <row r="270" spans="1:10" x14ac:dyDescent="0.2">
      <c r="E270" s="24"/>
      <c r="H270" s="24"/>
      <c r="I270" s="25"/>
      <c r="J270" s="25"/>
    </row>
    <row r="271" spans="1:10" x14ac:dyDescent="0.2">
      <c r="E271" s="24"/>
      <c r="H271" s="24"/>
      <c r="I271" s="25"/>
      <c r="J271" s="25"/>
    </row>
    <row r="272" spans="1:10" x14ac:dyDescent="0.2">
      <c r="E272" s="24"/>
      <c r="H272" s="24"/>
      <c r="I272" s="25"/>
      <c r="J272" s="25"/>
    </row>
    <row r="273" spans="1:10" x14ac:dyDescent="0.2">
      <c r="E273" s="24"/>
      <c r="H273" s="24"/>
      <c r="I273" s="25"/>
      <c r="J273" s="25"/>
    </row>
    <row r="274" spans="1:10" x14ac:dyDescent="0.2">
      <c r="E274" s="24"/>
      <c r="H274" s="24"/>
      <c r="I274" s="25"/>
      <c r="J274" s="25"/>
    </row>
    <row r="275" spans="1:10" x14ac:dyDescent="0.2">
      <c r="E275" s="24"/>
      <c r="H275" s="24"/>
      <c r="I275" s="25"/>
      <c r="J275" s="25"/>
    </row>
    <row r="276" spans="1:10" x14ac:dyDescent="0.2">
      <c r="E276" s="24"/>
      <c r="H276" s="24"/>
      <c r="I276" s="25"/>
      <c r="J276" s="25"/>
    </row>
    <row r="277" spans="1:10" x14ac:dyDescent="0.2">
      <c r="E277" s="24"/>
      <c r="H277" s="24"/>
      <c r="I277" s="25"/>
      <c r="J277" s="25"/>
    </row>
    <row r="278" spans="1:10" x14ac:dyDescent="0.2">
      <c r="E278" s="24"/>
      <c r="H278" s="24"/>
      <c r="I278" s="25"/>
      <c r="J278" s="25"/>
    </row>
    <row r="279" spans="1:10" x14ac:dyDescent="0.2">
      <c r="E279" s="24"/>
      <c r="H279" s="24"/>
      <c r="I279" s="25"/>
      <c r="J279" s="25"/>
    </row>
    <row r="280" spans="1:10" x14ac:dyDescent="0.2">
      <c r="A280" s="31"/>
      <c r="E280" s="24"/>
      <c r="H280" s="24"/>
      <c r="I280" s="25"/>
      <c r="J280" s="25"/>
    </row>
    <row r="281" spans="1:10" x14ac:dyDescent="0.2">
      <c r="A281" s="32"/>
      <c r="E281" s="24"/>
      <c r="H281" s="24"/>
      <c r="I281" s="25"/>
      <c r="J281" s="25"/>
    </row>
    <row r="282" spans="1:10" x14ac:dyDescent="0.2">
      <c r="A282" s="32"/>
      <c r="E282" s="24"/>
      <c r="H282" s="24"/>
      <c r="I282" s="25"/>
      <c r="J282" s="25"/>
    </row>
    <row r="283" spans="1:10" x14ac:dyDescent="0.2">
      <c r="A283" s="31"/>
      <c r="E283" s="24"/>
      <c r="H283" s="24"/>
      <c r="I283" s="25"/>
      <c r="J283" s="25"/>
    </row>
    <row r="284" spans="1:10" x14ac:dyDescent="0.2">
      <c r="E284" s="24"/>
      <c r="H284" s="24"/>
      <c r="I284" s="25"/>
      <c r="J284" s="25"/>
    </row>
    <row r="285" spans="1:10" x14ac:dyDescent="0.2">
      <c r="E285" s="24"/>
      <c r="H285" s="24"/>
      <c r="I285" s="25"/>
      <c r="J285" s="25"/>
    </row>
    <row r="286" spans="1:10" x14ac:dyDescent="0.2">
      <c r="E286" s="24"/>
      <c r="H286" s="24"/>
      <c r="I286" s="25"/>
      <c r="J286" s="25"/>
    </row>
    <row r="287" spans="1:10" x14ac:dyDescent="0.2">
      <c r="E287" s="24"/>
      <c r="H287" s="24"/>
      <c r="I287" s="25"/>
      <c r="J287" s="25"/>
    </row>
    <row r="288" spans="1:10" x14ac:dyDescent="0.2">
      <c r="E288" s="24"/>
      <c r="H288" s="24"/>
      <c r="I288" s="25"/>
      <c r="J288" s="25"/>
    </row>
    <row r="289" spans="1:10" x14ac:dyDescent="0.2">
      <c r="E289" s="24"/>
      <c r="H289" s="24"/>
      <c r="I289" s="25"/>
      <c r="J289" s="25"/>
    </row>
    <row r="290" spans="1:10" x14ac:dyDescent="0.2">
      <c r="E290" s="24"/>
      <c r="H290" s="24"/>
      <c r="I290" s="25"/>
      <c r="J290" s="25"/>
    </row>
    <row r="291" spans="1:10" x14ac:dyDescent="0.2">
      <c r="E291" s="24"/>
      <c r="H291" s="24"/>
      <c r="I291" s="25"/>
      <c r="J291" s="25"/>
    </row>
    <row r="292" spans="1:10" x14ac:dyDescent="0.2">
      <c r="E292" s="24"/>
      <c r="H292" s="24"/>
      <c r="I292" s="25"/>
      <c r="J292" s="25"/>
    </row>
    <row r="293" spans="1:10" x14ac:dyDescent="0.2">
      <c r="E293" s="24"/>
      <c r="H293" s="24"/>
      <c r="I293" s="25"/>
      <c r="J293" s="25"/>
    </row>
    <row r="294" spans="1:10" x14ac:dyDescent="0.2">
      <c r="E294" s="24"/>
      <c r="H294" s="24"/>
      <c r="I294" s="25"/>
      <c r="J294" s="25"/>
    </row>
    <row r="295" spans="1:10" x14ac:dyDescent="0.2">
      <c r="E295" s="24"/>
      <c r="H295" s="24"/>
      <c r="I295" s="25"/>
      <c r="J295" s="25"/>
    </row>
    <row r="296" spans="1:10" x14ac:dyDescent="0.2">
      <c r="E296" s="24"/>
      <c r="H296" s="24"/>
      <c r="I296" s="25"/>
      <c r="J296" s="25"/>
    </row>
    <row r="297" spans="1:10" x14ac:dyDescent="0.2">
      <c r="E297" s="24"/>
      <c r="H297" s="24"/>
      <c r="I297" s="25"/>
      <c r="J297" s="25"/>
    </row>
    <row r="298" spans="1:10" x14ac:dyDescent="0.2">
      <c r="E298" s="24"/>
      <c r="H298" s="24"/>
      <c r="I298" s="25"/>
      <c r="J298" s="25"/>
    </row>
    <row r="299" spans="1:10" x14ac:dyDescent="0.2">
      <c r="E299" s="24"/>
      <c r="H299" s="24"/>
      <c r="I299" s="25"/>
      <c r="J299" s="25"/>
    </row>
    <row r="300" spans="1:10" x14ac:dyDescent="0.2">
      <c r="E300" s="24"/>
      <c r="H300" s="24"/>
      <c r="I300" s="25"/>
      <c r="J300" s="25"/>
    </row>
    <row r="301" spans="1:10" x14ac:dyDescent="0.2">
      <c r="A301" s="31"/>
      <c r="E301" s="24"/>
      <c r="H301" s="24"/>
      <c r="I301" s="25"/>
      <c r="J301" s="25"/>
    </row>
    <row r="302" spans="1:10" x14ac:dyDescent="0.2">
      <c r="E302" s="24"/>
      <c r="H302" s="24"/>
      <c r="I302" s="25"/>
      <c r="J302" s="25"/>
    </row>
    <row r="303" spans="1:10" x14ac:dyDescent="0.2">
      <c r="E303" s="24"/>
      <c r="H303" s="24"/>
      <c r="I303" s="25"/>
      <c r="J303" s="25"/>
    </row>
    <row r="304" spans="1:10" x14ac:dyDescent="0.2">
      <c r="E304" s="24"/>
      <c r="H304" s="24"/>
      <c r="I304" s="25"/>
      <c r="J304" s="25"/>
    </row>
    <row r="305" spans="1:10" x14ac:dyDescent="0.2">
      <c r="E305" s="24"/>
      <c r="H305" s="24"/>
      <c r="I305" s="25"/>
      <c r="J305" s="25"/>
    </row>
    <row r="306" spans="1:10" x14ac:dyDescent="0.2">
      <c r="E306" s="24"/>
      <c r="H306" s="24"/>
      <c r="I306" s="25"/>
      <c r="J306" s="25"/>
    </row>
    <row r="307" spans="1:10" x14ac:dyDescent="0.2">
      <c r="E307" s="24"/>
      <c r="H307" s="24"/>
      <c r="I307" s="25"/>
      <c r="J307" s="25"/>
    </row>
    <row r="308" spans="1:10" x14ac:dyDescent="0.2">
      <c r="E308" s="24"/>
      <c r="H308" s="24"/>
      <c r="I308" s="25"/>
      <c r="J308" s="25"/>
    </row>
    <row r="309" spans="1:10" x14ac:dyDescent="0.2">
      <c r="E309" s="24"/>
      <c r="H309" s="24"/>
      <c r="I309" s="25"/>
      <c r="J309" s="25"/>
    </row>
    <row r="310" spans="1:10" x14ac:dyDescent="0.2">
      <c r="E310" s="24"/>
      <c r="H310" s="24"/>
      <c r="I310" s="25"/>
      <c r="J310" s="25"/>
    </row>
    <row r="311" spans="1:10" x14ac:dyDescent="0.2">
      <c r="E311" s="24"/>
      <c r="H311" s="24"/>
      <c r="I311" s="25"/>
      <c r="J311" s="25"/>
    </row>
    <row r="312" spans="1:10" x14ac:dyDescent="0.2">
      <c r="E312" s="24"/>
      <c r="H312" s="24"/>
      <c r="I312" s="25"/>
      <c r="J312" s="25"/>
    </row>
    <row r="313" spans="1:10" x14ac:dyDescent="0.2">
      <c r="E313" s="24"/>
      <c r="H313" s="24"/>
      <c r="I313" s="25"/>
      <c r="J313" s="25"/>
    </row>
    <row r="314" spans="1:10" x14ac:dyDescent="0.2">
      <c r="A314" s="31"/>
      <c r="E314" s="24"/>
      <c r="H314" s="24"/>
      <c r="I314" s="25"/>
      <c r="J314" s="25"/>
    </row>
    <row r="315" spans="1:10" x14ac:dyDescent="0.2">
      <c r="A315" s="32"/>
      <c r="E315" s="24"/>
      <c r="H315" s="24"/>
      <c r="I315" s="25"/>
      <c r="J315" s="25"/>
    </row>
    <row r="316" spans="1:10" x14ac:dyDescent="0.2">
      <c r="A316" s="32"/>
      <c r="E316" s="24"/>
      <c r="H316" s="24"/>
      <c r="I316" s="25"/>
      <c r="J316" s="25"/>
    </row>
    <row r="317" spans="1:10" x14ac:dyDescent="0.2">
      <c r="A317" s="31"/>
      <c r="E317" s="24"/>
      <c r="H317" s="24"/>
      <c r="I317" s="25"/>
      <c r="J317" s="25"/>
    </row>
    <row r="318" spans="1:10" x14ac:dyDescent="0.2">
      <c r="E318" s="24"/>
      <c r="H318" s="24"/>
      <c r="I318" s="25"/>
      <c r="J318" s="25"/>
    </row>
    <row r="319" spans="1:10" x14ac:dyDescent="0.2">
      <c r="E319" s="24"/>
      <c r="H319" s="24"/>
      <c r="I319" s="25"/>
      <c r="J319" s="25"/>
    </row>
    <row r="320" spans="1:10" x14ac:dyDescent="0.2">
      <c r="E320" s="24"/>
      <c r="H320" s="24"/>
      <c r="I320" s="25"/>
      <c r="J320" s="25"/>
    </row>
    <row r="321" spans="1:10" x14ac:dyDescent="0.2">
      <c r="E321" s="24"/>
      <c r="H321" s="24"/>
      <c r="I321" s="25"/>
      <c r="J321" s="25"/>
    </row>
    <row r="322" spans="1:10" x14ac:dyDescent="0.2">
      <c r="E322" s="24"/>
      <c r="H322" s="24"/>
      <c r="I322" s="25"/>
      <c r="J322" s="25"/>
    </row>
    <row r="323" spans="1:10" x14ac:dyDescent="0.2">
      <c r="E323" s="24"/>
      <c r="H323" s="24"/>
      <c r="I323" s="25"/>
      <c r="J323" s="25"/>
    </row>
    <row r="324" spans="1:10" x14ac:dyDescent="0.2">
      <c r="E324" s="24"/>
      <c r="H324" s="24"/>
      <c r="I324" s="25"/>
      <c r="J324" s="25"/>
    </row>
    <row r="325" spans="1:10" x14ac:dyDescent="0.2">
      <c r="E325" s="24"/>
      <c r="H325" s="24"/>
      <c r="I325" s="25"/>
      <c r="J325" s="25"/>
    </row>
    <row r="326" spans="1:10" x14ac:dyDescent="0.2">
      <c r="E326" s="24"/>
      <c r="H326" s="24"/>
      <c r="I326" s="25"/>
      <c r="J326" s="25"/>
    </row>
    <row r="327" spans="1:10" x14ac:dyDescent="0.2">
      <c r="E327" s="24"/>
      <c r="H327" s="24"/>
      <c r="I327" s="25"/>
      <c r="J327" s="25"/>
    </row>
    <row r="328" spans="1:10" x14ac:dyDescent="0.2">
      <c r="E328" s="24"/>
      <c r="H328" s="24"/>
      <c r="I328" s="25"/>
      <c r="J328" s="25"/>
    </row>
    <row r="329" spans="1:10" x14ac:dyDescent="0.2">
      <c r="E329" s="24"/>
      <c r="H329" s="24"/>
      <c r="I329" s="25"/>
      <c r="J329" s="25"/>
    </row>
    <row r="330" spans="1:10" x14ac:dyDescent="0.2">
      <c r="E330" s="24"/>
      <c r="H330" s="24"/>
      <c r="I330" s="25"/>
      <c r="J330" s="25"/>
    </row>
    <row r="331" spans="1:10" x14ac:dyDescent="0.2">
      <c r="E331" s="24"/>
      <c r="H331" s="24"/>
      <c r="I331" s="25"/>
      <c r="J331" s="25"/>
    </row>
    <row r="332" spans="1:10" x14ac:dyDescent="0.2">
      <c r="E332" s="24"/>
      <c r="H332" s="24"/>
      <c r="I332" s="25"/>
      <c r="J332" s="25"/>
    </row>
    <row r="333" spans="1:10" x14ac:dyDescent="0.2">
      <c r="E333" s="24"/>
      <c r="H333" s="24"/>
      <c r="I333" s="25"/>
      <c r="J333" s="25"/>
    </row>
    <row r="334" spans="1:10" x14ac:dyDescent="0.2">
      <c r="E334" s="24"/>
      <c r="H334" s="24"/>
      <c r="I334" s="25"/>
      <c r="J334" s="25"/>
    </row>
    <row r="335" spans="1:10" x14ac:dyDescent="0.2">
      <c r="A335" s="31"/>
      <c r="E335" s="24"/>
      <c r="H335" s="24"/>
      <c r="I335" s="25"/>
      <c r="J335" s="25"/>
    </row>
    <row r="336" spans="1:10" x14ac:dyDescent="0.2">
      <c r="E336" s="24"/>
      <c r="H336" s="24"/>
      <c r="I336" s="25"/>
      <c r="J336" s="25"/>
    </row>
    <row r="337" spans="1:10" x14ac:dyDescent="0.2">
      <c r="E337" s="24"/>
      <c r="H337" s="24"/>
      <c r="I337" s="25"/>
      <c r="J337" s="25"/>
    </row>
    <row r="338" spans="1:10" x14ac:dyDescent="0.2">
      <c r="E338" s="24"/>
      <c r="H338" s="24"/>
      <c r="I338" s="25"/>
      <c r="J338" s="25"/>
    </row>
    <row r="339" spans="1:10" x14ac:dyDescent="0.2">
      <c r="E339" s="24"/>
      <c r="H339" s="24"/>
      <c r="I339" s="25"/>
      <c r="J339" s="25"/>
    </row>
    <row r="340" spans="1:10" x14ac:dyDescent="0.2">
      <c r="E340" s="24"/>
      <c r="H340" s="24"/>
      <c r="I340" s="25"/>
      <c r="J340" s="25"/>
    </row>
    <row r="341" spans="1:10" x14ac:dyDescent="0.2">
      <c r="E341" s="24"/>
      <c r="H341" s="24"/>
      <c r="I341" s="25"/>
      <c r="J341" s="25"/>
    </row>
    <row r="342" spans="1:10" x14ac:dyDescent="0.2">
      <c r="E342" s="24"/>
      <c r="H342" s="24"/>
      <c r="I342" s="25"/>
      <c r="J342" s="25"/>
    </row>
    <row r="343" spans="1:10" x14ac:dyDescent="0.2">
      <c r="E343" s="24"/>
      <c r="H343" s="24"/>
      <c r="I343" s="25"/>
      <c r="J343" s="25"/>
    </row>
    <row r="344" spans="1:10" x14ac:dyDescent="0.2">
      <c r="E344" s="24"/>
      <c r="H344" s="24"/>
      <c r="I344" s="25"/>
      <c r="J344" s="25"/>
    </row>
    <row r="345" spans="1:10" x14ac:dyDescent="0.2">
      <c r="E345" s="24"/>
      <c r="H345" s="24"/>
      <c r="I345" s="25"/>
      <c r="J345" s="25"/>
    </row>
    <row r="346" spans="1:10" x14ac:dyDescent="0.2">
      <c r="E346" s="24"/>
      <c r="H346" s="24"/>
      <c r="I346" s="25"/>
      <c r="J346" s="25"/>
    </row>
    <row r="347" spans="1:10" x14ac:dyDescent="0.2">
      <c r="E347" s="24"/>
      <c r="H347" s="24"/>
      <c r="I347" s="25"/>
      <c r="J347" s="25"/>
    </row>
    <row r="348" spans="1:10" x14ac:dyDescent="0.2">
      <c r="A348" s="31"/>
      <c r="E348" s="24"/>
      <c r="H348" s="24"/>
      <c r="I348" s="25"/>
      <c r="J348" s="25"/>
    </row>
    <row r="349" spans="1:10" x14ac:dyDescent="0.2">
      <c r="A349" s="32"/>
      <c r="E349" s="24"/>
      <c r="H349" s="24"/>
      <c r="I349" s="25"/>
      <c r="J349" s="25"/>
    </row>
    <row r="350" spans="1:10" x14ac:dyDescent="0.2">
      <c r="A350" s="32"/>
      <c r="E350" s="24"/>
      <c r="H350" s="24"/>
      <c r="I350" s="25"/>
      <c r="J350" s="25"/>
    </row>
    <row r="351" spans="1:10" x14ac:dyDescent="0.2">
      <c r="A351" s="31"/>
      <c r="E351" s="24"/>
      <c r="H351" s="24"/>
      <c r="I351" s="25"/>
      <c r="J351" s="25"/>
    </row>
    <row r="352" spans="1:10" x14ac:dyDescent="0.2">
      <c r="E352" s="24"/>
      <c r="H352" s="24"/>
      <c r="I352" s="25"/>
      <c r="J352" s="25"/>
    </row>
    <row r="353" spans="5:10" x14ac:dyDescent="0.2">
      <c r="E353" s="24"/>
      <c r="H353" s="24"/>
      <c r="I353" s="25"/>
      <c r="J353" s="25"/>
    </row>
    <row r="354" spans="5:10" x14ac:dyDescent="0.2">
      <c r="E354" s="24"/>
      <c r="H354" s="24"/>
      <c r="I354" s="25"/>
      <c r="J354" s="25"/>
    </row>
    <row r="355" spans="5:10" x14ac:dyDescent="0.2">
      <c r="E355" s="24"/>
      <c r="H355" s="24"/>
      <c r="I355" s="25"/>
      <c r="J355" s="25"/>
    </row>
    <row r="356" spans="5:10" x14ac:dyDescent="0.2">
      <c r="E356" s="24"/>
      <c r="H356" s="24"/>
      <c r="I356" s="25"/>
      <c r="J356" s="25"/>
    </row>
    <row r="357" spans="5:10" x14ac:dyDescent="0.2">
      <c r="E357" s="24"/>
      <c r="H357" s="24"/>
      <c r="I357" s="25"/>
      <c r="J357" s="25"/>
    </row>
    <row r="358" spans="5:10" x14ac:dyDescent="0.2">
      <c r="E358" s="24"/>
      <c r="H358" s="24"/>
      <c r="I358" s="25"/>
      <c r="J358" s="25"/>
    </row>
    <row r="359" spans="5:10" x14ac:dyDescent="0.2">
      <c r="E359" s="24"/>
      <c r="H359" s="24"/>
      <c r="I359" s="25"/>
      <c r="J359" s="25"/>
    </row>
    <row r="360" spans="5:10" x14ac:dyDescent="0.2">
      <c r="E360" s="24"/>
      <c r="H360" s="24"/>
      <c r="I360" s="25"/>
      <c r="J360" s="25"/>
    </row>
    <row r="361" spans="5:10" x14ac:dyDescent="0.2">
      <c r="E361" s="24"/>
      <c r="H361" s="24"/>
      <c r="I361" s="25"/>
      <c r="J361" s="25"/>
    </row>
    <row r="362" spans="5:10" x14ac:dyDescent="0.2">
      <c r="E362" s="24"/>
      <c r="H362" s="24"/>
      <c r="I362" s="25"/>
      <c r="J362" s="25"/>
    </row>
    <row r="363" spans="5:10" x14ac:dyDescent="0.2">
      <c r="E363" s="24"/>
      <c r="H363" s="24"/>
      <c r="I363" s="25"/>
      <c r="J363" s="25"/>
    </row>
    <row r="364" spans="5:10" x14ac:dyDescent="0.2">
      <c r="E364" s="24"/>
      <c r="H364" s="24"/>
      <c r="I364" s="25"/>
      <c r="J364" s="25"/>
    </row>
    <row r="365" spans="5:10" x14ac:dyDescent="0.2">
      <c r="E365" s="24"/>
      <c r="H365" s="24"/>
      <c r="I365" s="25"/>
      <c r="J365" s="25"/>
    </row>
    <row r="366" spans="5:10" x14ac:dyDescent="0.2">
      <c r="E366" s="24"/>
      <c r="H366" s="24"/>
      <c r="I366" s="25"/>
      <c r="J366" s="25"/>
    </row>
    <row r="367" spans="5:10" x14ac:dyDescent="0.2">
      <c r="E367" s="24"/>
      <c r="H367" s="24"/>
      <c r="I367" s="25"/>
      <c r="J367" s="25"/>
    </row>
    <row r="368" spans="5:10" x14ac:dyDescent="0.2">
      <c r="E368" s="24"/>
      <c r="H368" s="24"/>
      <c r="I368" s="25"/>
      <c r="J368" s="25"/>
    </row>
    <row r="369" spans="1:10" x14ac:dyDescent="0.2">
      <c r="A369" s="31"/>
      <c r="E369" s="24"/>
      <c r="H369" s="24"/>
      <c r="I369" s="25"/>
      <c r="J369" s="25"/>
    </row>
    <row r="370" spans="1:10" x14ac:dyDescent="0.2">
      <c r="E370" s="24"/>
      <c r="H370" s="24"/>
      <c r="I370" s="25"/>
      <c r="J370" s="25"/>
    </row>
    <row r="371" spans="1:10" x14ac:dyDescent="0.2">
      <c r="E371" s="24"/>
      <c r="H371" s="24"/>
      <c r="I371" s="25"/>
      <c r="J371" s="25"/>
    </row>
    <row r="372" spans="1:10" x14ac:dyDescent="0.2">
      <c r="E372" s="24"/>
      <c r="H372" s="24"/>
      <c r="I372" s="25"/>
      <c r="J372" s="25"/>
    </row>
    <row r="373" spans="1:10" x14ac:dyDescent="0.2">
      <c r="E373" s="24"/>
      <c r="H373" s="24"/>
      <c r="I373" s="25"/>
      <c r="J373" s="25"/>
    </row>
    <row r="374" spans="1:10" x14ac:dyDescent="0.2">
      <c r="E374" s="24"/>
      <c r="H374" s="24"/>
      <c r="I374" s="25"/>
      <c r="J374" s="25"/>
    </row>
    <row r="375" spans="1:10" x14ac:dyDescent="0.2">
      <c r="E375" s="24"/>
      <c r="H375" s="24"/>
      <c r="I375" s="25"/>
      <c r="J375" s="25"/>
    </row>
    <row r="376" spans="1:10" x14ac:dyDescent="0.2">
      <c r="E376" s="24"/>
      <c r="H376" s="24"/>
      <c r="I376" s="25"/>
      <c r="J376" s="25"/>
    </row>
    <row r="377" spans="1:10" x14ac:dyDescent="0.2">
      <c r="E377" s="24"/>
      <c r="H377" s="24"/>
      <c r="I377" s="25"/>
      <c r="J377" s="25"/>
    </row>
    <row r="378" spans="1:10" x14ac:dyDescent="0.2">
      <c r="E378" s="24"/>
      <c r="H378" s="24"/>
      <c r="I378" s="25"/>
      <c r="J378" s="25"/>
    </row>
    <row r="379" spans="1:10" x14ac:dyDescent="0.2">
      <c r="E379" s="24"/>
      <c r="H379" s="24"/>
      <c r="I379" s="25"/>
      <c r="J379" s="25"/>
    </row>
    <row r="380" spans="1:10" x14ac:dyDescent="0.2">
      <c r="E380" s="24"/>
      <c r="H380" s="24"/>
      <c r="I380" s="25"/>
      <c r="J380" s="25"/>
    </row>
    <row r="381" spans="1:10" x14ac:dyDescent="0.2">
      <c r="E381" s="24"/>
      <c r="H381" s="24"/>
      <c r="I381" s="25"/>
      <c r="J381" s="25"/>
    </row>
    <row r="382" spans="1:10" x14ac:dyDescent="0.2">
      <c r="A382" s="31"/>
      <c r="E382" s="24"/>
      <c r="H382" s="24"/>
      <c r="I382" s="25"/>
      <c r="J382" s="25"/>
    </row>
    <row r="383" spans="1:10" x14ac:dyDescent="0.2">
      <c r="A383" s="32"/>
      <c r="E383" s="24"/>
      <c r="H383" s="24"/>
      <c r="I383" s="25"/>
      <c r="J383" s="25"/>
    </row>
    <row r="384" spans="1:10" x14ac:dyDescent="0.2">
      <c r="A384" s="32"/>
      <c r="E384" s="24"/>
      <c r="H384" s="24"/>
      <c r="I384" s="25"/>
      <c r="J384" s="25"/>
    </row>
    <row r="385" spans="1:10" x14ac:dyDescent="0.2">
      <c r="A385" s="31"/>
      <c r="E385" s="24"/>
      <c r="H385" s="24"/>
      <c r="I385" s="25"/>
      <c r="J385" s="25"/>
    </row>
    <row r="386" spans="1:10" x14ac:dyDescent="0.2">
      <c r="E386" s="24"/>
      <c r="H386" s="24"/>
      <c r="I386" s="25"/>
      <c r="J386" s="25"/>
    </row>
    <row r="387" spans="1:10" x14ac:dyDescent="0.2">
      <c r="E387" s="24"/>
      <c r="H387" s="24"/>
      <c r="I387" s="25"/>
      <c r="J387" s="25"/>
    </row>
    <row r="388" spans="1:10" x14ac:dyDescent="0.2">
      <c r="E388" s="24"/>
      <c r="H388" s="24"/>
      <c r="I388" s="25"/>
      <c r="J388" s="25"/>
    </row>
    <row r="389" spans="1:10" x14ac:dyDescent="0.2">
      <c r="E389" s="24"/>
      <c r="H389" s="24"/>
      <c r="I389" s="25"/>
      <c r="J389" s="25"/>
    </row>
    <row r="390" spans="1:10" x14ac:dyDescent="0.2">
      <c r="E390" s="24"/>
      <c r="H390" s="24"/>
      <c r="I390" s="25"/>
      <c r="J390" s="25"/>
    </row>
    <row r="391" spans="1:10" x14ac:dyDescent="0.2">
      <c r="E391" s="24"/>
      <c r="H391" s="24"/>
      <c r="I391" s="25"/>
      <c r="J391" s="25"/>
    </row>
    <row r="392" spans="1:10" x14ac:dyDescent="0.2">
      <c r="E392" s="24"/>
      <c r="H392" s="24"/>
      <c r="I392" s="25"/>
      <c r="J392" s="25"/>
    </row>
    <row r="393" spans="1:10" x14ac:dyDescent="0.2">
      <c r="E393" s="24"/>
      <c r="H393" s="24"/>
      <c r="I393" s="25"/>
      <c r="J393" s="25"/>
    </row>
    <row r="394" spans="1:10" x14ac:dyDescent="0.2">
      <c r="E394" s="24"/>
      <c r="H394" s="24"/>
      <c r="I394" s="25"/>
      <c r="J394" s="25"/>
    </row>
    <row r="395" spans="1:10" x14ac:dyDescent="0.2">
      <c r="E395" s="24"/>
      <c r="H395" s="24"/>
      <c r="I395" s="25"/>
      <c r="J395" s="25"/>
    </row>
    <row r="396" spans="1:10" x14ac:dyDescent="0.2">
      <c r="E396" s="24"/>
      <c r="H396" s="24"/>
      <c r="I396" s="25"/>
      <c r="J396" s="25"/>
    </row>
    <row r="397" spans="1:10" x14ac:dyDescent="0.2">
      <c r="E397" s="24"/>
      <c r="H397" s="24"/>
      <c r="I397" s="25"/>
      <c r="J397" s="25"/>
    </row>
    <row r="398" spans="1:10" x14ac:dyDescent="0.2">
      <c r="E398" s="24"/>
      <c r="H398" s="24"/>
      <c r="I398" s="25"/>
      <c r="J398" s="25"/>
    </row>
    <row r="399" spans="1:10" x14ac:dyDescent="0.2">
      <c r="E399" s="24"/>
      <c r="H399" s="24"/>
      <c r="I399" s="25"/>
      <c r="J399" s="25"/>
    </row>
    <row r="400" spans="1:10" x14ac:dyDescent="0.2">
      <c r="E400" s="24"/>
      <c r="H400" s="24"/>
      <c r="I400" s="25"/>
      <c r="J400" s="25"/>
    </row>
    <row r="401" spans="1:10" x14ac:dyDescent="0.2">
      <c r="E401" s="24"/>
      <c r="H401" s="24"/>
      <c r="I401" s="25"/>
      <c r="J401" s="25"/>
    </row>
    <row r="402" spans="1:10" x14ac:dyDescent="0.2">
      <c r="E402" s="24"/>
      <c r="H402" s="24"/>
      <c r="I402" s="25"/>
      <c r="J402" s="25"/>
    </row>
    <row r="403" spans="1:10" x14ac:dyDescent="0.2">
      <c r="A403" s="31"/>
      <c r="E403" s="24"/>
      <c r="H403" s="24"/>
      <c r="I403" s="25"/>
      <c r="J403" s="25"/>
    </row>
    <row r="404" spans="1:10" x14ac:dyDescent="0.2">
      <c r="E404" s="24"/>
      <c r="H404" s="24"/>
      <c r="I404" s="25"/>
      <c r="J404" s="25"/>
    </row>
    <row r="405" spans="1:10" x14ac:dyDescent="0.2">
      <c r="E405" s="24"/>
      <c r="H405" s="24"/>
      <c r="I405" s="25"/>
      <c r="J405" s="25"/>
    </row>
    <row r="406" spans="1:10" x14ac:dyDescent="0.2">
      <c r="E406" s="24"/>
      <c r="H406" s="24"/>
      <c r="I406" s="25"/>
      <c r="J406" s="25"/>
    </row>
    <row r="407" spans="1:10" x14ac:dyDescent="0.2">
      <c r="E407" s="24"/>
      <c r="H407" s="24"/>
      <c r="I407" s="25"/>
      <c r="J407" s="25"/>
    </row>
    <row r="408" spans="1:10" x14ac:dyDescent="0.2">
      <c r="E408" s="24"/>
      <c r="H408" s="24"/>
      <c r="I408" s="25"/>
      <c r="J408" s="25"/>
    </row>
    <row r="409" spans="1:10" x14ac:dyDescent="0.2">
      <c r="E409" s="24"/>
      <c r="H409" s="24"/>
      <c r="I409" s="25"/>
      <c r="J409" s="25"/>
    </row>
    <row r="410" spans="1:10" x14ac:dyDescent="0.2">
      <c r="E410" s="24"/>
      <c r="H410" s="24"/>
      <c r="I410" s="25"/>
      <c r="J410" s="25"/>
    </row>
    <row r="411" spans="1:10" x14ac:dyDescent="0.2">
      <c r="E411" s="24"/>
      <c r="H411" s="24"/>
      <c r="I411" s="25"/>
      <c r="J411" s="25"/>
    </row>
    <row r="412" spans="1:10" x14ac:dyDescent="0.2">
      <c r="E412" s="24"/>
      <c r="H412" s="24"/>
      <c r="I412" s="25"/>
      <c r="J412" s="25"/>
    </row>
    <row r="413" spans="1:10" x14ac:dyDescent="0.2">
      <c r="E413" s="24"/>
      <c r="H413" s="24"/>
      <c r="I413" s="25"/>
      <c r="J413" s="25"/>
    </row>
    <row r="414" spans="1:10" x14ac:dyDescent="0.2">
      <c r="E414" s="24"/>
      <c r="H414" s="24"/>
      <c r="I414" s="25"/>
      <c r="J414" s="25"/>
    </row>
    <row r="415" spans="1:10" x14ac:dyDescent="0.2">
      <c r="E415" s="24"/>
      <c r="H415" s="24"/>
      <c r="I415" s="25"/>
      <c r="J415" s="25"/>
    </row>
    <row r="416" spans="1:10" x14ac:dyDescent="0.2">
      <c r="A416" s="31"/>
      <c r="E416" s="24"/>
      <c r="H416" s="24"/>
      <c r="I416" s="25"/>
      <c r="J416" s="25"/>
    </row>
    <row r="417" spans="1:10" x14ac:dyDescent="0.2">
      <c r="A417" s="32"/>
      <c r="E417" s="24"/>
      <c r="H417" s="24"/>
      <c r="I417" s="25"/>
      <c r="J417" s="25"/>
    </row>
    <row r="418" spans="1:10" x14ac:dyDescent="0.2">
      <c r="A418" s="32"/>
      <c r="E418" s="24"/>
      <c r="H418" s="24"/>
      <c r="I418" s="25"/>
      <c r="J418" s="25"/>
    </row>
    <row r="419" spans="1:10" x14ac:dyDescent="0.2">
      <c r="A419" s="31"/>
      <c r="E419" s="24"/>
      <c r="H419" s="24"/>
      <c r="I419" s="25"/>
      <c r="J419" s="25"/>
    </row>
    <row r="420" spans="1:10" x14ac:dyDescent="0.2">
      <c r="E420" s="24"/>
      <c r="H420" s="24"/>
      <c r="I420" s="25"/>
      <c r="J420" s="25"/>
    </row>
    <row r="421" spans="1:10" x14ac:dyDescent="0.2">
      <c r="E421" s="24"/>
      <c r="H421" s="24"/>
      <c r="I421" s="25"/>
      <c r="J421" s="25"/>
    </row>
    <row r="422" spans="1:10" x14ac:dyDescent="0.2">
      <c r="E422" s="24"/>
      <c r="H422" s="24"/>
      <c r="I422" s="25"/>
      <c r="J422" s="25"/>
    </row>
    <row r="423" spans="1:10" x14ac:dyDescent="0.2">
      <c r="E423" s="24"/>
      <c r="H423" s="24"/>
      <c r="I423" s="25"/>
      <c r="J423" s="25"/>
    </row>
    <row r="424" spans="1:10" x14ac:dyDescent="0.2">
      <c r="E424" s="24"/>
      <c r="H424" s="24"/>
      <c r="I424" s="25"/>
      <c r="J424" s="25"/>
    </row>
    <row r="425" spans="1:10" x14ac:dyDescent="0.2">
      <c r="E425" s="24"/>
      <c r="H425" s="24"/>
      <c r="I425" s="25"/>
      <c r="J425" s="25"/>
    </row>
    <row r="426" spans="1:10" x14ac:dyDescent="0.2">
      <c r="E426" s="24"/>
      <c r="H426" s="24"/>
      <c r="I426" s="25"/>
      <c r="J426" s="25"/>
    </row>
    <row r="427" spans="1:10" x14ac:dyDescent="0.2">
      <c r="E427" s="24"/>
      <c r="H427" s="24"/>
      <c r="I427" s="25"/>
      <c r="J427" s="25"/>
    </row>
    <row r="428" spans="1:10" x14ac:dyDescent="0.2">
      <c r="E428" s="24"/>
      <c r="H428" s="24"/>
      <c r="I428" s="25"/>
      <c r="J428" s="25"/>
    </row>
    <row r="429" spans="1:10" x14ac:dyDescent="0.2">
      <c r="E429" s="24"/>
      <c r="H429" s="24"/>
      <c r="I429" s="25"/>
      <c r="J429" s="25"/>
    </row>
    <row r="430" spans="1:10" x14ac:dyDescent="0.2">
      <c r="E430" s="24"/>
      <c r="H430" s="24"/>
      <c r="I430" s="25"/>
      <c r="J430" s="25"/>
    </row>
    <row r="431" spans="1:10" x14ac:dyDescent="0.2">
      <c r="E431" s="24"/>
      <c r="H431" s="24"/>
      <c r="I431" s="25"/>
      <c r="J431" s="25"/>
    </row>
    <row r="432" spans="1:10" x14ac:dyDescent="0.2">
      <c r="E432" s="24"/>
      <c r="H432" s="24"/>
      <c r="I432" s="25"/>
      <c r="J432" s="25"/>
    </row>
    <row r="433" spans="1:10" x14ac:dyDescent="0.2">
      <c r="E433" s="24"/>
      <c r="H433" s="24"/>
      <c r="I433" s="25"/>
      <c r="J433" s="25"/>
    </row>
    <row r="434" spans="1:10" x14ac:dyDescent="0.2">
      <c r="E434" s="24"/>
      <c r="H434" s="24"/>
      <c r="I434" s="25"/>
      <c r="J434" s="25"/>
    </row>
    <row r="435" spans="1:10" x14ac:dyDescent="0.2">
      <c r="E435" s="24"/>
      <c r="H435" s="24"/>
      <c r="I435" s="25"/>
      <c r="J435" s="25"/>
    </row>
    <row r="436" spans="1:10" x14ac:dyDescent="0.2">
      <c r="E436" s="24"/>
      <c r="H436" s="24"/>
      <c r="I436" s="25"/>
      <c r="J436" s="25"/>
    </row>
    <row r="437" spans="1:10" x14ac:dyDescent="0.2">
      <c r="A437" s="31"/>
      <c r="E437" s="24"/>
      <c r="H437" s="24"/>
      <c r="I437" s="25"/>
      <c r="J437" s="25"/>
    </row>
    <row r="438" spans="1:10" x14ac:dyDescent="0.2">
      <c r="E438" s="24"/>
      <c r="H438" s="24"/>
      <c r="I438" s="25"/>
      <c r="J438" s="25"/>
    </row>
    <row r="439" spans="1:10" x14ac:dyDescent="0.2">
      <c r="E439" s="24"/>
      <c r="H439" s="24"/>
      <c r="I439" s="25"/>
      <c r="J439" s="25"/>
    </row>
    <row r="440" spans="1:10" x14ac:dyDescent="0.2">
      <c r="E440" s="24"/>
      <c r="H440" s="24"/>
      <c r="I440" s="25"/>
      <c r="J440" s="25"/>
    </row>
    <row r="441" spans="1:10" x14ac:dyDescent="0.2">
      <c r="E441" s="24"/>
      <c r="H441" s="24"/>
      <c r="I441" s="25"/>
      <c r="J441" s="25"/>
    </row>
    <row r="442" spans="1:10" x14ac:dyDescent="0.2">
      <c r="E442" s="24"/>
      <c r="H442" s="24"/>
      <c r="I442" s="25"/>
      <c r="J442" s="25"/>
    </row>
    <row r="443" spans="1:10" x14ac:dyDescent="0.2">
      <c r="E443" s="24"/>
      <c r="H443" s="24"/>
      <c r="I443" s="25"/>
      <c r="J443" s="25"/>
    </row>
    <row r="444" spans="1:10" x14ac:dyDescent="0.2">
      <c r="E444" s="24"/>
      <c r="H444" s="24"/>
      <c r="I444" s="25"/>
      <c r="J444" s="25"/>
    </row>
    <row r="445" spans="1:10" x14ac:dyDescent="0.2">
      <c r="E445" s="24"/>
      <c r="H445" s="24"/>
      <c r="I445" s="25"/>
      <c r="J445" s="25"/>
    </row>
    <row r="446" spans="1:10" x14ac:dyDescent="0.2">
      <c r="E446" s="24"/>
      <c r="H446" s="24"/>
      <c r="I446" s="25"/>
      <c r="J446" s="25"/>
    </row>
    <row r="447" spans="1:10" x14ac:dyDescent="0.2">
      <c r="E447" s="24"/>
      <c r="H447" s="24"/>
      <c r="I447" s="25"/>
      <c r="J447" s="25"/>
    </row>
    <row r="448" spans="1:10" x14ac:dyDescent="0.2">
      <c r="E448" s="24"/>
      <c r="H448" s="24"/>
      <c r="I448" s="25"/>
      <c r="J448" s="25"/>
    </row>
    <row r="449" spans="1:10" x14ac:dyDescent="0.2">
      <c r="E449" s="24"/>
      <c r="H449" s="24"/>
      <c r="I449" s="25"/>
      <c r="J449" s="25"/>
    </row>
    <row r="450" spans="1:10" x14ac:dyDescent="0.2">
      <c r="A450" s="31"/>
      <c r="E450" s="24"/>
      <c r="H450" s="24"/>
      <c r="I450" s="25"/>
      <c r="J450" s="25"/>
    </row>
    <row r="451" spans="1:10" x14ac:dyDescent="0.2">
      <c r="A451" s="32"/>
      <c r="E451" s="24"/>
      <c r="H451" s="24"/>
      <c r="I451" s="25"/>
      <c r="J451" s="25"/>
    </row>
    <row r="452" spans="1:10" x14ac:dyDescent="0.2">
      <c r="A452" s="32"/>
      <c r="E452" s="24"/>
      <c r="H452" s="24"/>
      <c r="I452" s="25"/>
      <c r="J452" s="25"/>
    </row>
    <row r="453" spans="1:10" x14ac:dyDescent="0.2">
      <c r="A453" s="31"/>
      <c r="E453" s="24"/>
      <c r="H453" s="24"/>
      <c r="I453" s="25"/>
      <c r="J453" s="25"/>
    </row>
    <row r="454" spans="1:10" x14ac:dyDescent="0.2">
      <c r="E454" s="24"/>
      <c r="H454" s="24"/>
      <c r="I454" s="25"/>
      <c r="J454" s="25"/>
    </row>
    <row r="455" spans="1:10" x14ac:dyDescent="0.2">
      <c r="E455" s="24"/>
      <c r="H455" s="24"/>
      <c r="I455" s="25"/>
      <c r="J455" s="25"/>
    </row>
    <row r="456" spans="1:10" x14ac:dyDescent="0.2">
      <c r="E456" s="24"/>
      <c r="H456" s="24"/>
      <c r="I456" s="25"/>
      <c r="J456" s="25"/>
    </row>
    <row r="457" spans="1:10" x14ac:dyDescent="0.2">
      <c r="E457" s="24"/>
      <c r="H457" s="24"/>
      <c r="I457" s="25"/>
      <c r="J457" s="25"/>
    </row>
    <row r="458" spans="1:10" x14ac:dyDescent="0.2">
      <c r="E458" s="24"/>
      <c r="H458" s="24"/>
      <c r="I458" s="25"/>
      <c r="J458" s="25"/>
    </row>
    <row r="459" spans="1:10" x14ac:dyDescent="0.2">
      <c r="E459" s="24"/>
      <c r="H459" s="24"/>
      <c r="I459" s="25"/>
      <c r="J459" s="25"/>
    </row>
    <row r="460" spans="1:10" x14ac:dyDescent="0.2">
      <c r="E460" s="24"/>
      <c r="H460" s="24"/>
      <c r="I460" s="25"/>
      <c r="J460" s="25"/>
    </row>
    <row r="461" spans="1:10" x14ac:dyDescent="0.2">
      <c r="E461" s="24"/>
      <c r="H461" s="24"/>
      <c r="I461" s="25"/>
      <c r="J461" s="25"/>
    </row>
    <row r="462" spans="1:10" x14ac:dyDescent="0.2">
      <c r="E462" s="24"/>
      <c r="H462" s="24"/>
      <c r="I462" s="25"/>
      <c r="J462" s="25"/>
    </row>
    <row r="463" spans="1:10" x14ac:dyDescent="0.2">
      <c r="E463" s="24"/>
      <c r="H463" s="24"/>
      <c r="I463" s="25"/>
      <c r="J463" s="25"/>
    </row>
    <row r="464" spans="1:10" x14ac:dyDescent="0.2">
      <c r="E464" s="24"/>
      <c r="H464" s="24"/>
      <c r="I464" s="25"/>
      <c r="J464" s="25"/>
    </row>
    <row r="465" spans="1:10" x14ac:dyDescent="0.2">
      <c r="E465" s="24"/>
      <c r="H465" s="24"/>
      <c r="I465" s="25"/>
      <c r="J465" s="25"/>
    </row>
    <row r="466" spans="1:10" x14ac:dyDescent="0.2">
      <c r="E466" s="24"/>
      <c r="H466" s="24"/>
      <c r="I466" s="25"/>
      <c r="J466" s="25"/>
    </row>
    <row r="467" spans="1:10" x14ac:dyDescent="0.2">
      <c r="E467" s="24"/>
      <c r="H467" s="24"/>
      <c r="I467" s="25"/>
      <c r="J467" s="25"/>
    </row>
    <row r="468" spans="1:10" x14ac:dyDescent="0.2">
      <c r="E468" s="24"/>
      <c r="H468" s="24"/>
      <c r="I468" s="25"/>
      <c r="J468" s="25"/>
    </row>
    <row r="469" spans="1:10" x14ac:dyDescent="0.2">
      <c r="E469" s="24"/>
      <c r="H469" s="24"/>
      <c r="I469" s="25"/>
      <c r="J469" s="25"/>
    </row>
    <row r="470" spans="1:10" x14ac:dyDescent="0.2">
      <c r="E470" s="24"/>
      <c r="H470" s="24"/>
      <c r="I470" s="25"/>
      <c r="J470" s="25"/>
    </row>
    <row r="471" spans="1:10" x14ac:dyDescent="0.2">
      <c r="A471" s="31"/>
      <c r="E471" s="24"/>
      <c r="H471" s="24"/>
      <c r="I471" s="25"/>
      <c r="J471" s="25"/>
    </row>
    <row r="472" spans="1:10" x14ac:dyDescent="0.2">
      <c r="E472" s="24"/>
      <c r="H472" s="24"/>
      <c r="I472" s="25"/>
      <c r="J472" s="25"/>
    </row>
    <row r="473" spans="1:10" x14ac:dyDescent="0.2">
      <c r="E473" s="24"/>
      <c r="H473" s="24"/>
      <c r="I473" s="25"/>
      <c r="J473" s="25"/>
    </row>
    <row r="474" spans="1:10" x14ac:dyDescent="0.2">
      <c r="E474" s="24"/>
      <c r="H474" s="24"/>
      <c r="I474" s="25"/>
      <c r="J474" s="25"/>
    </row>
    <row r="475" spans="1:10" x14ac:dyDescent="0.2">
      <c r="E475" s="24"/>
      <c r="H475" s="24"/>
      <c r="I475" s="25"/>
      <c r="J475" s="25"/>
    </row>
    <row r="476" spans="1:10" x14ac:dyDescent="0.2">
      <c r="E476" s="24"/>
      <c r="H476" s="24"/>
      <c r="I476" s="25"/>
      <c r="J476" s="25"/>
    </row>
    <row r="477" spans="1:10" x14ac:dyDescent="0.2">
      <c r="E477" s="24"/>
      <c r="H477" s="24"/>
      <c r="I477" s="25"/>
      <c r="J477" s="25"/>
    </row>
    <row r="478" spans="1:10" x14ac:dyDescent="0.2">
      <c r="E478" s="24"/>
      <c r="H478" s="24"/>
      <c r="I478" s="25"/>
      <c r="J478" s="25"/>
    </row>
    <row r="479" spans="1:10" x14ac:dyDescent="0.2">
      <c r="E479" s="24"/>
      <c r="H479" s="24"/>
      <c r="I479" s="25"/>
      <c r="J479" s="25"/>
    </row>
    <row r="480" spans="1:10" x14ac:dyDescent="0.2">
      <c r="E480" s="24"/>
      <c r="H480" s="24"/>
      <c r="I480" s="25"/>
      <c r="J480" s="25"/>
    </row>
    <row r="481" spans="1:10" x14ac:dyDescent="0.2">
      <c r="E481" s="24"/>
      <c r="H481" s="24"/>
      <c r="I481" s="25"/>
      <c r="J481" s="25"/>
    </row>
    <row r="482" spans="1:10" x14ac:dyDescent="0.2">
      <c r="E482" s="24"/>
      <c r="H482" s="24"/>
      <c r="I482" s="25"/>
      <c r="J482" s="25"/>
    </row>
    <row r="483" spans="1:10" x14ac:dyDescent="0.2">
      <c r="E483" s="24"/>
      <c r="H483" s="24"/>
      <c r="I483" s="25"/>
      <c r="J483" s="25"/>
    </row>
    <row r="484" spans="1:10" x14ac:dyDescent="0.2">
      <c r="A484" s="31"/>
      <c r="E484" s="24"/>
      <c r="H484" s="24"/>
      <c r="I484" s="25"/>
      <c r="J484" s="25"/>
    </row>
    <row r="485" spans="1:10" x14ac:dyDescent="0.2">
      <c r="A485" s="32"/>
      <c r="E485" s="24"/>
      <c r="H485" s="24"/>
      <c r="I485" s="25"/>
      <c r="J485" s="25"/>
    </row>
    <row r="486" spans="1:10" x14ac:dyDescent="0.2">
      <c r="A486" s="32"/>
      <c r="E486" s="24"/>
      <c r="H486" s="24"/>
      <c r="I486" s="25"/>
      <c r="J486" s="25"/>
    </row>
    <row r="487" spans="1:10" x14ac:dyDescent="0.2">
      <c r="A487" s="31"/>
      <c r="E487" s="24"/>
      <c r="H487" s="24"/>
      <c r="I487" s="25"/>
      <c r="J487" s="25"/>
    </row>
    <row r="488" spans="1:10" x14ac:dyDescent="0.2">
      <c r="E488" s="24"/>
      <c r="H488" s="24"/>
      <c r="I488" s="25"/>
      <c r="J488" s="25"/>
    </row>
    <row r="489" spans="1:10" x14ac:dyDescent="0.2">
      <c r="E489" s="24"/>
      <c r="H489" s="24"/>
      <c r="I489" s="25"/>
      <c r="J489" s="25"/>
    </row>
    <row r="490" spans="1:10" x14ac:dyDescent="0.2">
      <c r="E490" s="24"/>
      <c r="H490" s="24"/>
      <c r="I490" s="25"/>
      <c r="J490" s="25"/>
    </row>
    <row r="491" spans="1:10" x14ac:dyDescent="0.2">
      <c r="E491" s="24"/>
      <c r="H491" s="24"/>
      <c r="I491" s="25"/>
      <c r="J491" s="25"/>
    </row>
    <row r="492" spans="1:10" x14ac:dyDescent="0.2">
      <c r="E492" s="24"/>
      <c r="H492" s="24"/>
      <c r="I492" s="25"/>
      <c r="J492" s="25"/>
    </row>
    <row r="493" spans="1:10" x14ac:dyDescent="0.2">
      <c r="E493" s="24"/>
      <c r="H493" s="24"/>
      <c r="I493" s="25"/>
      <c r="J493" s="25"/>
    </row>
    <row r="494" spans="1:10" x14ac:dyDescent="0.2">
      <c r="E494" s="24"/>
      <c r="H494" s="24"/>
      <c r="I494" s="25"/>
      <c r="J494" s="25"/>
    </row>
    <row r="495" spans="1:10" x14ac:dyDescent="0.2">
      <c r="E495" s="24"/>
      <c r="H495" s="24"/>
      <c r="I495" s="25"/>
      <c r="J495" s="25"/>
    </row>
    <row r="496" spans="1:10" x14ac:dyDescent="0.2">
      <c r="E496" s="24"/>
      <c r="H496" s="24"/>
      <c r="I496" s="25"/>
      <c r="J496" s="25"/>
    </row>
    <row r="497" spans="1:10" x14ac:dyDescent="0.2">
      <c r="E497" s="24"/>
      <c r="H497" s="24"/>
      <c r="I497" s="25"/>
      <c r="J497" s="25"/>
    </row>
    <row r="498" spans="1:10" x14ac:dyDescent="0.2">
      <c r="E498" s="24"/>
      <c r="H498" s="24"/>
      <c r="I498" s="25"/>
      <c r="J498" s="25"/>
    </row>
    <row r="499" spans="1:10" x14ac:dyDescent="0.2">
      <c r="E499" s="24"/>
      <c r="H499" s="24"/>
      <c r="I499" s="25"/>
      <c r="J499" s="25"/>
    </row>
    <row r="500" spans="1:10" x14ac:dyDescent="0.2">
      <c r="E500" s="24"/>
      <c r="H500" s="24"/>
      <c r="I500" s="25"/>
      <c r="J500" s="25"/>
    </row>
    <row r="501" spans="1:10" x14ac:dyDescent="0.2">
      <c r="E501" s="24"/>
      <c r="H501" s="24"/>
      <c r="I501" s="25"/>
      <c r="J501" s="25"/>
    </row>
    <row r="502" spans="1:10" x14ac:dyDescent="0.2">
      <c r="E502" s="24"/>
      <c r="H502" s="24"/>
      <c r="I502" s="25"/>
      <c r="J502" s="25"/>
    </row>
    <row r="503" spans="1:10" x14ac:dyDescent="0.2">
      <c r="E503" s="24"/>
      <c r="H503" s="24"/>
      <c r="I503" s="25"/>
      <c r="J503" s="25"/>
    </row>
    <row r="504" spans="1:10" x14ac:dyDescent="0.2">
      <c r="E504" s="24"/>
      <c r="H504" s="24"/>
      <c r="I504" s="25"/>
      <c r="J504" s="25"/>
    </row>
    <row r="505" spans="1:10" x14ac:dyDescent="0.2">
      <c r="A505" s="31"/>
      <c r="E505" s="24"/>
      <c r="H505" s="24"/>
      <c r="I505" s="25"/>
      <c r="J505" s="25"/>
    </row>
    <row r="506" spans="1:10" x14ac:dyDescent="0.2">
      <c r="E506" s="24"/>
      <c r="H506" s="24"/>
      <c r="I506" s="25"/>
      <c r="J506" s="25"/>
    </row>
    <row r="507" spans="1:10" x14ac:dyDescent="0.2">
      <c r="E507" s="24"/>
      <c r="H507" s="24"/>
      <c r="I507" s="25"/>
      <c r="J507" s="25"/>
    </row>
    <row r="508" spans="1:10" x14ac:dyDescent="0.2">
      <c r="E508" s="24"/>
      <c r="H508" s="24"/>
      <c r="I508" s="25"/>
      <c r="J508" s="25"/>
    </row>
    <row r="509" spans="1:10" x14ac:dyDescent="0.2">
      <c r="E509" s="24"/>
      <c r="H509" s="24"/>
      <c r="I509" s="25"/>
      <c r="J509" s="25"/>
    </row>
    <row r="510" spans="1:10" x14ac:dyDescent="0.2">
      <c r="E510" s="24"/>
      <c r="H510" s="24"/>
      <c r="I510" s="25"/>
      <c r="J510" s="25"/>
    </row>
    <row r="511" spans="1:10" x14ac:dyDescent="0.2">
      <c r="E511" s="24"/>
      <c r="H511" s="24"/>
      <c r="I511" s="25"/>
      <c r="J511" s="25"/>
    </row>
    <row r="512" spans="1:10" x14ac:dyDescent="0.2">
      <c r="E512" s="24"/>
      <c r="H512" s="24"/>
      <c r="I512" s="25"/>
      <c r="J512" s="25"/>
    </row>
    <row r="513" spans="1:10" x14ac:dyDescent="0.2">
      <c r="E513" s="24"/>
      <c r="H513" s="24"/>
      <c r="I513" s="25"/>
      <c r="J513" s="25"/>
    </row>
    <row r="514" spans="1:10" x14ac:dyDescent="0.2">
      <c r="E514" s="24"/>
      <c r="H514" s="24"/>
      <c r="I514" s="25"/>
      <c r="J514" s="25"/>
    </row>
    <row r="515" spans="1:10" x14ac:dyDescent="0.2">
      <c r="E515" s="24"/>
      <c r="H515" s="24"/>
      <c r="I515" s="25"/>
      <c r="J515" s="25"/>
    </row>
    <row r="516" spans="1:10" x14ac:dyDescent="0.2">
      <c r="E516" s="24"/>
      <c r="H516" s="24"/>
      <c r="I516" s="25"/>
      <c r="J516" s="25"/>
    </row>
    <row r="517" spans="1:10" x14ac:dyDescent="0.2">
      <c r="E517" s="24"/>
      <c r="H517" s="24"/>
      <c r="I517" s="25"/>
      <c r="J517" s="25"/>
    </row>
    <row r="518" spans="1:10" x14ac:dyDescent="0.2">
      <c r="A518" s="31"/>
      <c r="E518" s="24"/>
      <c r="H518" s="24"/>
      <c r="I518" s="25"/>
      <c r="J518" s="25"/>
    </row>
    <row r="519" spans="1:10" x14ac:dyDescent="0.2">
      <c r="A519" s="32"/>
      <c r="E519" s="24"/>
      <c r="H519" s="24"/>
      <c r="I519" s="25"/>
      <c r="J519" s="25"/>
    </row>
    <row r="520" spans="1:10" x14ac:dyDescent="0.2">
      <c r="A520" s="32"/>
      <c r="E520" s="24"/>
      <c r="H520" s="24"/>
      <c r="I520" s="25"/>
      <c r="J520" s="25"/>
    </row>
    <row r="521" spans="1:10" x14ac:dyDescent="0.2">
      <c r="A521" s="31"/>
      <c r="E521" s="24"/>
      <c r="H521" s="24"/>
      <c r="I521" s="25"/>
      <c r="J521" s="25"/>
    </row>
    <row r="522" spans="1:10" x14ac:dyDescent="0.2">
      <c r="E522" s="24"/>
      <c r="H522" s="24"/>
      <c r="I522" s="25"/>
      <c r="J522" s="25"/>
    </row>
    <row r="523" spans="1:10" x14ac:dyDescent="0.2">
      <c r="E523" s="24"/>
      <c r="H523" s="24"/>
      <c r="I523" s="25"/>
      <c r="J523" s="25"/>
    </row>
    <row r="524" spans="1:10" x14ac:dyDescent="0.2">
      <c r="E524" s="24"/>
      <c r="H524" s="24"/>
      <c r="I524" s="25"/>
      <c r="J524" s="25"/>
    </row>
    <row r="525" spans="1:10" x14ac:dyDescent="0.2">
      <c r="E525" s="24"/>
      <c r="H525" s="24"/>
      <c r="I525" s="25"/>
      <c r="J525" s="25"/>
    </row>
    <row r="526" spans="1:10" x14ac:dyDescent="0.2">
      <c r="E526" s="24"/>
      <c r="H526" s="24"/>
      <c r="I526" s="25"/>
      <c r="J526" s="25"/>
    </row>
    <row r="527" spans="1:10" x14ac:dyDescent="0.2">
      <c r="E527" s="24"/>
      <c r="H527" s="24"/>
      <c r="I527" s="25"/>
      <c r="J527" s="25"/>
    </row>
    <row r="528" spans="1:10" x14ac:dyDescent="0.2">
      <c r="E528" s="24"/>
      <c r="H528" s="24"/>
      <c r="I528" s="25"/>
      <c r="J528" s="25"/>
    </row>
    <row r="529" spans="1:10" x14ac:dyDescent="0.2">
      <c r="E529" s="24"/>
      <c r="H529" s="24"/>
      <c r="I529" s="25"/>
      <c r="J529" s="25"/>
    </row>
    <row r="530" spans="1:10" x14ac:dyDescent="0.2">
      <c r="E530" s="24"/>
      <c r="H530" s="24"/>
      <c r="I530" s="25"/>
      <c r="J530" s="25"/>
    </row>
    <row r="531" spans="1:10" x14ac:dyDescent="0.2">
      <c r="E531" s="24"/>
      <c r="H531" s="24"/>
      <c r="I531" s="25"/>
      <c r="J531" s="25"/>
    </row>
    <row r="532" spans="1:10" x14ac:dyDescent="0.2">
      <c r="E532" s="24"/>
      <c r="H532" s="24"/>
      <c r="I532" s="25"/>
      <c r="J532" s="25"/>
    </row>
    <row r="533" spans="1:10" x14ac:dyDescent="0.2">
      <c r="E533" s="24"/>
      <c r="H533" s="24"/>
      <c r="I533" s="25"/>
      <c r="J533" s="25"/>
    </row>
    <row r="534" spans="1:10" x14ac:dyDescent="0.2">
      <c r="E534" s="24"/>
      <c r="H534" s="24"/>
      <c r="I534" s="25"/>
      <c r="J534" s="25"/>
    </row>
    <row r="535" spans="1:10" x14ac:dyDescent="0.2">
      <c r="E535" s="24"/>
      <c r="H535" s="24"/>
      <c r="I535" s="25"/>
      <c r="J535" s="25"/>
    </row>
    <row r="536" spans="1:10" x14ac:dyDescent="0.2">
      <c r="E536" s="24"/>
      <c r="H536" s="24"/>
      <c r="I536" s="25"/>
      <c r="J536" s="25"/>
    </row>
    <row r="537" spans="1:10" x14ac:dyDescent="0.2">
      <c r="E537" s="24"/>
      <c r="H537" s="24"/>
      <c r="I537" s="25"/>
      <c r="J537" s="25"/>
    </row>
    <row r="538" spans="1:10" x14ac:dyDescent="0.2">
      <c r="E538" s="24"/>
      <c r="H538" s="24"/>
      <c r="I538" s="25"/>
      <c r="J538" s="25"/>
    </row>
    <row r="539" spans="1:10" x14ac:dyDescent="0.2">
      <c r="A539" s="31"/>
      <c r="E539" s="24"/>
      <c r="H539" s="24"/>
      <c r="I539" s="25"/>
      <c r="J539" s="25"/>
    </row>
    <row r="540" spans="1:10" x14ac:dyDescent="0.2">
      <c r="E540" s="24"/>
      <c r="H540" s="24"/>
      <c r="I540" s="25"/>
      <c r="J540" s="25"/>
    </row>
    <row r="541" spans="1:10" x14ac:dyDescent="0.2">
      <c r="E541" s="24"/>
      <c r="H541" s="24"/>
      <c r="I541" s="25"/>
      <c r="J541" s="25"/>
    </row>
    <row r="542" spans="1:10" x14ac:dyDescent="0.2">
      <c r="E542" s="24"/>
      <c r="H542" s="24"/>
      <c r="I542" s="25"/>
      <c r="J542" s="25"/>
    </row>
    <row r="543" spans="1:10" x14ac:dyDescent="0.2">
      <c r="E543" s="24"/>
      <c r="H543" s="24"/>
      <c r="I543" s="25"/>
      <c r="J543" s="25"/>
    </row>
    <row r="544" spans="1:10" x14ac:dyDescent="0.2">
      <c r="E544" s="24"/>
      <c r="H544" s="24"/>
      <c r="I544" s="25"/>
      <c r="J544" s="25"/>
    </row>
    <row r="545" spans="1:10" x14ac:dyDescent="0.2">
      <c r="E545" s="24"/>
      <c r="H545" s="24"/>
      <c r="I545" s="25"/>
      <c r="J545" s="25"/>
    </row>
    <row r="546" spans="1:10" x14ac:dyDescent="0.2">
      <c r="E546" s="24"/>
      <c r="H546" s="24"/>
      <c r="I546" s="25"/>
      <c r="J546" s="25"/>
    </row>
    <row r="547" spans="1:10" x14ac:dyDescent="0.2">
      <c r="E547" s="24"/>
      <c r="H547" s="24"/>
      <c r="I547" s="25"/>
      <c r="J547" s="25"/>
    </row>
    <row r="548" spans="1:10" x14ac:dyDescent="0.2">
      <c r="E548" s="24"/>
      <c r="H548" s="24"/>
      <c r="I548" s="25"/>
      <c r="J548" s="25"/>
    </row>
    <row r="549" spans="1:10" x14ac:dyDescent="0.2">
      <c r="E549" s="24"/>
      <c r="H549" s="24"/>
      <c r="I549" s="25"/>
      <c r="J549" s="25"/>
    </row>
    <row r="550" spans="1:10" x14ac:dyDescent="0.2">
      <c r="E550" s="24"/>
      <c r="H550" s="24"/>
      <c r="I550" s="25"/>
      <c r="J550" s="25"/>
    </row>
    <row r="551" spans="1:10" x14ac:dyDescent="0.2">
      <c r="E551" s="24"/>
      <c r="H551" s="24"/>
      <c r="I551" s="25"/>
      <c r="J551" s="25"/>
    </row>
    <row r="552" spans="1:10" x14ac:dyDescent="0.2">
      <c r="A552" s="31"/>
      <c r="E552" s="24"/>
      <c r="H552" s="24"/>
      <c r="I552" s="25"/>
      <c r="J552" s="25"/>
    </row>
    <row r="553" spans="1:10" x14ac:dyDescent="0.2">
      <c r="A553" s="32"/>
      <c r="E553" s="24"/>
      <c r="H553" s="24"/>
      <c r="I553" s="25"/>
      <c r="J553" s="25"/>
    </row>
    <row r="554" spans="1:10" x14ac:dyDescent="0.2">
      <c r="A554" s="32"/>
      <c r="E554" s="24"/>
      <c r="H554" s="24"/>
      <c r="I554" s="25"/>
      <c r="J554" s="25"/>
    </row>
    <row r="555" spans="1:10" x14ac:dyDescent="0.2">
      <c r="A555" s="31"/>
      <c r="E555" s="24"/>
      <c r="H555" s="24"/>
      <c r="I555" s="25"/>
      <c r="J555" s="25"/>
    </row>
    <row r="556" spans="1:10" x14ac:dyDescent="0.2">
      <c r="E556" s="24"/>
      <c r="H556" s="24"/>
      <c r="I556" s="25"/>
      <c r="J556" s="25"/>
    </row>
    <row r="557" spans="1:10" x14ac:dyDescent="0.2">
      <c r="E557" s="24"/>
      <c r="H557" s="24"/>
      <c r="I557" s="25"/>
      <c r="J557" s="25"/>
    </row>
    <row r="558" spans="1:10" x14ac:dyDescent="0.2">
      <c r="E558" s="24"/>
      <c r="H558" s="24"/>
      <c r="I558" s="25"/>
      <c r="J558" s="25"/>
    </row>
    <row r="559" spans="1:10" x14ac:dyDescent="0.2">
      <c r="E559" s="24"/>
      <c r="H559" s="24"/>
      <c r="I559" s="25"/>
      <c r="J559" s="25"/>
    </row>
    <row r="560" spans="1:10" x14ac:dyDescent="0.2">
      <c r="E560" s="24"/>
      <c r="H560" s="24"/>
      <c r="I560" s="25"/>
      <c r="J560" s="25"/>
    </row>
    <row r="561" spans="1:10" x14ac:dyDescent="0.2">
      <c r="E561" s="24"/>
      <c r="H561" s="24"/>
      <c r="I561" s="25"/>
      <c r="J561" s="25"/>
    </row>
    <row r="562" spans="1:10" x14ac:dyDescent="0.2">
      <c r="E562" s="24"/>
      <c r="H562" s="24"/>
      <c r="I562" s="25"/>
      <c r="J562" s="25"/>
    </row>
    <row r="563" spans="1:10" x14ac:dyDescent="0.2">
      <c r="E563" s="24"/>
      <c r="H563" s="24"/>
      <c r="I563" s="25"/>
      <c r="J563" s="25"/>
    </row>
    <row r="564" spans="1:10" x14ac:dyDescent="0.2">
      <c r="E564" s="24"/>
      <c r="H564" s="24"/>
      <c r="I564" s="25"/>
      <c r="J564" s="25"/>
    </row>
    <row r="565" spans="1:10" x14ac:dyDescent="0.2">
      <c r="E565" s="24"/>
      <c r="H565" s="24"/>
      <c r="I565" s="25"/>
      <c r="J565" s="25"/>
    </row>
    <row r="566" spans="1:10" x14ac:dyDescent="0.2">
      <c r="E566" s="24"/>
      <c r="H566" s="24"/>
      <c r="I566" s="25"/>
      <c r="J566" s="25"/>
    </row>
    <row r="567" spans="1:10" x14ac:dyDescent="0.2">
      <c r="E567" s="24"/>
      <c r="H567" s="24"/>
      <c r="I567" s="25"/>
      <c r="J567" s="25"/>
    </row>
    <row r="568" spans="1:10" x14ac:dyDescent="0.2">
      <c r="E568" s="24"/>
      <c r="H568" s="24"/>
      <c r="I568" s="25"/>
      <c r="J568" s="25"/>
    </row>
    <row r="569" spans="1:10" x14ac:dyDescent="0.2">
      <c r="E569" s="24"/>
      <c r="H569" s="24"/>
      <c r="I569" s="25"/>
      <c r="J569" s="25"/>
    </row>
    <row r="570" spans="1:10" x14ac:dyDescent="0.2">
      <c r="E570" s="24"/>
      <c r="H570" s="24"/>
      <c r="I570" s="25"/>
      <c r="J570" s="25"/>
    </row>
    <row r="571" spans="1:10" x14ac:dyDescent="0.2">
      <c r="E571" s="24"/>
      <c r="H571" s="24"/>
      <c r="I571" s="25"/>
      <c r="J571" s="25"/>
    </row>
    <row r="572" spans="1:10" x14ac:dyDescent="0.2">
      <c r="E572" s="24"/>
      <c r="H572" s="24"/>
      <c r="I572" s="25"/>
      <c r="J572" s="25"/>
    </row>
    <row r="573" spans="1:10" x14ac:dyDescent="0.2">
      <c r="A573" s="31"/>
      <c r="E573" s="24"/>
      <c r="H573" s="24"/>
      <c r="I573" s="25"/>
      <c r="J573" s="25"/>
    </row>
    <row r="574" spans="1:10" x14ac:dyDescent="0.2">
      <c r="E574" s="24"/>
      <c r="H574" s="24"/>
      <c r="I574" s="25"/>
      <c r="J574" s="25"/>
    </row>
    <row r="575" spans="1:10" x14ac:dyDescent="0.2">
      <c r="E575" s="24"/>
      <c r="H575" s="24"/>
      <c r="I575" s="25"/>
      <c r="J575" s="25"/>
    </row>
    <row r="576" spans="1:10" x14ac:dyDescent="0.2">
      <c r="E576" s="24"/>
      <c r="H576" s="24"/>
      <c r="I576" s="25"/>
      <c r="J576" s="25"/>
    </row>
    <row r="577" spans="1:10" x14ac:dyDescent="0.2">
      <c r="E577" s="24"/>
      <c r="H577" s="24"/>
      <c r="I577" s="25"/>
      <c r="J577" s="25"/>
    </row>
    <row r="578" spans="1:10" x14ac:dyDescent="0.2">
      <c r="E578" s="24"/>
      <c r="H578" s="24"/>
      <c r="I578" s="25"/>
      <c r="J578" s="25"/>
    </row>
    <row r="579" spans="1:10" x14ac:dyDescent="0.2">
      <c r="E579" s="24"/>
      <c r="H579" s="24"/>
      <c r="I579" s="25"/>
      <c r="J579" s="25"/>
    </row>
    <row r="580" spans="1:10" x14ac:dyDescent="0.2">
      <c r="E580" s="24"/>
      <c r="H580" s="24"/>
      <c r="I580" s="25"/>
      <c r="J580" s="25"/>
    </row>
    <row r="581" spans="1:10" x14ac:dyDescent="0.2">
      <c r="E581" s="24"/>
      <c r="H581" s="24"/>
      <c r="I581" s="25"/>
      <c r="J581" s="25"/>
    </row>
    <row r="582" spans="1:10" x14ac:dyDescent="0.2">
      <c r="E582" s="24"/>
      <c r="H582" s="24"/>
      <c r="I582" s="25"/>
      <c r="J582" s="25"/>
    </row>
    <row r="583" spans="1:10" x14ac:dyDescent="0.2">
      <c r="E583" s="24"/>
      <c r="H583" s="24"/>
      <c r="I583" s="25"/>
      <c r="J583" s="25"/>
    </row>
    <row r="584" spans="1:10" x14ac:dyDescent="0.2">
      <c r="E584" s="24"/>
      <c r="H584" s="24"/>
      <c r="I584" s="25"/>
      <c r="J584" s="25"/>
    </row>
    <row r="585" spans="1:10" x14ac:dyDescent="0.2">
      <c r="E585" s="24"/>
      <c r="H585" s="24"/>
      <c r="I585" s="25"/>
      <c r="J585" s="25"/>
    </row>
    <row r="586" spans="1:10" x14ac:dyDescent="0.2">
      <c r="A586" s="31"/>
      <c r="E586" s="24"/>
      <c r="H586" s="24"/>
      <c r="I586" s="25"/>
      <c r="J586" s="25"/>
    </row>
    <row r="587" spans="1:10" x14ac:dyDescent="0.2">
      <c r="A587" s="32"/>
      <c r="E587" s="24"/>
      <c r="H587" s="24"/>
      <c r="I587" s="25"/>
      <c r="J587" s="25"/>
    </row>
    <row r="588" spans="1:10" x14ac:dyDescent="0.2">
      <c r="A588" s="32"/>
      <c r="E588" s="24"/>
      <c r="H588" s="24"/>
      <c r="I588" s="25"/>
      <c r="J588" s="25"/>
    </row>
    <row r="589" spans="1:10" x14ac:dyDescent="0.2">
      <c r="A589" s="31"/>
      <c r="E589" s="24"/>
      <c r="H589" s="24"/>
      <c r="I589" s="25"/>
      <c r="J589" s="25"/>
    </row>
    <row r="590" spans="1:10" x14ac:dyDescent="0.2">
      <c r="E590" s="24"/>
      <c r="H590" s="24"/>
      <c r="I590" s="25"/>
      <c r="J590" s="25"/>
    </row>
    <row r="591" spans="1:10" x14ac:dyDescent="0.2">
      <c r="E591" s="24"/>
      <c r="H591" s="24"/>
      <c r="I591" s="25"/>
      <c r="J591" s="25"/>
    </row>
    <row r="592" spans="1:10" x14ac:dyDescent="0.2">
      <c r="E592" s="24"/>
      <c r="H592" s="24"/>
      <c r="I592" s="25"/>
      <c r="J592" s="25"/>
    </row>
    <row r="593" spans="1:10" x14ac:dyDescent="0.2">
      <c r="E593" s="24"/>
      <c r="H593" s="24"/>
      <c r="I593" s="25"/>
      <c r="J593" s="25"/>
    </row>
    <row r="594" spans="1:10" x14ac:dyDescent="0.2">
      <c r="E594" s="24"/>
      <c r="H594" s="24"/>
      <c r="I594" s="25"/>
      <c r="J594" s="25"/>
    </row>
    <row r="595" spans="1:10" x14ac:dyDescent="0.2">
      <c r="E595" s="24"/>
      <c r="H595" s="24"/>
      <c r="I595" s="25"/>
      <c r="J595" s="25"/>
    </row>
    <row r="596" spans="1:10" x14ac:dyDescent="0.2">
      <c r="E596" s="24"/>
      <c r="H596" s="24"/>
      <c r="I596" s="25"/>
      <c r="J596" s="25"/>
    </row>
    <row r="597" spans="1:10" x14ac:dyDescent="0.2">
      <c r="E597" s="24"/>
      <c r="H597" s="24"/>
      <c r="I597" s="25"/>
      <c r="J597" s="25"/>
    </row>
    <row r="598" spans="1:10" x14ac:dyDescent="0.2">
      <c r="E598" s="24"/>
      <c r="H598" s="24"/>
      <c r="I598" s="25"/>
      <c r="J598" s="25"/>
    </row>
    <row r="599" spans="1:10" x14ac:dyDescent="0.2">
      <c r="E599" s="24"/>
      <c r="H599" s="24"/>
      <c r="I599" s="25"/>
      <c r="J599" s="25"/>
    </row>
    <row r="600" spans="1:10" x14ac:dyDescent="0.2">
      <c r="E600" s="24"/>
      <c r="H600" s="24"/>
      <c r="I600" s="25"/>
      <c r="J600" s="25"/>
    </row>
    <row r="601" spans="1:10" x14ac:dyDescent="0.2">
      <c r="E601" s="24"/>
      <c r="H601" s="24"/>
      <c r="I601" s="25"/>
      <c r="J601" s="25"/>
    </row>
    <row r="602" spans="1:10" x14ac:dyDescent="0.2">
      <c r="E602" s="24"/>
      <c r="H602" s="24"/>
      <c r="I602" s="25"/>
      <c r="J602" s="25"/>
    </row>
    <row r="603" spans="1:10" x14ac:dyDescent="0.2">
      <c r="E603" s="24"/>
      <c r="H603" s="24"/>
      <c r="I603" s="25"/>
      <c r="J603" s="25"/>
    </row>
    <row r="604" spans="1:10" x14ac:dyDescent="0.2">
      <c r="E604" s="24"/>
      <c r="H604" s="24"/>
      <c r="I604" s="25"/>
      <c r="J604" s="25"/>
    </row>
    <row r="605" spans="1:10" x14ac:dyDescent="0.2">
      <c r="E605" s="24"/>
      <c r="H605" s="24"/>
      <c r="I605" s="25"/>
      <c r="J605" s="25"/>
    </row>
    <row r="606" spans="1:10" x14ac:dyDescent="0.2">
      <c r="E606" s="24"/>
      <c r="H606" s="24"/>
      <c r="I606" s="25"/>
      <c r="J606" s="25"/>
    </row>
    <row r="607" spans="1:10" x14ac:dyDescent="0.2">
      <c r="A607" s="31"/>
      <c r="E607" s="24"/>
      <c r="H607" s="24"/>
      <c r="I607" s="25"/>
      <c r="J607" s="25"/>
    </row>
    <row r="608" spans="1:10" x14ac:dyDescent="0.2">
      <c r="E608" s="24"/>
      <c r="H608" s="24"/>
      <c r="I608" s="25"/>
      <c r="J608" s="25"/>
    </row>
    <row r="609" spans="1:10" x14ac:dyDescent="0.2">
      <c r="E609" s="24"/>
      <c r="H609" s="24"/>
      <c r="I609" s="25"/>
      <c r="J609" s="25"/>
    </row>
    <row r="610" spans="1:10" x14ac:dyDescent="0.2">
      <c r="E610" s="24"/>
      <c r="H610" s="24"/>
      <c r="I610" s="25"/>
      <c r="J610" s="25"/>
    </row>
    <row r="611" spans="1:10" x14ac:dyDescent="0.2">
      <c r="E611" s="24"/>
      <c r="H611" s="24"/>
      <c r="I611" s="25"/>
      <c r="J611" s="25"/>
    </row>
    <row r="612" spans="1:10" x14ac:dyDescent="0.2">
      <c r="E612" s="24"/>
      <c r="H612" s="24"/>
      <c r="I612" s="25"/>
      <c r="J612" s="25"/>
    </row>
    <row r="613" spans="1:10" x14ac:dyDescent="0.2">
      <c r="E613" s="24"/>
      <c r="H613" s="24"/>
      <c r="I613" s="25"/>
      <c r="J613" s="25"/>
    </row>
    <row r="614" spans="1:10" x14ac:dyDescent="0.2">
      <c r="E614" s="24"/>
      <c r="H614" s="24"/>
      <c r="I614" s="25"/>
      <c r="J614" s="25"/>
    </row>
    <row r="615" spans="1:10" x14ac:dyDescent="0.2">
      <c r="E615" s="24"/>
      <c r="H615" s="24"/>
      <c r="I615" s="25"/>
      <c r="J615" s="25"/>
    </row>
    <row r="616" spans="1:10" x14ac:dyDescent="0.2">
      <c r="E616" s="24"/>
      <c r="H616" s="24"/>
      <c r="I616" s="25"/>
      <c r="J616" s="25"/>
    </row>
    <row r="617" spans="1:10" x14ac:dyDescent="0.2">
      <c r="E617" s="24"/>
      <c r="H617" s="24"/>
      <c r="I617" s="25"/>
      <c r="J617" s="25"/>
    </row>
    <row r="618" spans="1:10" x14ac:dyDescent="0.2">
      <c r="E618" s="24"/>
      <c r="H618" s="24"/>
      <c r="I618" s="25"/>
      <c r="J618" s="25"/>
    </row>
    <row r="619" spans="1:10" x14ac:dyDescent="0.2">
      <c r="E619" s="24"/>
      <c r="H619" s="24"/>
      <c r="I619" s="25"/>
      <c r="J619" s="25"/>
    </row>
    <row r="620" spans="1:10" x14ac:dyDescent="0.2">
      <c r="A620" s="31"/>
      <c r="E620" s="24"/>
      <c r="H620" s="24"/>
      <c r="I620" s="25"/>
      <c r="J620" s="25"/>
    </row>
    <row r="621" spans="1:10" x14ac:dyDescent="0.2">
      <c r="A621" s="32"/>
      <c r="E621" s="24"/>
      <c r="H621" s="24"/>
      <c r="I621" s="25"/>
      <c r="J621" s="25"/>
    </row>
    <row r="622" spans="1:10" x14ac:dyDescent="0.2">
      <c r="A622" s="32"/>
      <c r="E622" s="24"/>
      <c r="H622" s="24"/>
      <c r="I622" s="25"/>
      <c r="J622" s="25"/>
    </row>
    <row r="623" spans="1:10" x14ac:dyDescent="0.2">
      <c r="A623" s="31"/>
      <c r="E623" s="24"/>
      <c r="H623" s="24"/>
      <c r="I623" s="25"/>
      <c r="J623" s="25"/>
    </row>
    <row r="624" spans="1:10" x14ac:dyDescent="0.2">
      <c r="E624" s="24"/>
      <c r="H624" s="24"/>
      <c r="I624" s="25"/>
      <c r="J624" s="25"/>
    </row>
    <row r="625" spans="5:10" x14ac:dyDescent="0.2">
      <c r="E625" s="24"/>
      <c r="H625" s="24"/>
      <c r="I625" s="25"/>
      <c r="J625" s="25"/>
    </row>
    <row r="626" spans="5:10" x14ac:dyDescent="0.2">
      <c r="E626" s="24"/>
      <c r="H626" s="24"/>
      <c r="I626" s="25"/>
      <c r="J626" s="25"/>
    </row>
    <row r="627" spans="5:10" x14ac:dyDescent="0.2">
      <c r="E627" s="24"/>
      <c r="H627" s="24"/>
      <c r="I627" s="25"/>
      <c r="J627" s="25"/>
    </row>
    <row r="628" spans="5:10" x14ac:dyDescent="0.2">
      <c r="E628" s="24"/>
      <c r="H628" s="24"/>
      <c r="I628" s="25"/>
      <c r="J628" s="25"/>
    </row>
    <row r="629" spans="5:10" x14ac:dyDescent="0.2">
      <c r="E629" s="24"/>
      <c r="H629" s="24"/>
      <c r="I629" s="25"/>
      <c r="J629" s="25"/>
    </row>
    <row r="630" spans="5:10" x14ac:dyDescent="0.2">
      <c r="E630" s="24"/>
      <c r="H630" s="24"/>
      <c r="I630" s="25"/>
      <c r="J630" s="25"/>
    </row>
    <row r="631" spans="5:10" x14ac:dyDescent="0.2">
      <c r="E631" s="24"/>
      <c r="H631" s="24"/>
      <c r="I631" s="25"/>
      <c r="J631" s="25"/>
    </row>
    <row r="632" spans="5:10" x14ac:dyDescent="0.2">
      <c r="E632" s="24"/>
      <c r="H632" s="24"/>
      <c r="I632" s="25"/>
      <c r="J632" s="25"/>
    </row>
    <row r="633" spans="5:10" x14ac:dyDescent="0.2">
      <c r="E633" s="24"/>
      <c r="H633" s="24"/>
      <c r="I633" s="25"/>
      <c r="J633" s="25"/>
    </row>
    <row r="634" spans="5:10" x14ac:dyDescent="0.2">
      <c r="E634" s="24"/>
      <c r="H634" s="24"/>
      <c r="I634" s="25"/>
      <c r="J634" s="25"/>
    </row>
    <row r="635" spans="5:10" x14ac:dyDescent="0.2">
      <c r="E635" s="24"/>
      <c r="H635" s="24"/>
      <c r="I635" s="25"/>
      <c r="J635" s="25"/>
    </row>
    <row r="636" spans="5:10" x14ac:dyDescent="0.2">
      <c r="E636" s="24"/>
      <c r="H636" s="24"/>
      <c r="I636" s="25"/>
      <c r="J636" s="25"/>
    </row>
    <row r="637" spans="5:10" x14ac:dyDescent="0.2">
      <c r="E637" s="24"/>
      <c r="H637" s="24"/>
      <c r="I637" s="25"/>
      <c r="J637" s="25"/>
    </row>
    <row r="638" spans="5:10" x14ac:dyDescent="0.2">
      <c r="E638" s="24"/>
      <c r="H638" s="24"/>
      <c r="I638" s="25"/>
      <c r="J638" s="25"/>
    </row>
    <row r="639" spans="5:10" x14ac:dyDescent="0.2">
      <c r="E639" s="24"/>
      <c r="H639" s="24"/>
      <c r="I639" s="25"/>
      <c r="J639" s="25"/>
    </row>
    <row r="640" spans="5:10" x14ac:dyDescent="0.2">
      <c r="E640" s="24"/>
      <c r="H640" s="24"/>
      <c r="I640" s="25"/>
      <c r="J640" s="25"/>
    </row>
    <row r="641" spans="1:10" x14ac:dyDescent="0.2">
      <c r="A641" s="31"/>
      <c r="E641" s="24"/>
      <c r="H641" s="24"/>
      <c r="I641" s="25"/>
      <c r="J641" s="25"/>
    </row>
    <row r="642" spans="1:10" x14ac:dyDescent="0.2">
      <c r="E642" s="24"/>
      <c r="H642" s="24"/>
      <c r="I642" s="25"/>
      <c r="J642" s="25"/>
    </row>
    <row r="643" spans="1:10" x14ac:dyDescent="0.2">
      <c r="E643" s="24"/>
      <c r="H643" s="24"/>
      <c r="I643" s="25"/>
      <c r="J643" s="25"/>
    </row>
    <row r="644" spans="1:10" x14ac:dyDescent="0.2">
      <c r="E644" s="24"/>
      <c r="H644" s="24"/>
      <c r="I644" s="25"/>
      <c r="J644" s="25"/>
    </row>
    <row r="645" spans="1:10" x14ac:dyDescent="0.2">
      <c r="E645" s="24"/>
      <c r="H645" s="24"/>
      <c r="I645" s="25"/>
      <c r="J645" s="25"/>
    </row>
    <row r="646" spans="1:10" x14ac:dyDescent="0.2">
      <c r="E646" s="24"/>
      <c r="H646" s="24"/>
      <c r="I646" s="25"/>
      <c r="J646" s="25"/>
    </row>
    <row r="647" spans="1:10" x14ac:dyDescent="0.2">
      <c r="E647" s="24"/>
      <c r="H647" s="24"/>
      <c r="I647" s="25"/>
      <c r="J647" s="25"/>
    </row>
    <row r="648" spans="1:10" x14ac:dyDescent="0.2">
      <c r="E648" s="24"/>
      <c r="H648" s="24"/>
      <c r="I648" s="25"/>
      <c r="J648" s="25"/>
    </row>
    <row r="649" spans="1:10" x14ac:dyDescent="0.2">
      <c r="E649" s="24"/>
      <c r="H649" s="24"/>
      <c r="I649" s="25"/>
      <c r="J649" s="25"/>
    </row>
    <row r="650" spans="1:10" x14ac:dyDescent="0.2">
      <c r="E650" s="24"/>
      <c r="H650" s="24"/>
      <c r="I650" s="25"/>
      <c r="J650" s="25"/>
    </row>
    <row r="651" spans="1:10" x14ac:dyDescent="0.2">
      <c r="E651" s="24"/>
      <c r="H651" s="24"/>
      <c r="I651" s="25"/>
      <c r="J651" s="25"/>
    </row>
    <row r="652" spans="1:10" x14ac:dyDescent="0.2">
      <c r="E652" s="24"/>
      <c r="H652" s="24"/>
      <c r="I652" s="25"/>
      <c r="J652" s="25"/>
    </row>
    <row r="653" spans="1:10" x14ac:dyDescent="0.2">
      <c r="E653" s="24"/>
      <c r="H653" s="24"/>
      <c r="I653" s="25"/>
      <c r="J653" s="25"/>
    </row>
    <row r="654" spans="1:10" x14ac:dyDescent="0.2">
      <c r="A654" s="31"/>
      <c r="E654" s="24"/>
      <c r="H654" s="24"/>
      <c r="I654" s="25"/>
      <c r="J654" s="25"/>
    </row>
    <row r="655" spans="1:10" x14ac:dyDescent="0.2">
      <c r="A655" s="32"/>
      <c r="E655" s="24"/>
      <c r="H655" s="24"/>
      <c r="I655" s="25"/>
      <c r="J655" s="25"/>
    </row>
    <row r="656" spans="1:10" x14ac:dyDescent="0.2">
      <c r="A656" s="32"/>
      <c r="E656" s="24"/>
      <c r="H656" s="24"/>
      <c r="I656" s="25"/>
      <c r="J656" s="25"/>
    </row>
    <row r="657" spans="1:10" x14ac:dyDescent="0.2">
      <c r="A657" s="31"/>
      <c r="E657" s="24"/>
      <c r="H657" s="24"/>
      <c r="I657" s="25"/>
      <c r="J657" s="25"/>
    </row>
    <row r="658" spans="1:10" x14ac:dyDescent="0.2">
      <c r="E658" s="24"/>
      <c r="H658" s="24"/>
      <c r="I658" s="25"/>
      <c r="J658" s="25"/>
    </row>
    <row r="659" spans="1:10" x14ac:dyDescent="0.2">
      <c r="E659" s="24"/>
      <c r="H659" s="24"/>
      <c r="I659" s="25"/>
      <c r="J659" s="25"/>
    </row>
    <row r="660" spans="1:10" x14ac:dyDescent="0.2">
      <c r="E660" s="24"/>
      <c r="H660" s="24"/>
      <c r="I660" s="25"/>
      <c r="J660" s="25"/>
    </row>
    <row r="661" spans="1:10" x14ac:dyDescent="0.2">
      <c r="E661" s="24"/>
      <c r="H661" s="24"/>
      <c r="I661" s="25"/>
      <c r="J661" s="25"/>
    </row>
    <row r="662" spans="1:10" x14ac:dyDescent="0.2">
      <c r="E662" s="24"/>
      <c r="H662" s="24"/>
      <c r="I662" s="25"/>
      <c r="J662" s="25"/>
    </row>
    <row r="663" spans="1:10" x14ac:dyDescent="0.2">
      <c r="E663" s="24"/>
      <c r="H663" s="24"/>
      <c r="I663" s="25"/>
      <c r="J663" s="25"/>
    </row>
    <row r="664" spans="1:10" x14ac:dyDescent="0.2">
      <c r="E664" s="24"/>
      <c r="H664" s="24"/>
      <c r="I664" s="25"/>
      <c r="J664" s="25"/>
    </row>
    <row r="665" spans="1:10" x14ac:dyDescent="0.2">
      <c r="E665" s="24"/>
      <c r="H665" s="24"/>
      <c r="I665" s="25"/>
      <c r="J665" s="25"/>
    </row>
    <row r="666" spans="1:10" x14ac:dyDescent="0.2">
      <c r="E666" s="24"/>
      <c r="H666" s="24"/>
      <c r="I666" s="25"/>
      <c r="J666" s="25"/>
    </row>
    <row r="667" spans="1:10" x14ac:dyDescent="0.2">
      <c r="E667" s="24"/>
      <c r="H667" s="24"/>
      <c r="I667" s="25"/>
      <c r="J667" s="25"/>
    </row>
    <row r="668" spans="1:10" x14ac:dyDescent="0.2">
      <c r="E668" s="24"/>
      <c r="H668" s="24"/>
      <c r="I668" s="25"/>
      <c r="J668" s="25"/>
    </row>
    <row r="669" spans="1:10" x14ac:dyDescent="0.2">
      <c r="E669" s="24"/>
      <c r="H669" s="24"/>
      <c r="I669" s="25"/>
      <c r="J669" s="25"/>
    </row>
    <row r="670" spans="1:10" x14ac:dyDescent="0.2">
      <c r="E670" s="24"/>
      <c r="H670" s="24"/>
      <c r="I670" s="25"/>
      <c r="J670" s="25"/>
    </row>
    <row r="671" spans="1:10" x14ac:dyDescent="0.2">
      <c r="E671" s="24"/>
      <c r="H671" s="24"/>
      <c r="I671" s="25"/>
      <c r="J671" s="25"/>
    </row>
    <row r="672" spans="1:10" x14ac:dyDescent="0.2">
      <c r="E672" s="24"/>
      <c r="H672" s="24"/>
      <c r="I672" s="25"/>
      <c r="J672" s="25"/>
    </row>
    <row r="673" spans="1:10" x14ac:dyDescent="0.2">
      <c r="E673" s="24"/>
      <c r="H673" s="24"/>
      <c r="I673" s="25"/>
      <c r="J673" s="25"/>
    </row>
    <row r="674" spans="1:10" x14ac:dyDescent="0.2">
      <c r="E674" s="24"/>
      <c r="H674" s="24"/>
      <c r="I674" s="25"/>
      <c r="J674" s="25"/>
    </row>
    <row r="675" spans="1:10" x14ac:dyDescent="0.2">
      <c r="A675" s="31"/>
      <c r="E675" s="24"/>
      <c r="H675" s="24"/>
      <c r="I675" s="25"/>
      <c r="J675" s="25"/>
    </row>
    <row r="676" spans="1:10" x14ac:dyDescent="0.2">
      <c r="E676" s="24"/>
      <c r="H676" s="24"/>
      <c r="I676" s="25"/>
      <c r="J676" s="25"/>
    </row>
    <row r="677" spans="1:10" x14ac:dyDescent="0.2">
      <c r="E677" s="24"/>
      <c r="H677" s="24"/>
      <c r="I677" s="25"/>
      <c r="J677" s="25"/>
    </row>
    <row r="678" spans="1:10" x14ac:dyDescent="0.2">
      <c r="E678" s="24"/>
      <c r="H678" s="24"/>
      <c r="I678" s="25"/>
      <c r="J678" s="25"/>
    </row>
    <row r="679" spans="1:10" x14ac:dyDescent="0.2">
      <c r="E679" s="24"/>
      <c r="H679" s="24"/>
      <c r="I679" s="25"/>
      <c r="J679" s="25"/>
    </row>
    <row r="680" spans="1:10" x14ac:dyDescent="0.2">
      <c r="E680" s="24"/>
      <c r="H680" s="24"/>
      <c r="I680" s="25"/>
      <c r="J680" s="25"/>
    </row>
    <row r="681" spans="1:10" x14ac:dyDescent="0.2">
      <c r="E681" s="24"/>
      <c r="H681" s="24"/>
      <c r="I681" s="25"/>
      <c r="J681" s="25"/>
    </row>
    <row r="682" spans="1:10" x14ac:dyDescent="0.2">
      <c r="E682" s="24"/>
      <c r="H682" s="24"/>
      <c r="I682" s="25"/>
      <c r="J682" s="25"/>
    </row>
    <row r="683" spans="1:10" x14ac:dyDescent="0.2">
      <c r="E683" s="24"/>
      <c r="H683" s="24"/>
      <c r="I683" s="25"/>
      <c r="J683" s="25"/>
    </row>
    <row r="684" spans="1:10" x14ac:dyDescent="0.2">
      <c r="E684" s="24"/>
      <c r="H684" s="24"/>
      <c r="I684" s="25"/>
      <c r="J684" s="25"/>
    </row>
    <row r="685" spans="1:10" x14ac:dyDescent="0.2">
      <c r="E685" s="24"/>
      <c r="H685" s="24"/>
      <c r="I685" s="25"/>
      <c r="J685" s="25"/>
    </row>
    <row r="686" spans="1:10" x14ac:dyDescent="0.2">
      <c r="E686" s="24"/>
      <c r="H686" s="24"/>
      <c r="I686" s="25"/>
      <c r="J686" s="25"/>
    </row>
    <row r="687" spans="1:10" x14ac:dyDescent="0.2">
      <c r="E687" s="24"/>
      <c r="H687" s="24"/>
      <c r="I687" s="25"/>
      <c r="J687" s="25"/>
    </row>
    <row r="688" spans="1:10" x14ac:dyDescent="0.2">
      <c r="A688" s="31"/>
      <c r="E688" s="24"/>
      <c r="H688" s="24"/>
      <c r="I688" s="25"/>
      <c r="J688" s="25"/>
    </row>
    <row r="689" spans="1:10" x14ac:dyDescent="0.2">
      <c r="A689" s="32"/>
      <c r="E689" s="24"/>
      <c r="H689" s="24"/>
      <c r="I689" s="25"/>
      <c r="J689" s="25"/>
    </row>
    <row r="690" spans="1:10" x14ac:dyDescent="0.2">
      <c r="A690" s="32"/>
      <c r="E690" s="24"/>
      <c r="H690" s="24"/>
      <c r="I690" s="25"/>
      <c r="J690" s="25"/>
    </row>
    <row r="691" spans="1:10" x14ac:dyDescent="0.2">
      <c r="A691" s="31"/>
      <c r="E691" s="24"/>
      <c r="H691" s="24"/>
      <c r="I691" s="25"/>
      <c r="J691" s="25"/>
    </row>
    <row r="692" spans="1:10" x14ac:dyDescent="0.2">
      <c r="E692" s="24"/>
      <c r="H692" s="24"/>
      <c r="I692" s="25"/>
      <c r="J692" s="25"/>
    </row>
    <row r="693" spans="1:10" x14ac:dyDescent="0.2">
      <c r="E693" s="24"/>
      <c r="H693" s="24"/>
      <c r="I693" s="25"/>
      <c r="J693" s="25"/>
    </row>
    <row r="694" spans="1:10" x14ac:dyDescent="0.2">
      <c r="E694" s="24"/>
      <c r="H694" s="24"/>
      <c r="I694" s="25"/>
      <c r="J694" s="25"/>
    </row>
    <row r="695" spans="1:10" x14ac:dyDescent="0.2">
      <c r="E695" s="24"/>
      <c r="H695" s="24"/>
      <c r="I695" s="25"/>
      <c r="J695" s="25"/>
    </row>
    <row r="696" spans="1:10" x14ac:dyDescent="0.2">
      <c r="E696" s="24"/>
      <c r="H696" s="24"/>
      <c r="I696" s="25"/>
      <c r="J696" s="25"/>
    </row>
    <row r="697" spans="1:10" x14ac:dyDescent="0.2">
      <c r="E697" s="24"/>
      <c r="H697" s="24"/>
      <c r="I697" s="25"/>
      <c r="J697" s="25"/>
    </row>
    <row r="698" spans="1:10" x14ac:dyDescent="0.2">
      <c r="E698" s="24"/>
      <c r="H698" s="24"/>
      <c r="I698" s="25"/>
      <c r="J698" s="25"/>
    </row>
    <row r="699" spans="1:10" x14ac:dyDescent="0.2">
      <c r="E699" s="24"/>
      <c r="H699" s="24"/>
      <c r="I699" s="25"/>
      <c r="J699" s="25"/>
    </row>
    <row r="700" spans="1:10" x14ac:dyDescent="0.2">
      <c r="E700" s="24"/>
      <c r="H700" s="24"/>
      <c r="I700" s="25"/>
      <c r="J700" s="25"/>
    </row>
    <row r="701" spans="1:10" x14ac:dyDescent="0.2">
      <c r="E701" s="24"/>
      <c r="H701" s="24"/>
      <c r="I701" s="25"/>
      <c r="J701" s="25"/>
    </row>
    <row r="702" spans="1:10" x14ac:dyDescent="0.2">
      <c r="E702" s="24"/>
      <c r="H702" s="24"/>
      <c r="I702" s="25"/>
      <c r="J702" s="25"/>
    </row>
    <row r="703" spans="1:10" x14ac:dyDescent="0.2">
      <c r="E703" s="24"/>
      <c r="H703" s="24"/>
      <c r="I703" s="25"/>
      <c r="J703" s="25"/>
    </row>
    <row r="704" spans="1:10" x14ac:dyDescent="0.2">
      <c r="E704" s="24"/>
      <c r="H704" s="24"/>
      <c r="I704" s="25"/>
      <c r="J704" s="25"/>
    </row>
    <row r="705" spans="1:10" x14ac:dyDescent="0.2">
      <c r="E705" s="24"/>
      <c r="H705" s="24"/>
      <c r="I705" s="25"/>
      <c r="J705" s="25"/>
    </row>
    <row r="706" spans="1:10" x14ac:dyDescent="0.2">
      <c r="E706" s="24"/>
      <c r="H706" s="24"/>
      <c r="I706" s="25"/>
      <c r="J706" s="25"/>
    </row>
    <row r="707" spans="1:10" x14ac:dyDescent="0.2">
      <c r="E707" s="24"/>
      <c r="H707" s="24"/>
      <c r="I707" s="25"/>
      <c r="J707" s="25"/>
    </row>
    <row r="708" spans="1:10" x14ac:dyDescent="0.2">
      <c r="E708" s="24"/>
      <c r="H708" s="24"/>
      <c r="I708" s="25"/>
      <c r="J708" s="25"/>
    </row>
    <row r="709" spans="1:10" x14ac:dyDescent="0.2">
      <c r="A709" s="31"/>
      <c r="E709" s="24"/>
      <c r="H709" s="24"/>
      <c r="I709" s="25"/>
      <c r="J709" s="25"/>
    </row>
    <row r="710" spans="1:10" x14ac:dyDescent="0.2">
      <c r="E710" s="24"/>
      <c r="H710" s="24"/>
      <c r="I710" s="25"/>
      <c r="J710" s="25"/>
    </row>
    <row r="711" spans="1:10" x14ac:dyDescent="0.2">
      <c r="E711" s="24"/>
      <c r="H711" s="24"/>
      <c r="I711" s="25"/>
      <c r="J711" s="25"/>
    </row>
    <row r="712" spans="1:10" x14ac:dyDescent="0.2">
      <c r="E712" s="24"/>
      <c r="H712" s="24"/>
      <c r="I712" s="25"/>
      <c r="J712" s="25"/>
    </row>
    <row r="713" spans="1:10" x14ac:dyDescent="0.2">
      <c r="E713" s="24"/>
      <c r="H713" s="24"/>
      <c r="I713" s="25"/>
      <c r="J713" s="25"/>
    </row>
    <row r="714" spans="1:10" x14ac:dyDescent="0.2">
      <c r="E714" s="24"/>
      <c r="H714" s="24"/>
      <c r="I714" s="25"/>
      <c r="J714" s="25"/>
    </row>
    <row r="715" spans="1:10" x14ac:dyDescent="0.2">
      <c r="E715" s="24"/>
      <c r="H715" s="24"/>
      <c r="I715" s="25"/>
      <c r="J715" s="25"/>
    </row>
    <row r="716" spans="1:10" x14ac:dyDescent="0.2">
      <c r="E716" s="24"/>
      <c r="H716" s="24"/>
      <c r="I716" s="25"/>
      <c r="J716" s="25"/>
    </row>
    <row r="717" spans="1:10" x14ac:dyDescent="0.2">
      <c r="E717" s="24"/>
      <c r="H717" s="24"/>
      <c r="I717" s="25"/>
      <c r="J717" s="25"/>
    </row>
    <row r="718" spans="1:10" x14ac:dyDescent="0.2">
      <c r="E718" s="24"/>
      <c r="H718" s="24"/>
      <c r="I718" s="25"/>
      <c r="J718" s="25"/>
    </row>
    <row r="719" spans="1:10" x14ac:dyDescent="0.2">
      <c r="E719" s="24"/>
      <c r="H719" s="24"/>
      <c r="I719" s="25"/>
      <c r="J719" s="25"/>
    </row>
    <row r="720" spans="1:10" x14ac:dyDescent="0.2">
      <c r="E720" s="24"/>
      <c r="H720" s="24"/>
      <c r="I720" s="25"/>
      <c r="J720" s="25"/>
    </row>
    <row r="721" spans="1:10" x14ac:dyDescent="0.2">
      <c r="E721" s="24"/>
      <c r="H721" s="24"/>
      <c r="I721" s="25"/>
      <c r="J721" s="25"/>
    </row>
    <row r="722" spans="1:10" x14ac:dyDescent="0.2">
      <c r="A722" s="31"/>
      <c r="E722" s="24"/>
      <c r="H722" s="24"/>
      <c r="I722" s="25"/>
      <c r="J722" s="25"/>
    </row>
    <row r="723" spans="1:10" x14ac:dyDescent="0.2">
      <c r="A723" s="32"/>
      <c r="E723" s="24"/>
      <c r="H723" s="24"/>
      <c r="I723" s="25"/>
      <c r="J723" s="25"/>
    </row>
    <row r="724" spans="1:10" x14ac:dyDescent="0.2">
      <c r="A724" s="32"/>
      <c r="E724" s="24"/>
      <c r="H724" s="24"/>
      <c r="I724" s="25"/>
      <c r="J724" s="25"/>
    </row>
    <row r="725" spans="1:10" x14ac:dyDescent="0.2">
      <c r="A725" s="31"/>
      <c r="E725" s="24"/>
      <c r="H725" s="24"/>
      <c r="I725" s="25"/>
      <c r="J725" s="25"/>
    </row>
    <row r="726" spans="1:10" x14ac:dyDescent="0.2">
      <c r="E726" s="24"/>
      <c r="H726" s="24"/>
      <c r="I726" s="25"/>
      <c r="J726" s="25"/>
    </row>
    <row r="727" spans="1:10" x14ac:dyDescent="0.2">
      <c r="E727" s="24"/>
      <c r="H727" s="24"/>
      <c r="I727" s="25"/>
      <c r="J727" s="25"/>
    </row>
    <row r="728" spans="1:10" x14ac:dyDescent="0.2">
      <c r="E728" s="24"/>
      <c r="H728" s="24"/>
      <c r="I728" s="25"/>
      <c r="J728" s="25"/>
    </row>
    <row r="729" spans="1:10" x14ac:dyDescent="0.2">
      <c r="E729" s="24"/>
      <c r="H729" s="24"/>
      <c r="I729" s="25"/>
      <c r="J729" s="25"/>
    </row>
    <row r="730" spans="1:10" x14ac:dyDescent="0.2">
      <c r="E730" s="24"/>
      <c r="H730" s="24"/>
      <c r="I730" s="25"/>
      <c r="J730" s="25"/>
    </row>
    <row r="731" spans="1:10" x14ac:dyDescent="0.2">
      <c r="E731" s="24"/>
      <c r="H731" s="24"/>
      <c r="I731" s="25"/>
      <c r="J731" s="25"/>
    </row>
    <row r="732" spans="1:10" x14ac:dyDescent="0.2">
      <c r="E732" s="24"/>
      <c r="H732" s="24"/>
      <c r="I732" s="25"/>
      <c r="J732" s="25"/>
    </row>
    <row r="733" spans="1:10" x14ac:dyDescent="0.2">
      <c r="E733" s="24"/>
      <c r="H733" s="24"/>
      <c r="I733" s="25"/>
      <c r="J733" s="25"/>
    </row>
    <row r="734" spans="1:10" x14ac:dyDescent="0.2">
      <c r="E734" s="24"/>
      <c r="H734" s="24"/>
      <c r="I734" s="25"/>
      <c r="J734" s="25"/>
    </row>
    <row r="735" spans="1:10" x14ac:dyDescent="0.2">
      <c r="E735" s="24"/>
      <c r="H735" s="24"/>
      <c r="I735" s="25"/>
      <c r="J735" s="25"/>
    </row>
    <row r="736" spans="1:10" x14ac:dyDescent="0.2">
      <c r="E736" s="24"/>
      <c r="H736" s="24"/>
      <c r="I736" s="25"/>
      <c r="J736" s="25"/>
    </row>
    <row r="737" spans="1:10" x14ac:dyDescent="0.2">
      <c r="E737" s="24"/>
      <c r="H737" s="24"/>
      <c r="I737" s="25"/>
      <c r="J737" s="25"/>
    </row>
    <row r="738" spans="1:10" x14ac:dyDescent="0.2">
      <c r="E738" s="24"/>
      <c r="H738" s="24"/>
      <c r="I738" s="25"/>
      <c r="J738" s="25"/>
    </row>
    <row r="739" spans="1:10" x14ac:dyDescent="0.2">
      <c r="E739" s="24"/>
      <c r="H739" s="24"/>
      <c r="I739" s="25"/>
      <c r="J739" s="25"/>
    </row>
    <row r="740" spans="1:10" x14ac:dyDescent="0.2">
      <c r="E740" s="24"/>
      <c r="H740" s="24"/>
      <c r="I740" s="25"/>
      <c r="J740" s="25"/>
    </row>
    <row r="741" spans="1:10" x14ac:dyDescent="0.2">
      <c r="E741" s="24"/>
      <c r="H741" s="24"/>
      <c r="I741" s="25"/>
      <c r="J741" s="25"/>
    </row>
    <row r="742" spans="1:10" x14ac:dyDescent="0.2">
      <c r="E742" s="24"/>
      <c r="H742" s="24"/>
      <c r="I742" s="25"/>
      <c r="J742" s="25"/>
    </row>
    <row r="743" spans="1:10" x14ac:dyDescent="0.2">
      <c r="A743" s="31"/>
      <c r="E743" s="24"/>
      <c r="H743" s="24"/>
      <c r="I743" s="25"/>
      <c r="J743" s="25"/>
    </row>
    <row r="744" spans="1:10" x14ac:dyDescent="0.2">
      <c r="E744" s="24"/>
      <c r="H744" s="24"/>
      <c r="I744" s="25"/>
      <c r="J744" s="25"/>
    </row>
    <row r="745" spans="1:10" x14ac:dyDescent="0.2">
      <c r="E745" s="24"/>
      <c r="H745" s="24"/>
      <c r="I745" s="25"/>
      <c r="J745" s="25"/>
    </row>
    <row r="746" spans="1:10" x14ac:dyDescent="0.2">
      <c r="E746" s="24"/>
      <c r="H746" s="24"/>
      <c r="I746" s="25"/>
      <c r="J746" s="25"/>
    </row>
    <row r="747" spans="1:10" x14ac:dyDescent="0.2">
      <c r="E747" s="24"/>
      <c r="H747" s="24"/>
      <c r="I747" s="25"/>
      <c r="J747" s="25"/>
    </row>
    <row r="748" spans="1:10" x14ac:dyDescent="0.2">
      <c r="E748" s="24"/>
      <c r="H748" s="24"/>
      <c r="I748" s="25"/>
      <c r="J748" s="25"/>
    </row>
    <row r="749" spans="1:10" x14ac:dyDescent="0.2">
      <c r="E749" s="24"/>
      <c r="H749" s="24"/>
      <c r="I749" s="25"/>
      <c r="J749" s="25"/>
    </row>
    <row r="750" spans="1:10" x14ac:dyDescent="0.2">
      <c r="E750" s="24"/>
      <c r="H750" s="24"/>
      <c r="I750" s="25"/>
      <c r="J750" s="25"/>
    </row>
    <row r="751" spans="1:10" x14ac:dyDescent="0.2">
      <c r="E751" s="24"/>
      <c r="H751" s="24"/>
      <c r="I751" s="25"/>
      <c r="J751" s="25"/>
    </row>
    <row r="752" spans="1:10" x14ac:dyDescent="0.2">
      <c r="E752" s="24"/>
      <c r="H752" s="24"/>
      <c r="I752" s="25"/>
      <c r="J752" s="25"/>
    </row>
    <row r="753" spans="1:10" x14ac:dyDescent="0.2">
      <c r="E753" s="24"/>
      <c r="H753" s="24"/>
      <c r="I753" s="25"/>
      <c r="J753" s="25"/>
    </row>
    <row r="754" spans="1:10" x14ac:dyDescent="0.2">
      <c r="E754" s="24"/>
      <c r="H754" s="24"/>
      <c r="I754" s="25"/>
      <c r="J754" s="25"/>
    </row>
    <row r="755" spans="1:10" x14ac:dyDescent="0.2">
      <c r="E755" s="24"/>
      <c r="H755" s="24"/>
      <c r="I755" s="25"/>
      <c r="J755" s="25"/>
    </row>
    <row r="756" spans="1:10" x14ac:dyDescent="0.2">
      <c r="A756" s="31"/>
      <c r="E756" s="24"/>
      <c r="H756" s="24"/>
      <c r="I756" s="25"/>
      <c r="J756" s="25"/>
    </row>
    <row r="757" spans="1:10" x14ac:dyDescent="0.2">
      <c r="A757" s="32"/>
      <c r="E757" s="24"/>
      <c r="H757" s="24"/>
      <c r="I757" s="25"/>
      <c r="J757" s="25"/>
    </row>
    <row r="758" spans="1:10" x14ac:dyDescent="0.2">
      <c r="A758" s="32"/>
      <c r="E758" s="24"/>
      <c r="H758" s="24"/>
      <c r="I758" s="25"/>
      <c r="J758" s="25"/>
    </row>
    <row r="759" spans="1:10" x14ac:dyDescent="0.2">
      <c r="A759" s="31"/>
      <c r="E759" s="24"/>
      <c r="H759" s="24"/>
      <c r="I759" s="25"/>
      <c r="J759" s="25"/>
    </row>
    <row r="760" spans="1:10" x14ac:dyDescent="0.2">
      <c r="E760" s="24"/>
      <c r="H760" s="24"/>
      <c r="I760" s="25"/>
      <c r="J760" s="25"/>
    </row>
    <row r="761" spans="1:10" x14ac:dyDescent="0.2">
      <c r="E761" s="24"/>
      <c r="H761" s="24"/>
      <c r="I761" s="25"/>
      <c r="J761" s="25"/>
    </row>
    <row r="762" spans="1:10" x14ac:dyDescent="0.2">
      <c r="E762" s="24"/>
      <c r="H762" s="24"/>
      <c r="I762" s="25"/>
      <c r="J762" s="25"/>
    </row>
    <row r="763" spans="1:10" x14ac:dyDescent="0.2">
      <c r="E763" s="24"/>
      <c r="H763" s="24"/>
      <c r="I763" s="25"/>
      <c r="J763" s="25"/>
    </row>
    <row r="764" spans="1:10" x14ac:dyDescent="0.2">
      <c r="E764" s="24"/>
      <c r="H764" s="24"/>
      <c r="I764" s="25"/>
      <c r="J764" s="25"/>
    </row>
    <row r="765" spans="1:10" x14ac:dyDescent="0.2">
      <c r="E765" s="24"/>
      <c r="H765" s="24"/>
      <c r="I765" s="25"/>
      <c r="J765" s="25"/>
    </row>
    <row r="766" spans="1:10" x14ac:dyDescent="0.2">
      <c r="E766" s="24"/>
      <c r="H766" s="24"/>
      <c r="I766" s="25"/>
      <c r="J766" s="25"/>
    </row>
    <row r="767" spans="1:10" x14ac:dyDescent="0.2">
      <c r="E767" s="24"/>
      <c r="H767" s="24"/>
      <c r="I767" s="25"/>
      <c r="J767" s="25"/>
    </row>
    <row r="768" spans="1:10" x14ac:dyDescent="0.2">
      <c r="E768" s="24"/>
      <c r="H768" s="24"/>
      <c r="I768" s="25"/>
      <c r="J768" s="25"/>
    </row>
    <row r="769" spans="1:10" x14ac:dyDescent="0.2">
      <c r="E769" s="24"/>
      <c r="H769" s="24"/>
      <c r="I769" s="25"/>
      <c r="J769" s="25"/>
    </row>
    <row r="770" spans="1:10" x14ac:dyDescent="0.2">
      <c r="E770" s="24"/>
      <c r="H770" s="24"/>
      <c r="I770" s="25"/>
      <c r="J770" s="25"/>
    </row>
    <row r="771" spans="1:10" x14ac:dyDescent="0.2">
      <c r="E771" s="24"/>
      <c r="H771" s="24"/>
      <c r="I771" s="25"/>
      <c r="J771" s="25"/>
    </row>
    <row r="772" spans="1:10" x14ac:dyDescent="0.2">
      <c r="E772" s="24"/>
      <c r="H772" s="24"/>
      <c r="I772" s="25"/>
      <c r="J772" s="25"/>
    </row>
    <row r="773" spans="1:10" x14ac:dyDescent="0.2">
      <c r="E773" s="24"/>
      <c r="H773" s="24"/>
      <c r="I773" s="25"/>
      <c r="J773" s="25"/>
    </row>
    <row r="774" spans="1:10" x14ac:dyDescent="0.2">
      <c r="E774" s="24"/>
      <c r="H774" s="24"/>
      <c r="I774" s="25"/>
      <c r="J774" s="25"/>
    </row>
    <row r="775" spans="1:10" x14ac:dyDescent="0.2">
      <c r="E775" s="24"/>
      <c r="H775" s="24"/>
      <c r="I775" s="25"/>
      <c r="J775" s="25"/>
    </row>
    <row r="776" spans="1:10" x14ac:dyDescent="0.2">
      <c r="E776" s="24"/>
      <c r="H776" s="24"/>
      <c r="I776" s="25"/>
      <c r="J776" s="25"/>
    </row>
    <row r="777" spans="1:10" x14ac:dyDescent="0.2">
      <c r="A777" s="31"/>
      <c r="E777" s="24"/>
      <c r="H777" s="24"/>
      <c r="I777" s="25"/>
      <c r="J777" s="25"/>
    </row>
    <row r="778" spans="1:10" x14ac:dyDescent="0.2">
      <c r="E778" s="24"/>
      <c r="H778" s="24"/>
      <c r="I778" s="25"/>
      <c r="J778" s="25"/>
    </row>
    <row r="779" spans="1:10" x14ac:dyDescent="0.2">
      <c r="E779" s="24"/>
      <c r="H779" s="24"/>
      <c r="I779" s="25"/>
      <c r="J779" s="25"/>
    </row>
    <row r="780" spans="1:10" x14ac:dyDescent="0.2">
      <c r="E780" s="24"/>
      <c r="H780" s="24"/>
      <c r="I780" s="25"/>
      <c r="J780" s="25"/>
    </row>
    <row r="781" spans="1:10" x14ac:dyDescent="0.2">
      <c r="E781" s="24"/>
      <c r="H781" s="24"/>
      <c r="I781" s="25"/>
      <c r="J781" s="25"/>
    </row>
    <row r="782" spans="1:10" x14ac:dyDescent="0.2">
      <c r="E782" s="24"/>
      <c r="H782" s="24"/>
      <c r="I782" s="25"/>
      <c r="J782" s="25"/>
    </row>
    <row r="783" spans="1:10" x14ac:dyDescent="0.2">
      <c r="E783" s="24"/>
      <c r="H783" s="24"/>
      <c r="I783" s="25"/>
      <c r="J783" s="25"/>
    </row>
    <row r="784" spans="1:10" x14ac:dyDescent="0.2">
      <c r="E784" s="24"/>
      <c r="H784" s="24"/>
      <c r="I784" s="25"/>
      <c r="J784" s="25"/>
    </row>
    <row r="785" spans="1:10" x14ac:dyDescent="0.2">
      <c r="E785" s="24"/>
      <c r="H785" s="24"/>
      <c r="I785" s="25"/>
      <c r="J785" s="25"/>
    </row>
    <row r="786" spans="1:10" x14ac:dyDescent="0.2">
      <c r="E786" s="24"/>
      <c r="H786" s="24"/>
      <c r="I786" s="25"/>
      <c r="J786" s="25"/>
    </row>
    <row r="787" spans="1:10" x14ac:dyDescent="0.2">
      <c r="E787" s="24"/>
      <c r="H787" s="24"/>
      <c r="I787" s="25"/>
      <c r="J787" s="25"/>
    </row>
    <row r="788" spans="1:10" x14ac:dyDescent="0.2">
      <c r="E788" s="24"/>
      <c r="H788" s="24"/>
      <c r="I788" s="25"/>
      <c r="J788" s="25"/>
    </row>
    <row r="789" spans="1:10" x14ac:dyDescent="0.2">
      <c r="E789" s="24"/>
      <c r="H789" s="24"/>
      <c r="I789" s="25"/>
      <c r="J789" s="25"/>
    </row>
    <row r="790" spans="1:10" x14ac:dyDescent="0.2">
      <c r="A790" s="31"/>
      <c r="E790" s="24"/>
      <c r="H790" s="24"/>
      <c r="I790" s="25"/>
      <c r="J790" s="25"/>
    </row>
    <row r="791" spans="1:10" x14ac:dyDescent="0.2">
      <c r="A791" s="32"/>
      <c r="E791" s="24"/>
      <c r="H791" s="24"/>
      <c r="I791" s="25"/>
      <c r="J791" s="25"/>
    </row>
    <row r="792" spans="1:10" x14ac:dyDescent="0.2">
      <c r="A792" s="32"/>
      <c r="E792" s="24"/>
      <c r="H792" s="24"/>
      <c r="I792" s="25"/>
      <c r="J792" s="25"/>
    </row>
    <row r="793" spans="1:10" x14ac:dyDescent="0.2">
      <c r="A793" s="31"/>
      <c r="E793" s="24"/>
      <c r="H793" s="24"/>
      <c r="I793" s="25"/>
      <c r="J793" s="25"/>
    </row>
    <row r="794" spans="1:10" x14ac:dyDescent="0.2">
      <c r="E794" s="24"/>
      <c r="H794" s="24"/>
      <c r="I794" s="25"/>
      <c r="J794" s="25"/>
    </row>
    <row r="795" spans="1:10" x14ac:dyDescent="0.2">
      <c r="E795" s="24"/>
      <c r="H795" s="24"/>
      <c r="I795" s="25"/>
      <c r="J795" s="25"/>
    </row>
    <row r="796" spans="1:10" x14ac:dyDescent="0.2">
      <c r="E796" s="24"/>
      <c r="H796" s="24"/>
      <c r="I796" s="25"/>
      <c r="J796" s="25"/>
    </row>
    <row r="797" spans="1:10" x14ac:dyDescent="0.2">
      <c r="E797" s="24"/>
      <c r="H797" s="24"/>
      <c r="I797" s="25"/>
      <c r="J797" s="25"/>
    </row>
    <row r="798" spans="1:10" x14ac:dyDescent="0.2">
      <c r="E798" s="24"/>
      <c r="H798" s="24"/>
      <c r="I798" s="25"/>
      <c r="J798" s="25"/>
    </row>
    <row r="799" spans="1:10" x14ac:dyDescent="0.2">
      <c r="E799" s="24"/>
      <c r="H799" s="24"/>
      <c r="I799" s="25"/>
      <c r="J799" s="25"/>
    </row>
    <row r="800" spans="1:10" x14ac:dyDescent="0.2">
      <c r="E800" s="24"/>
      <c r="H800" s="24"/>
      <c r="I800" s="25"/>
      <c r="J800" s="25"/>
    </row>
    <row r="801" spans="1:10" x14ac:dyDescent="0.2">
      <c r="E801" s="24"/>
      <c r="H801" s="24"/>
      <c r="I801" s="25"/>
      <c r="J801" s="25"/>
    </row>
    <row r="802" spans="1:10" x14ac:dyDescent="0.2">
      <c r="E802" s="24"/>
      <c r="H802" s="24"/>
      <c r="I802" s="25"/>
      <c r="J802" s="25"/>
    </row>
    <row r="803" spans="1:10" x14ac:dyDescent="0.2">
      <c r="E803" s="24"/>
      <c r="H803" s="24"/>
      <c r="I803" s="25"/>
      <c r="J803" s="25"/>
    </row>
    <row r="804" spans="1:10" x14ac:dyDescent="0.2">
      <c r="E804" s="24"/>
      <c r="H804" s="24"/>
      <c r="I804" s="25"/>
      <c r="J804" s="25"/>
    </row>
    <row r="805" spans="1:10" x14ac:dyDescent="0.2">
      <c r="E805" s="24"/>
      <c r="H805" s="24"/>
      <c r="I805" s="25"/>
      <c r="J805" s="25"/>
    </row>
    <row r="806" spans="1:10" x14ac:dyDescent="0.2">
      <c r="E806" s="24"/>
      <c r="H806" s="24"/>
      <c r="I806" s="25"/>
      <c r="J806" s="25"/>
    </row>
    <row r="807" spans="1:10" x14ac:dyDescent="0.2">
      <c r="E807" s="24"/>
      <c r="H807" s="24"/>
      <c r="I807" s="25"/>
      <c r="J807" s="25"/>
    </row>
    <row r="808" spans="1:10" x14ac:dyDescent="0.2">
      <c r="E808" s="24"/>
      <c r="H808" s="24"/>
      <c r="I808" s="25"/>
      <c r="J808" s="25"/>
    </row>
    <row r="809" spans="1:10" x14ac:dyDescent="0.2">
      <c r="E809" s="24"/>
      <c r="H809" s="24"/>
      <c r="I809" s="25"/>
      <c r="J809" s="25"/>
    </row>
    <row r="810" spans="1:10" x14ac:dyDescent="0.2">
      <c r="E810" s="24"/>
      <c r="H810" s="24"/>
      <c r="I810" s="25"/>
      <c r="J810" s="25"/>
    </row>
    <row r="811" spans="1:10" x14ac:dyDescent="0.2">
      <c r="A811" s="31"/>
      <c r="E811" s="24"/>
      <c r="H811" s="24"/>
      <c r="I811" s="25"/>
      <c r="J811" s="25"/>
    </row>
    <row r="812" spans="1:10" x14ac:dyDescent="0.2">
      <c r="E812" s="24"/>
      <c r="H812" s="24"/>
      <c r="I812" s="25"/>
      <c r="J812" s="25"/>
    </row>
    <row r="813" spans="1:10" x14ac:dyDescent="0.2">
      <c r="E813" s="24"/>
      <c r="H813" s="24"/>
      <c r="I813" s="25"/>
      <c r="J813" s="25"/>
    </row>
    <row r="814" spans="1:10" x14ac:dyDescent="0.2">
      <c r="E814" s="24"/>
      <c r="H814" s="24"/>
      <c r="I814" s="25"/>
      <c r="J814" s="25"/>
    </row>
    <row r="815" spans="1:10" x14ac:dyDescent="0.2">
      <c r="E815" s="24"/>
      <c r="H815" s="24"/>
      <c r="I815" s="25"/>
      <c r="J815" s="25"/>
    </row>
    <row r="816" spans="1:10" x14ac:dyDescent="0.2">
      <c r="E816" s="24"/>
      <c r="H816" s="24"/>
      <c r="I816" s="25"/>
      <c r="J816" s="25"/>
    </row>
    <row r="817" spans="1:10" x14ac:dyDescent="0.2">
      <c r="E817" s="24"/>
      <c r="H817" s="24"/>
      <c r="I817" s="25"/>
      <c r="J817" s="25"/>
    </row>
    <row r="818" spans="1:10" x14ac:dyDescent="0.2">
      <c r="E818" s="24"/>
      <c r="H818" s="24"/>
      <c r="I818" s="25"/>
      <c r="J818" s="25"/>
    </row>
    <row r="819" spans="1:10" x14ac:dyDescent="0.2">
      <c r="E819" s="24"/>
      <c r="H819" s="24"/>
      <c r="I819" s="25"/>
      <c r="J819" s="25"/>
    </row>
    <row r="820" spans="1:10" x14ac:dyDescent="0.2">
      <c r="E820" s="24"/>
      <c r="H820" s="24"/>
      <c r="I820" s="25"/>
      <c r="J820" s="25"/>
    </row>
    <row r="821" spans="1:10" x14ac:dyDescent="0.2">
      <c r="E821" s="24"/>
      <c r="H821" s="24"/>
      <c r="I821" s="25"/>
      <c r="J821" s="25"/>
    </row>
    <row r="822" spans="1:10" x14ac:dyDescent="0.2">
      <c r="E822" s="24"/>
      <c r="H822" s="24"/>
      <c r="I822" s="25"/>
      <c r="J822" s="25"/>
    </row>
    <row r="823" spans="1:10" x14ac:dyDescent="0.2">
      <c r="E823" s="24"/>
      <c r="H823" s="24"/>
      <c r="I823" s="25"/>
      <c r="J823" s="25"/>
    </row>
    <row r="824" spans="1:10" x14ac:dyDescent="0.2">
      <c r="A824" s="31"/>
      <c r="E824" s="24"/>
      <c r="H824" s="24"/>
      <c r="I824" s="25"/>
      <c r="J824" s="25"/>
    </row>
    <row r="825" spans="1:10" x14ac:dyDescent="0.2">
      <c r="A825" s="32"/>
      <c r="E825" s="24"/>
      <c r="H825" s="24"/>
      <c r="I825" s="25"/>
      <c r="J825" s="25"/>
    </row>
    <row r="826" spans="1:10" x14ac:dyDescent="0.2">
      <c r="A826" s="32"/>
      <c r="E826" s="24"/>
      <c r="H826" s="24"/>
      <c r="I826" s="25"/>
      <c r="J826" s="25"/>
    </row>
    <row r="827" spans="1:10" x14ac:dyDescent="0.2">
      <c r="A827" s="31"/>
      <c r="E827" s="24"/>
      <c r="H827" s="24"/>
      <c r="I827" s="25"/>
      <c r="J827" s="25"/>
    </row>
    <row r="828" spans="1:10" x14ac:dyDescent="0.2">
      <c r="E828" s="24"/>
      <c r="H828" s="24"/>
      <c r="I828" s="25"/>
      <c r="J828" s="25"/>
    </row>
    <row r="829" spans="1:10" x14ac:dyDescent="0.2">
      <c r="E829" s="24"/>
      <c r="H829" s="24"/>
      <c r="I829" s="25"/>
      <c r="J829" s="25"/>
    </row>
    <row r="830" spans="1:10" x14ac:dyDescent="0.2">
      <c r="E830" s="24"/>
      <c r="H830" s="24"/>
      <c r="I830" s="25"/>
      <c r="J830" s="25"/>
    </row>
    <row r="831" spans="1:10" x14ac:dyDescent="0.2">
      <c r="E831" s="24"/>
      <c r="H831" s="24"/>
      <c r="I831" s="25"/>
      <c r="J831" s="25"/>
    </row>
    <row r="832" spans="1:10" x14ac:dyDescent="0.2">
      <c r="E832" s="24"/>
      <c r="H832" s="24"/>
      <c r="I832" s="25"/>
      <c r="J832" s="25"/>
    </row>
    <row r="833" spans="1:10" x14ac:dyDescent="0.2">
      <c r="E833" s="24"/>
      <c r="H833" s="24"/>
      <c r="I833" s="25"/>
      <c r="J833" s="25"/>
    </row>
    <row r="834" spans="1:10" x14ac:dyDescent="0.2">
      <c r="E834" s="24"/>
      <c r="H834" s="24"/>
      <c r="I834" s="25"/>
      <c r="J834" s="25"/>
    </row>
    <row r="835" spans="1:10" x14ac:dyDescent="0.2">
      <c r="E835" s="24"/>
      <c r="H835" s="24"/>
      <c r="I835" s="25"/>
      <c r="J835" s="25"/>
    </row>
    <row r="836" spans="1:10" x14ac:dyDescent="0.2">
      <c r="E836" s="24"/>
      <c r="H836" s="24"/>
      <c r="I836" s="25"/>
      <c r="J836" s="25"/>
    </row>
    <row r="837" spans="1:10" x14ac:dyDescent="0.2">
      <c r="E837" s="24"/>
      <c r="H837" s="24"/>
      <c r="I837" s="25"/>
      <c r="J837" s="25"/>
    </row>
    <row r="838" spans="1:10" x14ac:dyDescent="0.2">
      <c r="E838" s="24"/>
      <c r="H838" s="24"/>
      <c r="I838" s="25"/>
      <c r="J838" s="25"/>
    </row>
    <row r="839" spans="1:10" x14ac:dyDescent="0.2">
      <c r="E839" s="24"/>
      <c r="H839" s="24"/>
      <c r="I839" s="25"/>
      <c r="J839" s="25"/>
    </row>
    <row r="840" spans="1:10" x14ac:dyDescent="0.2">
      <c r="E840" s="24"/>
      <c r="H840" s="24"/>
      <c r="I840" s="25"/>
      <c r="J840" s="25"/>
    </row>
    <row r="841" spans="1:10" x14ac:dyDescent="0.2">
      <c r="E841" s="24"/>
      <c r="H841" s="24"/>
      <c r="I841" s="25"/>
      <c r="J841" s="25"/>
    </row>
    <row r="842" spans="1:10" x14ac:dyDescent="0.2">
      <c r="E842" s="24"/>
      <c r="H842" s="24"/>
      <c r="I842" s="25"/>
      <c r="J842" s="25"/>
    </row>
    <row r="843" spans="1:10" x14ac:dyDescent="0.2">
      <c r="E843" s="24"/>
      <c r="H843" s="24"/>
      <c r="I843" s="25"/>
      <c r="J843" s="25"/>
    </row>
    <row r="844" spans="1:10" x14ac:dyDescent="0.2">
      <c r="E844" s="24"/>
      <c r="H844" s="24"/>
      <c r="I844" s="25"/>
      <c r="J844" s="25"/>
    </row>
    <row r="845" spans="1:10" x14ac:dyDescent="0.2">
      <c r="A845" s="31"/>
      <c r="E845" s="24"/>
      <c r="H845" s="24"/>
      <c r="I845" s="25"/>
      <c r="J845" s="25"/>
    </row>
    <row r="846" spans="1:10" x14ac:dyDescent="0.2">
      <c r="E846" s="24"/>
      <c r="H846" s="24"/>
      <c r="I846" s="25"/>
      <c r="J846" s="25"/>
    </row>
    <row r="847" spans="1:10" x14ac:dyDescent="0.2">
      <c r="E847" s="24"/>
      <c r="H847" s="24"/>
      <c r="I847" s="25"/>
      <c r="J847" s="25"/>
    </row>
    <row r="848" spans="1:10" x14ac:dyDescent="0.2">
      <c r="E848" s="24"/>
      <c r="H848" s="24"/>
      <c r="I848" s="25"/>
      <c r="J848" s="25"/>
    </row>
    <row r="849" spans="1:10" x14ac:dyDescent="0.2">
      <c r="E849" s="24"/>
      <c r="H849" s="24"/>
      <c r="I849" s="25"/>
      <c r="J849" s="25"/>
    </row>
    <row r="850" spans="1:10" x14ac:dyDescent="0.2">
      <c r="E850" s="24"/>
      <c r="H850" s="24"/>
      <c r="I850" s="25"/>
      <c r="J850" s="25"/>
    </row>
    <row r="851" spans="1:10" x14ac:dyDescent="0.2">
      <c r="E851" s="24"/>
      <c r="H851" s="24"/>
      <c r="I851" s="25"/>
      <c r="J851" s="25"/>
    </row>
    <row r="852" spans="1:10" x14ac:dyDescent="0.2">
      <c r="E852" s="24"/>
      <c r="H852" s="24"/>
      <c r="I852" s="25"/>
      <c r="J852" s="25"/>
    </row>
    <row r="853" spans="1:10" x14ac:dyDescent="0.2">
      <c r="E853" s="24"/>
      <c r="H853" s="24"/>
      <c r="I853" s="25"/>
      <c r="J853" s="25"/>
    </row>
    <row r="854" spans="1:10" x14ac:dyDescent="0.2">
      <c r="E854" s="24"/>
      <c r="H854" s="24"/>
      <c r="I854" s="25"/>
      <c r="J854" s="25"/>
    </row>
    <row r="855" spans="1:10" x14ac:dyDescent="0.2">
      <c r="E855" s="24"/>
      <c r="H855" s="24"/>
      <c r="I855" s="25"/>
      <c r="J855" s="25"/>
    </row>
    <row r="856" spans="1:10" x14ac:dyDescent="0.2">
      <c r="E856" s="24"/>
      <c r="H856" s="24"/>
      <c r="I856" s="25"/>
      <c r="J856" s="25"/>
    </row>
    <row r="857" spans="1:10" x14ac:dyDescent="0.2">
      <c r="E857" s="24"/>
      <c r="H857" s="24"/>
      <c r="I857" s="25"/>
      <c r="J857" s="25"/>
    </row>
    <row r="858" spans="1:10" x14ac:dyDescent="0.2">
      <c r="A858" s="31"/>
      <c r="E858" s="24"/>
      <c r="H858" s="24"/>
      <c r="I858" s="25"/>
      <c r="J858" s="25"/>
    </row>
    <row r="859" spans="1:10" x14ac:dyDescent="0.2">
      <c r="A859" s="32"/>
      <c r="E859" s="24"/>
      <c r="H859" s="24"/>
      <c r="I859" s="25"/>
      <c r="J859" s="25"/>
    </row>
    <row r="860" spans="1:10" x14ac:dyDescent="0.2">
      <c r="A860" s="32"/>
      <c r="E860" s="24"/>
      <c r="H860" s="24"/>
      <c r="I860" s="25"/>
      <c r="J860" s="25"/>
    </row>
    <row r="861" spans="1:10" x14ac:dyDescent="0.2">
      <c r="A861" s="31"/>
      <c r="E861" s="24"/>
      <c r="H861" s="24"/>
      <c r="I861" s="25"/>
      <c r="J861" s="25"/>
    </row>
    <row r="862" spans="1:10" x14ac:dyDescent="0.2">
      <c r="E862" s="24"/>
      <c r="H862" s="24"/>
      <c r="I862" s="25"/>
      <c r="J862" s="25"/>
    </row>
    <row r="863" spans="1:10" x14ac:dyDescent="0.2">
      <c r="E863" s="24"/>
      <c r="H863" s="24"/>
      <c r="I863" s="25"/>
      <c r="J863" s="25"/>
    </row>
    <row r="864" spans="1:10" x14ac:dyDescent="0.2">
      <c r="E864" s="24"/>
      <c r="H864" s="24"/>
      <c r="I864" s="25"/>
      <c r="J864" s="25"/>
    </row>
    <row r="865" spans="1:10" x14ac:dyDescent="0.2">
      <c r="E865" s="24"/>
      <c r="H865" s="24"/>
      <c r="I865" s="25"/>
      <c r="J865" s="25"/>
    </row>
    <row r="866" spans="1:10" x14ac:dyDescent="0.2">
      <c r="E866" s="24"/>
      <c r="H866" s="24"/>
      <c r="I866" s="25"/>
      <c r="J866" s="25"/>
    </row>
    <row r="867" spans="1:10" x14ac:dyDescent="0.2">
      <c r="E867" s="24"/>
      <c r="H867" s="24"/>
      <c r="I867" s="25"/>
      <c r="J867" s="25"/>
    </row>
    <row r="868" spans="1:10" x14ac:dyDescent="0.2">
      <c r="E868" s="24"/>
      <c r="H868" s="24"/>
      <c r="I868" s="25"/>
      <c r="J868" s="25"/>
    </row>
    <row r="869" spans="1:10" x14ac:dyDescent="0.2">
      <c r="E869" s="24"/>
      <c r="H869" s="24"/>
      <c r="I869" s="25"/>
      <c r="J869" s="25"/>
    </row>
    <row r="870" spans="1:10" x14ac:dyDescent="0.2">
      <c r="E870" s="24"/>
      <c r="H870" s="24"/>
      <c r="I870" s="25"/>
      <c r="J870" s="25"/>
    </row>
    <row r="871" spans="1:10" x14ac:dyDescent="0.2">
      <c r="E871" s="24"/>
      <c r="H871" s="24"/>
      <c r="I871" s="25"/>
      <c r="J871" s="25"/>
    </row>
    <row r="872" spans="1:10" x14ac:dyDescent="0.2">
      <c r="E872" s="24"/>
      <c r="H872" s="24"/>
      <c r="I872" s="25"/>
      <c r="J872" s="25"/>
    </row>
    <row r="873" spans="1:10" x14ac:dyDescent="0.2">
      <c r="E873" s="24"/>
      <c r="H873" s="24"/>
      <c r="I873" s="25"/>
      <c r="J873" s="25"/>
    </row>
    <row r="874" spans="1:10" x14ac:dyDescent="0.2">
      <c r="E874" s="24"/>
      <c r="H874" s="24"/>
      <c r="I874" s="25"/>
      <c r="J874" s="25"/>
    </row>
    <row r="875" spans="1:10" x14ac:dyDescent="0.2">
      <c r="E875" s="24"/>
      <c r="H875" s="24"/>
      <c r="I875" s="25"/>
      <c r="J875" s="25"/>
    </row>
    <row r="876" spans="1:10" x14ac:dyDescent="0.2">
      <c r="E876" s="24"/>
      <c r="H876" s="24"/>
      <c r="I876" s="25"/>
      <c r="J876" s="25"/>
    </row>
    <row r="877" spans="1:10" x14ac:dyDescent="0.2">
      <c r="E877" s="24"/>
      <c r="H877" s="24"/>
      <c r="I877" s="25"/>
      <c r="J877" s="25"/>
    </row>
    <row r="878" spans="1:10" x14ac:dyDescent="0.2">
      <c r="E878" s="24"/>
      <c r="H878" s="24"/>
      <c r="I878" s="25"/>
      <c r="J878" s="25"/>
    </row>
    <row r="879" spans="1:10" x14ac:dyDescent="0.2">
      <c r="A879" s="31"/>
      <c r="E879" s="24"/>
      <c r="H879" s="24"/>
      <c r="I879" s="25"/>
      <c r="J879" s="25"/>
    </row>
    <row r="880" spans="1:10" x14ac:dyDescent="0.2">
      <c r="E880" s="24"/>
      <c r="H880" s="24"/>
      <c r="I880" s="25"/>
      <c r="J880" s="25"/>
    </row>
    <row r="881" spans="1:10" x14ac:dyDescent="0.2">
      <c r="E881" s="24"/>
      <c r="H881" s="24"/>
      <c r="I881" s="25"/>
      <c r="J881" s="25"/>
    </row>
    <row r="882" spans="1:10" x14ac:dyDescent="0.2">
      <c r="E882" s="24"/>
      <c r="H882" s="24"/>
      <c r="I882" s="25"/>
      <c r="J882" s="25"/>
    </row>
    <row r="883" spans="1:10" x14ac:dyDescent="0.2">
      <c r="E883" s="24"/>
      <c r="H883" s="24"/>
      <c r="I883" s="25"/>
      <c r="J883" s="25"/>
    </row>
    <row r="884" spans="1:10" x14ac:dyDescent="0.2">
      <c r="E884" s="24"/>
      <c r="H884" s="24"/>
      <c r="I884" s="25"/>
      <c r="J884" s="25"/>
    </row>
    <row r="885" spans="1:10" x14ac:dyDescent="0.2">
      <c r="E885" s="24"/>
      <c r="H885" s="24"/>
      <c r="I885" s="25"/>
      <c r="J885" s="25"/>
    </row>
    <row r="886" spans="1:10" x14ac:dyDescent="0.2">
      <c r="E886" s="24"/>
      <c r="H886" s="24"/>
      <c r="I886" s="25"/>
      <c r="J886" s="25"/>
    </row>
    <row r="887" spans="1:10" x14ac:dyDescent="0.2">
      <c r="E887" s="24"/>
      <c r="H887" s="24"/>
      <c r="I887" s="25"/>
      <c r="J887" s="25"/>
    </row>
    <row r="888" spans="1:10" x14ac:dyDescent="0.2">
      <c r="E888" s="24"/>
      <c r="H888" s="24"/>
      <c r="I888" s="25"/>
      <c r="J888" s="25"/>
    </row>
    <row r="889" spans="1:10" x14ac:dyDescent="0.2">
      <c r="E889" s="24"/>
      <c r="H889" s="24"/>
      <c r="I889" s="25"/>
      <c r="J889" s="25"/>
    </row>
    <row r="890" spans="1:10" x14ac:dyDescent="0.2">
      <c r="E890" s="24"/>
      <c r="H890" s="24"/>
      <c r="I890" s="25"/>
      <c r="J890" s="25"/>
    </row>
    <row r="891" spans="1:10" x14ac:dyDescent="0.2">
      <c r="E891" s="24"/>
      <c r="H891" s="24"/>
      <c r="I891" s="25"/>
      <c r="J891" s="25"/>
    </row>
    <row r="892" spans="1:10" x14ac:dyDescent="0.2">
      <c r="A892" s="31"/>
      <c r="E892" s="24"/>
      <c r="H892" s="24"/>
      <c r="I892" s="25"/>
      <c r="J892" s="25"/>
    </row>
    <row r="893" spans="1:10" x14ac:dyDescent="0.2">
      <c r="A893" s="32"/>
      <c r="E893" s="24"/>
      <c r="H893" s="24"/>
      <c r="I893" s="25"/>
      <c r="J893" s="25"/>
    </row>
    <row r="894" spans="1:10" x14ac:dyDescent="0.2">
      <c r="A894" s="32"/>
      <c r="E894" s="24"/>
      <c r="H894" s="24"/>
      <c r="I894" s="25"/>
      <c r="J894" s="25"/>
    </row>
    <row r="895" spans="1:10" x14ac:dyDescent="0.2">
      <c r="A895" s="31"/>
      <c r="E895" s="24"/>
      <c r="H895" s="24"/>
      <c r="I895" s="25"/>
      <c r="J895" s="25"/>
    </row>
    <row r="896" spans="1:10" x14ac:dyDescent="0.2">
      <c r="E896" s="24"/>
      <c r="H896" s="24"/>
      <c r="I896" s="25"/>
      <c r="J896" s="25"/>
    </row>
    <row r="897" spans="5:10" x14ac:dyDescent="0.2">
      <c r="E897" s="24"/>
      <c r="H897" s="24"/>
      <c r="I897" s="25"/>
      <c r="J897" s="25"/>
    </row>
    <row r="898" spans="5:10" x14ac:dyDescent="0.2">
      <c r="E898" s="24"/>
      <c r="H898" s="24"/>
      <c r="I898" s="25"/>
      <c r="J898" s="25"/>
    </row>
    <row r="899" spans="5:10" x14ac:dyDescent="0.2">
      <c r="E899" s="24"/>
      <c r="H899" s="24"/>
      <c r="I899" s="25"/>
      <c r="J899" s="25"/>
    </row>
    <row r="900" spans="5:10" x14ac:dyDescent="0.2">
      <c r="E900" s="24"/>
      <c r="H900" s="24"/>
      <c r="I900" s="25"/>
      <c r="J900" s="25"/>
    </row>
    <row r="901" spans="5:10" x14ac:dyDescent="0.2">
      <c r="E901" s="24"/>
      <c r="H901" s="24"/>
      <c r="I901" s="25"/>
      <c r="J901" s="25"/>
    </row>
    <row r="902" spans="5:10" x14ac:dyDescent="0.2">
      <c r="E902" s="24"/>
      <c r="H902" s="24"/>
      <c r="I902" s="25"/>
      <c r="J902" s="25"/>
    </row>
    <row r="903" spans="5:10" x14ac:dyDescent="0.2">
      <c r="E903" s="24"/>
      <c r="H903" s="24"/>
      <c r="I903" s="25"/>
      <c r="J903" s="25"/>
    </row>
    <row r="904" spans="5:10" x14ac:dyDescent="0.2">
      <c r="E904" s="24"/>
      <c r="H904" s="24"/>
      <c r="I904" s="25"/>
      <c r="J904" s="25"/>
    </row>
    <row r="905" spans="5:10" x14ac:dyDescent="0.2">
      <c r="E905" s="24"/>
      <c r="H905" s="24"/>
      <c r="I905" s="25"/>
      <c r="J905" s="25"/>
    </row>
    <row r="906" spans="5:10" x14ac:dyDescent="0.2">
      <c r="E906" s="24"/>
      <c r="H906" s="24"/>
      <c r="I906" s="25"/>
      <c r="J906" s="25"/>
    </row>
    <row r="907" spans="5:10" x14ac:dyDescent="0.2">
      <c r="E907" s="24"/>
      <c r="H907" s="24"/>
      <c r="I907" s="25"/>
      <c r="J907" s="25"/>
    </row>
    <row r="908" spans="5:10" x14ac:dyDescent="0.2">
      <c r="E908" s="24"/>
      <c r="H908" s="24"/>
      <c r="I908" s="25"/>
      <c r="J908" s="25"/>
    </row>
    <row r="909" spans="5:10" x14ac:dyDescent="0.2">
      <c r="E909" s="24"/>
      <c r="H909" s="24"/>
      <c r="I909" s="25"/>
      <c r="J909" s="25"/>
    </row>
    <row r="910" spans="5:10" x14ac:dyDescent="0.2">
      <c r="E910" s="24"/>
      <c r="H910" s="24"/>
      <c r="I910" s="25"/>
      <c r="J910" s="25"/>
    </row>
    <row r="911" spans="5:10" x14ac:dyDescent="0.2">
      <c r="E911" s="24"/>
      <c r="H911" s="24"/>
      <c r="I911" s="25"/>
      <c r="J911" s="25"/>
    </row>
    <row r="912" spans="5:10" x14ac:dyDescent="0.2">
      <c r="E912" s="24"/>
      <c r="H912" s="24"/>
      <c r="I912" s="25"/>
      <c r="J912" s="25"/>
    </row>
    <row r="913" spans="1:10" x14ac:dyDescent="0.2">
      <c r="A913" s="31"/>
      <c r="E913" s="24"/>
      <c r="H913" s="24"/>
      <c r="I913" s="25"/>
      <c r="J913" s="25"/>
    </row>
    <row r="914" spans="1:10" x14ac:dyDescent="0.2">
      <c r="E914" s="24"/>
      <c r="H914" s="24"/>
      <c r="I914" s="25"/>
      <c r="J914" s="25"/>
    </row>
    <row r="915" spans="1:10" x14ac:dyDescent="0.2">
      <c r="E915" s="24"/>
      <c r="H915" s="24"/>
      <c r="I915" s="25"/>
      <c r="J915" s="25"/>
    </row>
    <row r="916" spans="1:10" x14ac:dyDescent="0.2">
      <c r="E916" s="24"/>
      <c r="H916" s="24"/>
      <c r="I916" s="25"/>
      <c r="J916" s="25"/>
    </row>
    <row r="917" spans="1:10" x14ac:dyDescent="0.2">
      <c r="E917" s="24"/>
      <c r="H917" s="24"/>
      <c r="I917" s="25"/>
      <c r="J917" s="25"/>
    </row>
    <row r="918" spans="1:10" x14ac:dyDescent="0.2">
      <c r="E918" s="24"/>
      <c r="H918" s="24"/>
      <c r="I918" s="25"/>
      <c r="J918" s="25"/>
    </row>
    <row r="919" spans="1:10" x14ac:dyDescent="0.2">
      <c r="E919" s="24"/>
      <c r="H919" s="24"/>
      <c r="I919" s="25"/>
      <c r="J919" s="25"/>
    </row>
    <row r="920" spans="1:10" x14ac:dyDescent="0.2">
      <c r="E920" s="24"/>
      <c r="H920" s="24"/>
      <c r="I920" s="25"/>
      <c r="J920" s="25"/>
    </row>
    <row r="921" spans="1:10" x14ac:dyDescent="0.2">
      <c r="E921" s="24"/>
      <c r="H921" s="24"/>
      <c r="I921" s="25"/>
      <c r="J921" s="25"/>
    </row>
    <row r="922" spans="1:10" x14ac:dyDescent="0.2">
      <c r="E922" s="24"/>
      <c r="H922" s="24"/>
      <c r="I922" s="25"/>
      <c r="J922" s="25"/>
    </row>
    <row r="923" spans="1:10" x14ac:dyDescent="0.2">
      <c r="E923" s="24"/>
      <c r="H923" s="24"/>
      <c r="I923" s="25"/>
      <c r="J923" s="25"/>
    </row>
    <row r="924" spans="1:10" x14ac:dyDescent="0.2">
      <c r="E924" s="24"/>
      <c r="H924" s="24"/>
      <c r="I924" s="25"/>
      <c r="J924" s="25"/>
    </row>
    <row r="925" spans="1:10" x14ac:dyDescent="0.2">
      <c r="E925" s="24"/>
      <c r="H925" s="24"/>
      <c r="I925" s="25"/>
      <c r="J925" s="25"/>
    </row>
    <row r="926" spans="1:10" x14ac:dyDescent="0.2">
      <c r="A926" s="31"/>
      <c r="E926" s="24"/>
      <c r="H926" s="24"/>
      <c r="I926" s="25"/>
      <c r="J926" s="25"/>
    </row>
    <row r="927" spans="1:10" x14ac:dyDescent="0.2">
      <c r="A927" s="32"/>
      <c r="E927" s="24"/>
      <c r="H927" s="24"/>
      <c r="I927" s="25"/>
      <c r="J927" s="25"/>
    </row>
    <row r="928" spans="1:10" x14ac:dyDescent="0.2">
      <c r="A928" s="32"/>
      <c r="E928" s="24"/>
      <c r="H928" s="24"/>
      <c r="I928" s="25"/>
      <c r="J928" s="25"/>
    </row>
    <row r="929" spans="1:10" x14ac:dyDescent="0.2">
      <c r="A929" s="31"/>
      <c r="E929" s="24"/>
      <c r="H929" s="24"/>
      <c r="I929" s="25"/>
      <c r="J929" s="25"/>
    </row>
    <row r="930" spans="1:10" x14ac:dyDescent="0.2">
      <c r="E930" s="24"/>
      <c r="H930" s="24"/>
      <c r="I930" s="25"/>
      <c r="J930" s="25"/>
    </row>
    <row r="931" spans="1:10" x14ac:dyDescent="0.2">
      <c r="E931" s="24"/>
      <c r="H931" s="24"/>
      <c r="I931" s="25"/>
      <c r="J931" s="25"/>
    </row>
    <row r="932" spans="1:10" x14ac:dyDescent="0.2">
      <c r="E932" s="24"/>
      <c r="H932" s="24"/>
      <c r="I932" s="25"/>
      <c r="J932" s="25"/>
    </row>
    <row r="933" spans="1:10" x14ac:dyDescent="0.2">
      <c r="E933" s="24"/>
      <c r="H933" s="24"/>
      <c r="I933" s="25"/>
      <c r="J933" s="25"/>
    </row>
    <row r="934" spans="1:10" x14ac:dyDescent="0.2">
      <c r="E934" s="24"/>
      <c r="H934" s="24"/>
      <c r="I934" s="25"/>
      <c r="J934" s="25"/>
    </row>
    <row r="935" spans="1:10" x14ac:dyDescent="0.2">
      <c r="E935" s="24"/>
      <c r="H935" s="24"/>
      <c r="I935" s="25"/>
      <c r="J935" s="25"/>
    </row>
    <row r="936" spans="1:10" x14ac:dyDescent="0.2">
      <c r="E936" s="24"/>
      <c r="H936" s="24"/>
      <c r="I936" s="25"/>
      <c r="J936" s="25"/>
    </row>
    <row r="937" spans="1:10" x14ac:dyDescent="0.2">
      <c r="E937" s="24"/>
      <c r="H937" s="24"/>
      <c r="I937" s="25"/>
      <c r="J937" s="25"/>
    </row>
    <row r="938" spans="1:10" x14ac:dyDescent="0.2">
      <c r="E938" s="24"/>
      <c r="H938" s="24"/>
      <c r="I938" s="25"/>
      <c r="J938" s="25"/>
    </row>
    <row r="939" spans="1:10" x14ac:dyDescent="0.2">
      <c r="E939" s="24"/>
      <c r="H939" s="24"/>
      <c r="I939" s="25"/>
      <c r="J939" s="25"/>
    </row>
    <row r="940" spans="1:10" x14ac:dyDescent="0.2">
      <c r="E940" s="24"/>
      <c r="H940" s="24"/>
      <c r="I940" s="25"/>
      <c r="J940" s="25"/>
    </row>
    <row r="941" spans="1:10" x14ac:dyDescent="0.2">
      <c r="E941" s="24"/>
      <c r="H941" s="24"/>
      <c r="I941" s="25"/>
      <c r="J941" s="25"/>
    </row>
    <row r="942" spans="1:10" x14ac:dyDescent="0.2">
      <c r="E942" s="24"/>
      <c r="H942" s="24"/>
      <c r="I942" s="25"/>
      <c r="J942" s="25"/>
    </row>
    <row r="943" spans="1:10" x14ac:dyDescent="0.2">
      <c r="E943" s="24"/>
      <c r="H943" s="24"/>
      <c r="I943" s="25"/>
      <c r="J943" s="25"/>
    </row>
    <row r="944" spans="1:10" x14ac:dyDescent="0.2">
      <c r="E944" s="24"/>
      <c r="H944" s="24"/>
      <c r="I944" s="25"/>
      <c r="J944" s="25"/>
    </row>
    <row r="945" spans="1:10" x14ac:dyDescent="0.2">
      <c r="E945" s="24"/>
      <c r="H945" s="24"/>
      <c r="I945" s="25"/>
      <c r="J945" s="25"/>
    </row>
    <row r="946" spans="1:10" x14ac:dyDescent="0.2">
      <c r="E946" s="24"/>
      <c r="H946" s="24"/>
      <c r="I946" s="25"/>
      <c r="J946" s="25"/>
    </row>
    <row r="947" spans="1:10" x14ac:dyDescent="0.2">
      <c r="A947" s="31"/>
      <c r="E947" s="24"/>
      <c r="H947" s="24"/>
      <c r="I947" s="25"/>
      <c r="J947" s="25"/>
    </row>
    <row r="948" spans="1:10" x14ac:dyDescent="0.2">
      <c r="E948" s="24"/>
      <c r="H948" s="24"/>
      <c r="I948" s="25"/>
      <c r="J948" s="25"/>
    </row>
    <row r="949" spans="1:10" x14ac:dyDescent="0.2">
      <c r="E949" s="24"/>
      <c r="H949" s="24"/>
      <c r="I949" s="25"/>
      <c r="J949" s="25"/>
    </row>
    <row r="950" spans="1:10" x14ac:dyDescent="0.2">
      <c r="E950" s="24"/>
      <c r="H950" s="24"/>
      <c r="I950" s="25"/>
      <c r="J950" s="25"/>
    </row>
    <row r="951" spans="1:10" x14ac:dyDescent="0.2">
      <c r="E951" s="24"/>
      <c r="H951" s="24"/>
      <c r="I951" s="25"/>
      <c r="J951" s="25"/>
    </row>
    <row r="952" spans="1:10" x14ac:dyDescent="0.2">
      <c r="E952" s="24"/>
      <c r="H952" s="24"/>
      <c r="I952" s="25"/>
      <c r="J952" s="25"/>
    </row>
    <row r="953" spans="1:10" x14ac:dyDescent="0.2">
      <c r="E953" s="24"/>
      <c r="H953" s="24"/>
      <c r="I953" s="25"/>
      <c r="J953" s="25"/>
    </row>
    <row r="954" spans="1:10" x14ac:dyDescent="0.2">
      <c r="E954" s="24"/>
      <c r="H954" s="24"/>
      <c r="I954" s="25"/>
      <c r="J954" s="25"/>
    </row>
    <row r="955" spans="1:10" x14ac:dyDescent="0.2">
      <c r="E955" s="24"/>
      <c r="H955" s="24"/>
      <c r="I955" s="25"/>
      <c r="J955" s="25"/>
    </row>
    <row r="956" spans="1:10" x14ac:dyDescent="0.2">
      <c r="E956" s="24"/>
      <c r="H956" s="24"/>
      <c r="I956" s="25"/>
      <c r="J956" s="25"/>
    </row>
    <row r="957" spans="1:10" x14ac:dyDescent="0.2">
      <c r="E957" s="24"/>
      <c r="H957" s="24"/>
      <c r="I957" s="25"/>
      <c r="J957" s="25"/>
    </row>
    <row r="958" spans="1:10" x14ac:dyDescent="0.2">
      <c r="E958" s="24"/>
      <c r="H958" s="24"/>
      <c r="I958" s="25"/>
      <c r="J958" s="25"/>
    </row>
    <row r="959" spans="1:10" x14ac:dyDescent="0.2">
      <c r="E959" s="24"/>
      <c r="H959" s="24"/>
      <c r="I959" s="25"/>
      <c r="J959" s="25"/>
    </row>
    <row r="960" spans="1:10" x14ac:dyDescent="0.2">
      <c r="A960" s="31"/>
      <c r="E960" s="24"/>
      <c r="H960" s="24"/>
      <c r="I960" s="25"/>
      <c r="J960" s="25"/>
    </row>
    <row r="961" spans="1:10" x14ac:dyDescent="0.2">
      <c r="A961" s="32"/>
      <c r="E961" s="24"/>
      <c r="H961" s="24"/>
      <c r="I961" s="25"/>
      <c r="J961" s="25"/>
    </row>
    <row r="962" spans="1:10" x14ac:dyDescent="0.2">
      <c r="A962" s="32"/>
      <c r="E962" s="24"/>
      <c r="H962" s="24"/>
      <c r="I962" s="25"/>
      <c r="J962" s="25"/>
    </row>
    <row r="963" spans="1:10" x14ac:dyDescent="0.2">
      <c r="A963" s="31"/>
      <c r="E963" s="24"/>
      <c r="H963" s="24"/>
      <c r="I963" s="25"/>
      <c r="J963" s="25"/>
    </row>
    <row r="964" spans="1:10" x14ac:dyDescent="0.2">
      <c r="E964" s="24"/>
      <c r="H964" s="24"/>
      <c r="I964" s="25"/>
      <c r="J964" s="25"/>
    </row>
    <row r="965" spans="1:10" x14ac:dyDescent="0.2">
      <c r="E965" s="24"/>
      <c r="H965" s="24"/>
      <c r="I965" s="25"/>
      <c r="J965" s="25"/>
    </row>
    <row r="966" spans="1:10" x14ac:dyDescent="0.2">
      <c r="E966" s="24"/>
      <c r="H966" s="24"/>
      <c r="I966" s="25"/>
      <c r="J966" s="25"/>
    </row>
    <row r="967" spans="1:10" x14ac:dyDescent="0.2">
      <c r="E967" s="24"/>
      <c r="H967" s="24"/>
      <c r="I967" s="25"/>
      <c r="J967" s="25"/>
    </row>
    <row r="968" spans="1:10" x14ac:dyDescent="0.2">
      <c r="E968" s="24"/>
      <c r="H968" s="24"/>
      <c r="I968" s="25"/>
      <c r="J968" s="25"/>
    </row>
    <row r="969" spans="1:10" x14ac:dyDescent="0.2">
      <c r="E969" s="24"/>
      <c r="H969" s="24"/>
      <c r="I969" s="25"/>
      <c r="J969" s="25"/>
    </row>
    <row r="970" spans="1:10" x14ac:dyDescent="0.2">
      <c r="E970" s="24"/>
      <c r="H970" s="24"/>
      <c r="I970" s="25"/>
      <c r="J970" s="25"/>
    </row>
    <row r="971" spans="1:10" x14ac:dyDescent="0.2">
      <c r="E971" s="24"/>
      <c r="H971" s="24"/>
      <c r="I971" s="25"/>
      <c r="J971" s="25"/>
    </row>
    <row r="972" spans="1:10" x14ac:dyDescent="0.2">
      <c r="E972" s="24"/>
      <c r="H972" s="24"/>
      <c r="I972" s="25"/>
      <c r="J972" s="25"/>
    </row>
    <row r="973" spans="1:10" x14ac:dyDescent="0.2">
      <c r="E973" s="24"/>
      <c r="H973" s="24"/>
      <c r="I973" s="25"/>
      <c r="J973" s="25"/>
    </row>
    <row r="974" spans="1:10" x14ac:dyDescent="0.2">
      <c r="E974" s="24"/>
      <c r="H974" s="24"/>
      <c r="I974" s="25"/>
      <c r="J974" s="25"/>
    </row>
    <row r="975" spans="1:10" x14ac:dyDescent="0.2">
      <c r="E975" s="24"/>
      <c r="H975" s="24"/>
      <c r="I975" s="25"/>
      <c r="J975" s="25"/>
    </row>
    <row r="976" spans="1:10" x14ac:dyDescent="0.2">
      <c r="E976" s="24"/>
      <c r="H976" s="24"/>
      <c r="I976" s="25"/>
      <c r="J976" s="25"/>
    </row>
    <row r="977" spans="5:10" x14ac:dyDescent="0.2">
      <c r="E977" s="24"/>
      <c r="H977" s="24"/>
      <c r="I977" s="25"/>
      <c r="J977" s="25"/>
    </row>
    <row r="978" spans="5:10" x14ac:dyDescent="0.2">
      <c r="E978" s="24"/>
      <c r="H978" s="24"/>
      <c r="I978" s="25"/>
      <c r="J978" s="25"/>
    </row>
    <row r="979" spans="5:10" x14ac:dyDescent="0.2">
      <c r="E979" s="24"/>
      <c r="H979" s="24"/>
      <c r="I979" s="25"/>
      <c r="J979" s="25"/>
    </row>
    <row r="980" spans="5:10" x14ac:dyDescent="0.2">
      <c r="E980" s="24"/>
      <c r="H980" s="24"/>
      <c r="I980" s="25"/>
      <c r="J980" s="25"/>
    </row>
    <row r="981" spans="5:10" x14ac:dyDescent="0.2">
      <c r="E981" s="24"/>
      <c r="H981" s="24"/>
      <c r="I981" s="25"/>
      <c r="J981" s="25"/>
    </row>
    <row r="982" spans="5:10" x14ac:dyDescent="0.2">
      <c r="E982" s="24"/>
      <c r="H982" s="24"/>
      <c r="I982" s="25"/>
      <c r="J982" s="25"/>
    </row>
    <row r="983" spans="5:10" x14ac:dyDescent="0.2">
      <c r="E983" s="24"/>
      <c r="H983" s="24"/>
      <c r="I983" s="25"/>
      <c r="J983" s="25"/>
    </row>
    <row r="984" spans="5:10" x14ac:dyDescent="0.2">
      <c r="E984" s="24"/>
      <c r="H984" s="24"/>
      <c r="I984" s="25"/>
      <c r="J984" s="25"/>
    </row>
    <row r="985" spans="5:10" x14ac:dyDescent="0.2">
      <c r="E985" s="24"/>
      <c r="H985" s="24"/>
      <c r="I985" s="25"/>
      <c r="J985" s="25"/>
    </row>
    <row r="986" spans="5:10" x14ac:dyDescent="0.2">
      <c r="E986" s="24"/>
      <c r="H986" s="24"/>
      <c r="I986" s="25"/>
      <c r="J986" s="25"/>
    </row>
    <row r="987" spans="5:10" x14ac:dyDescent="0.2">
      <c r="E987" s="24"/>
      <c r="H987" s="24"/>
      <c r="I987" s="25"/>
      <c r="J987" s="25"/>
    </row>
    <row r="988" spans="5:10" x14ac:dyDescent="0.2">
      <c r="E988" s="24"/>
      <c r="H988" s="24"/>
      <c r="I988" s="25"/>
      <c r="J988" s="25"/>
    </row>
    <row r="989" spans="5:10" x14ac:dyDescent="0.2">
      <c r="E989" s="24"/>
      <c r="H989" s="24"/>
      <c r="I989" s="25"/>
      <c r="J989" s="25"/>
    </row>
    <row r="990" spans="5:10" x14ac:dyDescent="0.2">
      <c r="E990" s="24"/>
      <c r="H990" s="24"/>
      <c r="I990" s="25"/>
      <c r="J990" s="25"/>
    </row>
    <row r="991" spans="5:10" x14ac:dyDescent="0.2">
      <c r="E991" s="24"/>
      <c r="H991" s="24"/>
      <c r="I991" s="25"/>
      <c r="J991" s="25"/>
    </row>
    <row r="992" spans="5:10" x14ac:dyDescent="0.2">
      <c r="E992" s="24"/>
      <c r="H992" s="24"/>
      <c r="I992" s="25"/>
      <c r="J992" s="25"/>
    </row>
    <row r="993" spans="5:10" x14ac:dyDescent="0.2">
      <c r="E993" s="24"/>
      <c r="H993" s="24"/>
      <c r="I993" s="25"/>
      <c r="J993" s="25"/>
    </row>
    <row r="994" spans="5:10" x14ac:dyDescent="0.2">
      <c r="E994" s="24"/>
      <c r="H994" s="24"/>
      <c r="I994" s="25"/>
      <c r="J994" s="2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Y953"/>
  <sheetViews>
    <sheetView workbookViewId="0"/>
  </sheetViews>
  <sheetFormatPr baseColWidth="10" defaultColWidth="12.5703125" defaultRowHeight="15.75" customHeight="1" x14ac:dyDescent="0.2"/>
  <cols>
    <col min="2" max="2" width="20.85546875" customWidth="1"/>
    <col min="3" max="3" width="20.28515625" customWidth="1"/>
    <col min="5" max="5" width="21.7109375" customWidth="1"/>
    <col min="6" max="6" width="23.42578125" customWidth="1"/>
    <col min="7" max="7" width="20.140625" customWidth="1"/>
    <col min="8" max="8" width="14.28515625" customWidth="1"/>
  </cols>
  <sheetData>
    <row r="1" spans="1:25" x14ac:dyDescent="0.2">
      <c r="A1" s="33" t="s">
        <v>0</v>
      </c>
      <c r="B1" s="33" t="s">
        <v>37</v>
      </c>
      <c r="C1" s="33" t="s">
        <v>44</v>
      </c>
      <c r="D1" s="33" t="s">
        <v>45</v>
      </c>
      <c r="E1" s="34" t="s">
        <v>46</v>
      </c>
      <c r="F1" s="33" t="s">
        <v>47</v>
      </c>
      <c r="G1" s="33" t="s">
        <v>48</v>
      </c>
      <c r="H1" s="34" t="s">
        <v>49</v>
      </c>
      <c r="I1" s="4" t="s">
        <v>9</v>
      </c>
      <c r="J1" s="4" t="s">
        <v>35</v>
      </c>
    </row>
    <row r="2" spans="1:25" x14ac:dyDescent="0.2">
      <c r="A2" s="35" t="s">
        <v>36</v>
      </c>
      <c r="B2" s="36">
        <v>7.4931200000000002</v>
      </c>
      <c r="C2" s="36">
        <v>1.0025999999999999</v>
      </c>
      <c r="D2" s="36">
        <v>9.5223999999999993</v>
      </c>
      <c r="E2" s="37">
        <f t="shared" ref="E2:E12" si="0">C2-(D2%*C2)</f>
        <v>0.90712841759999996</v>
      </c>
      <c r="F2" s="38">
        <v>7.6848099999999997</v>
      </c>
      <c r="G2" s="37">
        <f t="shared" ref="G2:G37" si="1">E2-(F2-B2)</f>
        <v>0.71543841760000049</v>
      </c>
      <c r="H2" s="37">
        <f t="shared" ref="H2:H37" si="2">G2/E2*100</f>
        <v>78.868482534462331</v>
      </c>
      <c r="I2" s="25">
        <f>AVERAGE(H2:H4)</f>
        <v>80.313429196801167</v>
      </c>
      <c r="J2" s="25">
        <f>STDEV(H2:H4)</f>
        <v>1.4141870249612714</v>
      </c>
      <c r="M2" s="28"/>
      <c r="N2" s="28"/>
      <c r="S2" s="24"/>
      <c r="T2" s="24"/>
    </row>
    <row r="3" spans="1:25" x14ac:dyDescent="0.2">
      <c r="A3" s="35" t="s">
        <v>36</v>
      </c>
      <c r="B3" s="36">
        <v>7.3097500000000002</v>
      </c>
      <c r="C3" s="36">
        <v>1.00221</v>
      </c>
      <c r="D3" s="36">
        <v>9.5862999999999996</v>
      </c>
      <c r="E3" s="37">
        <f t="shared" si="0"/>
        <v>0.90613514277000007</v>
      </c>
      <c r="F3" s="38">
        <v>7.4875600000000002</v>
      </c>
      <c r="G3" s="37">
        <f t="shared" si="1"/>
        <v>0.72832514277000004</v>
      </c>
      <c r="H3" s="37">
        <f t="shared" si="2"/>
        <v>80.377099219830981</v>
      </c>
      <c r="I3" s="25"/>
      <c r="J3" s="25"/>
      <c r="S3" s="24"/>
      <c r="T3" s="24"/>
    </row>
    <row r="4" spans="1:25" x14ac:dyDescent="0.2">
      <c r="A4" s="35" t="s">
        <v>36</v>
      </c>
      <c r="B4" s="36">
        <v>10.59252</v>
      </c>
      <c r="C4" s="36">
        <v>1.024</v>
      </c>
      <c r="D4" s="36">
        <v>9.3659999999999997</v>
      </c>
      <c r="E4" s="37">
        <f t="shared" si="0"/>
        <v>0.92809216000000005</v>
      </c>
      <c r="F4" s="38">
        <v>10.762409999999999</v>
      </c>
      <c r="G4" s="37">
        <f t="shared" si="1"/>
        <v>0.75820216000000129</v>
      </c>
      <c r="H4" s="37">
        <f t="shared" si="2"/>
        <v>81.694705836110202</v>
      </c>
      <c r="I4" s="25"/>
      <c r="J4" s="25"/>
      <c r="S4" s="24"/>
      <c r="T4" s="24"/>
    </row>
    <row r="5" spans="1:25" x14ac:dyDescent="0.2">
      <c r="A5" s="39" t="s">
        <v>13</v>
      </c>
      <c r="B5" s="21">
        <v>8.0974599999999999</v>
      </c>
      <c r="C5" s="21">
        <v>1.00149</v>
      </c>
      <c r="D5" s="40">
        <v>4.7184999999999997</v>
      </c>
      <c r="E5" s="37">
        <f t="shared" si="0"/>
        <v>0.95423469434999997</v>
      </c>
      <c r="F5" s="21">
        <v>8.3298699999999997</v>
      </c>
      <c r="G5" s="37">
        <f t="shared" si="1"/>
        <v>0.72182469435000018</v>
      </c>
      <c r="H5" s="37">
        <f t="shared" si="2"/>
        <v>75.644356532403023</v>
      </c>
      <c r="I5" s="25">
        <f>AVERAGE(H5:H7)</f>
        <v>75.09360029094411</v>
      </c>
      <c r="J5" s="25">
        <f>STDEV(H5:H7)</f>
        <v>0.68281635624819004</v>
      </c>
      <c r="K5" s="24"/>
      <c r="M5" s="28"/>
      <c r="N5" s="28"/>
      <c r="S5" s="24"/>
      <c r="T5" s="24"/>
    </row>
    <row r="6" spans="1:25" x14ac:dyDescent="0.2">
      <c r="A6" s="39" t="s">
        <v>13</v>
      </c>
      <c r="B6" s="21">
        <v>10.73358</v>
      </c>
      <c r="C6" s="21">
        <v>1.00214</v>
      </c>
      <c r="D6" s="40">
        <v>5.2179000000000002</v>
      </c>
      <c r="E6" s="37">
        <f t="shared" si="0"/>
        <v>0.94984933694000007</v>
      </c>
      <c r="F6" s="21">
        <v>10.977410000000001</v>
      </c>
      <c r="G6" s="37">
        <f t="shared" si="1"/>
        <v>0.70601933693999919</v>
      </c>
      <c r="H6" s="37">
        <f t="shared" si="2"/>
        <v>74.329613074688808</v>
      </c>
      <c r="I6" s="25"/>
      <c r="J6" s="25"/>
      <c r="S6" s="24"/>
      <c r="T6" s="24"/>
    </row>
    <row r="7" spans="1:25" x14ac:dyDescent="0.2">
      <c r="A7" s="39" t="s">
        <v>13</v>
      </c>
      <c r="B7" s="21">
        <v>10.64658</v>
      </c>
      <c r="C7" s="21">
        <v>1.0003599999999999</v>
      </c>
      <c r="D7" s="40">
        <v>5.7366000000000001</v>
      </c>
      <c r="E7" s="37">
        <f t="shared" si="0"/>
        <v>0.9429733482399999</v>
      </c>
      <c r="F7" s="21">
        <v>10.879429999999999</v>
      </c>
      <c r="G7" s="37">
        <f t="shared" si="1"/>
        <v>0.71012334824000078</v>
      </c>
      <c r="H7" s="37">
        <f t="shared" si="2"/>
        <v>75.306831265740541</v>
      </c>
      <c r="I7" s="25"/>
      <c r="J7" s="25"/>
      <c r="S7" s="24"/>
      <c r="T7" s="24"/>
    </row>
    <row r="8" spans="1:25" x14ac:dyDescent="0.2">
      <c r="A8" s="39" t="s">
        <v>50</v>
      </c>
      <c r="B8" s="21">
        <v>9.3337699999999995</v>
      </c>
      <c r="C8" s="21">
        <v>1.0012700000000001</v>
      </c>
      <c r="D8" s="40">
        <v>4.2640000000000002</v>
      </c>
      <c r="E8" s="37">
        <f t="shared" si="0"/>
        <v>0.95857584720000011</v>
      </c>
      <c r="F8" s="21">
        <v>9.6297800000000002</v>
      </c>
      <c r="G8" s="37">
        <f t="shared" si="1"/>
        <v>0.66256584719999934</v>
      </c>
      <c r="H8" s="37">
        <f t="shared" si="2"/>
        <v>69.119814476377016</v>
      </c>
      <c r="I8" s="25">
        <f>AVERAGE(H8:H10)</f>
        <v>68.388965471923328</v>
      </c>
      <c r="J8" s="25">
        <f>STDEV(H8:H10)</f>
        <v>0.6485022017773473</v>
      </c>
      <c r="K8" s="24"/>
      <c r="M8" s="28"/>
      <c r="N8" s="28"/>
      <c r="S8" s="24"/>
      <c r="T8" s="24"/>
    </row>
    <row r="9" spans="1:25" x14ac:dyDescent="0.2">
      <c r="A9" s="39" t="s">
        <v>14</v>
      </c>
      <c r="B9" s="21">
        <v>11.218019999999999</v>
      </c>
      <c r="C9" s="21">
        <v>1.0022200000000001</v>
      </c>
      <c r="D9" s="40">
        <v>4.7762000000000002</v>
      </c>
      <c r="E9" s="37">
        <f t="shared" si="0"/>
        <v>0.95435196836000014</v>
      </c>
      <c r="F9" s="21">
        <v>11.521839999999999</v>
      </c>
      <c r="G9" s="37">
        <f t="shared" si="1"/>
        <v>0.65053196836000016</v>
      </c>
      <c r="H9" s="37">
        <f t="shared" si="2"/>
        <v>68.164785103121076</v>
      </c>
      <c r="I9" s="25"/>
      <c r="J9" s="25"/>
      <c r="S9" s="24"/>
      <c r="T9" s="24"/>
    </row>
    <row r="10" spans="1:25" x14ac:dyDescent="0.2">
      <c r="A10" s="39" t="s">
        <v>14</v>
      </c>
      <c r="B10" s="21">
        <v>7.8093000000000004</v>
      </c>
      <c r="C10" s="21">
        <v>1.00162</v>
      </c>
      <c r="D10" s="40">
        <v>4.5376000000000003</v>
      </c>
      <c r="E10" s="37">
        <f t="shared" si="0"/>
        <v>0.95617049087999995</v>
      </c>
      <c r="F10" s="21">
        <v>8.1164000000000005</v>
      </c>
      <c r="G10" s="37">
        <f t="shared" si="1"/>
        <v>0.6490704908799998</v>
      </c>
      <c r="H10" s="37">
        <f t="shared" si="2"/>
        <v>67.882296836271905</v>
      </c>
      <c r="I10" s="25"/>
      <c r="J10" s="25"/>
      <c r="S10" s="24"/>
      <c r="T10" s="24"/>
    </row>
    <row r="11" spans="1:25" x14ac:dyDescent="0.2">
      <c r="A11" s="39" t="s">
        <v>15</v>
      </c>
      <c r="B11" s="21">
        <v>10.538539999999999</v>
      </c>
      <c r="C11" s="21">
        <v>1.00098</v>
      </c>
      <c r="D11" s="40">
        <v>4.6317000000000004</v>
      </c>
      <c r="E11" s="37">
        <f t="shared" si="0"/>
        <v>0.95461760933999995</v>
      </c>
      <c r="F11" s="21">
        <v>10.849959999999999</v>
      </c>
      <c r="G11" s="37">
        <f t="shared" si="1"/>
        <v>0.64319760933999992</v>
      </c>
      <c r="H11" s="37">
        <f t="shared" si="2"/>
        <v>67.377513576843768</v>
      </c>
      <c r="I11" s="25">
        <f>AVERAGE(H11:H13)</f>
        <v>68.165761711367537</v>
      </c>
      <c r="J11" s="25">
        <f>STDEV(H11:H13)</f>
        <v>0.81227992674681859</v>
      </c>
      <c r="K11" s="24"/>
      <c r="M11" s="28"/>
      <c r="N11" s="28"/>
      <c r="S11" s="24"/>
      <c r="T11" s="24"/>
    </row>
    <row r="12" spans="1:25" x14ac:dyDescent="0.2">
      <c r="A12" s="39" t="s">
        <v>15</v>
      </c>
      <c r="B12" s="21">
        <v>10.28912</v>
      </c>
      <c r="C12" s="21">
        <v>1.00145</v>
      </c>
      <c r="D12" s="40">
        <v>4.4801000000000002</v>
      </c>
      <c r="E12" s="37">
        <f t="shared" si="0"/>
        <v>0.95658403854999996</v>
      </c>
      <c r="F12" s="21">
        <v>10.585660000000001</v>
      </c>
      <c r="G12" s="37">
        <f t="shared" si="1"/>
        <v>0.66004403854999971</v>
      </c>
      <c r="H12" s="37">
        <f t="shared" si="2"/>
        <v>69.000109969480704</v>
      </c>
      <c r="I12" s="25"/>
      <c r="J12" s="25"/>
      <c r="S12" s="24"/>
      <c r="T12" s="24"/>
    </row>
    <row r="13" spans="1:25" x14ac:dyDescent="0.2">
      <c r="A13" s="39" t="s">
        <v>15</v>
      </c>
      <c r="B13" s="15">
        <v>11.016999999999999</v>
      </c>
      <c r="C13" s="15"/>
      <c r="D13" s="41"/>
      <c r="E13" s="42">
        <v>0.9857800000000001</v>
      </c>
      <c r="F13" s="15">
        <v>11.33127</v>
      </c>
      <c r="G13" s="37">
        <f t="shared" si="1"/>
        <v>0.67150999999999961</v>
      </c>
      <c r="H13" s="37">
        <f t="shared" si="2"/>
        <v>68.119661587778154</v>
      </c>
      <c r="I13" s="43"/>
      <c r="J13" s="43"/>
      <c r="K13" s="18"/>
      <c r="L13" s="16"/>
      <c r="M13" s="16"/>
      <c r="N13" s="16"/>
      <c r="O13" s="18"/>
      <c r="P13" s="18"/>
      <c r="Q13" s="18"/>
      <c r="R13" s="16"/>
      <c r="S13" s="44"/>
      <c r="T13" s="44"/>
      <c r="U13" s="16"/>
      <c r="V13" s="18"/>
      <c r="W13" s="18"/>
      <c r="X13" s="18"/>
      <c r="Y13" s="18"/>
    </row>
    <row r="14" spans="1:25" x14ac:dyDescent="0.2">
      <c r="A14" s="39" t="s">
        <v>16</v>
      </c>
      <c r="B14" s="21">
        <v>7.6487499999999997</v>
      </c>
      <c r="C14" s="21">
        <v>1.00149</v>
      </c>
      <c r="D14" s="40">
        <v>5.5373000000000001</v>
      </c>
      <c r="E14" s="37">
        <f t="shared" ref="E14:E27" si="3">C14-(D14%*C14)</f>
        <v>0.94603449422999997</v>
      </c>
      <c r="F14" s="21">
        <v>7.8780799999999997</v>
      </c>
      <c r="G14" s="37">
        <f t="shared" si="1"/>
        <v>0.71670449422999993</v>
      </c>
      <c r="H14" s="37">
        <f t="shared" si="2"/>
        <v>75.758812030775132</v>
      </c>
      <c r="I14" s="25">
        <f>AVERAGE(H14:H16)</f>
        <v>74.098440267722665</v>
      </c>
      <c r="J14" s="45">
        <v>1.2955571850000001</v>
      </c>
      <c r="K14" s="24"/>
      <c r="M14" s="28"/>
      <c r="N14" s="46"/>
    </row>
    <row r="15" spans="1:25" x14ac:dyDescent="0.2">
      <c r="A15" s="39" t="s">
        <v>16</v>
      </c>
      <c r="B15" s="21">
        <v>9.8513000000000002</v>
      </c>
      <c r="C15" s="21">
        <v>1.00075</v>
      </c>
      <c r="D15" s="40">
        <v>6.1032999999999999</v>
      </c>
      <c r="E15" s="37">
        <f t="shared" si="3"/>
        <v>0.93967122525000002</v>
      </c>
      <c r="F15" s="21">
        <v>10.1158</v>
      </c>
      <c r="G15" s="37">
        <f t="shared" si="1"/>
        <v>0.67517122525000006</v>
      </c>
      <c r="H15" s="37">
        <f t="shared" si="2"/>
        <v>71.851857022691149</v>
      </c>
      <c r="I15" s="25"/>
      <c r="J15" s="25"/>
    </row>
    <row r="16" spans="1:25" x14ac:dyDescent="0.2">
      <c r="A16" s="39" t="s">
        <v>16</v>
      </c>
      <c r="B16" s="21">
        <v>10.348240000000001</v>
      </c>
      <c r="C16" s="21">
        <v>1.0026600000000001</v>
      </c>
      <c r="D16" s="40">
        <v>6.2549999999999999</v>
      </c>
      <c r="E16" s="37">
        <f t="shared" si="3"/>
        <v>0.93994361700000006</v>
      </c>
      <c r="F16" s="21">
        <v>10.58619</v>
      </c>
      <c r="G16" s="37">
        <f t="shared" si="1"/>
        <v>0.7019936170000004</v>
      </c>
      <c r="H16" s="37">
        <f t="shared" si="2"/>
        <v>74.684651749701743</v>
      </c>
      <c r="I16" s="25"/>
      <c r="J16" s="25"/>
    </row>
    <row r="17" spans="1:14" x14ac:dyDescent="0.2">
      <c r="A17" s="39" t="s">
        <v>51</v>
      </c>
      <c r="B17" s="21">
        <v>10.933590000000001</v>
      </c>
      <c r="C17" s="21">
        <v>1.00248</v>
      </c>
      <c r="D17" s="40">
        <v>7.5640000000000001</v>
      </c>
      <c r="E17" s="37">
        <f t="shared" si="3"/>
        <v>0.92665241279999999</v>
      </c>
      <c r="F17" s="21">
        <v>11.130929999999999</v>
      </c>
      <c r="G17" s="37">
        <f t="shared" si="1"/>
        <v>0.72931241280000125</v>
      </c>
      <c r="H17" s="37">
        <f t="shared" si="2"/>
        <v>78.703988974278886</v>
      </c>
      <c r="I17" s="25">
        <f>AVERAGE(H17:H19)</f>
        <v>79.056199089790454</v>
      </c>
      <c r="J17" s="25">
        <f>STDEV(H17:H19)</f>
        <v>0.80325449392704573</v>
      </c>
      <c r="K17" s="24"/>
      <c r="M17" s="28"/>
      <c r="N17" s="28"/>
    </row>
    <row r="18" spans="1:14" x14ac:dyDescent="0.2">
      <c r="A18" s="39" t="s">
        <v>17</v>
      </c>
      <c r="B18" s="21">
        <v>10.80444</v>
      </c>
      <c r="C18" s="21">
        <v>1.0010600000000001</v>
      </c>
      <c r="D18" s="40">
        <v>8.0607000000000006</v>
      </c>
      <c r="E18" s="37">
        <f t="shared" si="3"/>
        <v>0.92036755658000002</v>
      </c>
      <c r="F18" s="21">
        <v>10.98874</v>
      </c>
      <c r="G18" s="37">
        <f t="shared" si="1"/>
        <v>0.73606755657999967</v>
      </c>
      <c r="H18" s="37">
        <f t="shared" si="2"/>
        <v>79.975391496323283</v>
      </c>
      <c r="I18" s="25"/>
      <c r="J18" s="25"/>
    </row>
    <row r="19" spans="1:14" x14ac:dyDescent="0.2">
      <c r="A19" s="39" t="s">
        <v>17</v>
      </c>
      <c r="B19" s="21">
        <v>10.872999999999999</v>
      </c>
      <c r="C19" s="21">
        <v>1.00258</v>
      </c>
      <c r="D19" s="40">
        <v>7.9118000000000004</v>
      </c>
      <c r="E19" s="37">
        <f t="shared" si="3"/>
        <v>0.92325787556000005</v>
      </c>
      <c r="F19" s="21">
        <v>11.0716</v>
      </c>
      <c r="G19" s="37">
        <f t="shared" si="1"/>
        <v>0.72465787555999928</v>
      </c>
      <c r="H19" s="37">
        <f t="shared" si="2"/>
        <v>78.489216798769206</v>
      </c>
      <c r="I19" s="25"/>
      <c r="J19" s="25"/>
    </row>
    <row r="20" spans="1:14" x14ac:dyDescent="0.2">
      <c r="A20" s="39" t="s">
        <v>18</v>
      </c>
      <c r="B20" s="21">
        <v>10.271190000000001</v>
      </c>
      <c r="C20" s="21">
        <v>1.0024</v>
      </c>
      <c r="D20" s="40">
        <v>7.93</v>
      </c>
      <c r="E20" s="37">
        <f t="shared" si="3"/>
        <v>0.92290967999999995</v>
      </c>
      <c r="F20" s="21">
        <v>10.46973</v>
      </c>
      <c r="G20" s="37">
        <f t="shared" si="1"/>
        <v>0.72436968000000046</v>
      </c>
      <c r="H20" s="37">
        <f t="shared" si="2"/>
        <v>78.487602383799953</v>
      </c>
      <c r="I20" s="25">
        <f>AVERAGE(H20:H22)</f>
        <v>78.705284416698518</v>
      </c>
      <c r="J20" s="25">
        <f>STDEV(H20:H22)</f>
        <v>0.46879320229653909</v>
      </c>
      <c r="K20" s="24"/>
      <c r="M20" s="28"/>
      <c r="N20" s="28"/>
    </row>
    <row r="21" spans="1:14" x14ac:dyDescent="0.2">
      <c r="A21" s="39" t="s">
        <v>18</v>
      </c>
      <c r="B21" s="21">
        <v>10.93975</v>
      </c>
      <c r="C21" s="21">
        <v>1.00163</v>
      </c>
      <c r="D21" s="40">
        <v>8.0060000000000002</v>
      </c>
      <c r="E21" s="37">
        <f t="shared" si="3"/>
        <v>0.92143950220000004</v>
      </c>
      <c r="F21" s="21">
        <v>11.138920000000001</v>
      </c>
      <c r="G21" s="37">
        <f t="shared" si="1"/>
        <v>0.72226950219999952</v>
      </c>
      <c r="H21" s="37">
        <f t="shared" si="2"/>
        <v>78.384907579448409</v>
      </c>
      <c r="I21" s="25"/>
      <c r="J21" s="25"/>
    </row>
    <row r="22" spans="1:14" x14ac:dyDescent="0.2">
      <c r="A22" s="39" t="s">
        <v>18</v>
      </c>
      <c r="B22" s="21">
        <v>10.396660000000001</v>
      </c>
      <c r="C22" s="21">
        <v>1.00085</v>
      </c>
      <c r="D22" s="40">
        <v>8.7382000000000009</v>
      </c>
      <c r="E22" s="37">
        <f t="shared" si="3"/>
        <v>0.91339372529999996</v>
      </c>
      <c r="F22" s="21">
        <v>10.58625</v>
      </c>
      <c r="G22" s="37">
        <f t="shared" si="1"/>
        <v>0.72380372530000092</v>
      </c>
      <c r="H22" s="37">
        <f t="shared" si="2"/>
        <v>79.243343286847178</v>
      </c>
      <c r="I22" s="25"/>
      <c r="J22" s="25"/>
    </row>
    <row r="23" spans="1:14" x14ac:dyDescent="0.2">
      <c r="A23" s="39" t="s">
        <v>19</v>
      </c>
      <c r="B23" s="21">
        <v>10.4466</v>
      </c>
      <c r="C23" s="21">
        <v>1.0000599999999999</v>
      </c>
      <c r="D23" s="40">
        <v>7.5069999999999997</v>
      </c>
      <c r="E23" s="37">
        <f t="shared" si="3"/>
        <v>0.9249854958</v>
      </c>
      <c r="F23" s="21">
        <v>10.64968</v>
      </c>
      <c r="G23" s="37">
        <f t="shared" si="1"/>
        <v>0.72190549580000007</v>
      </c>
      <c r="H23" s="37">
        <f t="shared" si="2"/>
        <v>78.045061147217183</v>
      </c>
      <c r="I23" s="25">
        <f>AVERAGE(H23:H25)</f>
        <v>77.941517700794179</v>
      </c>
      <c r="J23" s="25">
        <f>STDEV(H23:H25)</f>
        <v>0.3609391820681187</v>
      </c>
      <c r="K23" s="24"/>
      <c r="M23" s="28"/>
      <c r="N23" s="28"/>
    </row>
    <row r="24" spans="1:14" x14ac:dyDescent="0.2">
      <c r="A24" s="39" t="s">
        <v>19</v>
      </c>
      <c r="B24" s="21">
        <v>10.52961</v>
      </c>
      <c r="C24" s="21">
        <v>1.0035799999999999</v>
      </c>
      <c r="D24" s="40">
        <v>8.4172999999999991</v>
      </c>
      <c r="E24" s="37">
        <f t="shared" si="3"/>
        <v>0.91910566065999988</v>
      </c>
      <c r="F24" s="21">
        <v>10.736039999999999</v>
      </c>
      <c r="G24" s="37">
        <f t="shared" si="1"/>
        <v>0.71267566066000065</v>
      </c>
      <c r="H24" s="37">
        <f t="shared" si="2"/>
        <v>77.54012309621028</v>
      </c>
      <c r="I24" s="25"/>
      <c r="J24" s="25"/>
    </row>
    <row r="25" spans="1:14" x14ac:dyDescent="0.2">
      <c r="A25" s="39" t="s">
        <v>19</v>
      </c>
      <c r="B25" s="21">
        <v>11.015180000000001</v>
      </c>
      <c r="C25" s="21">
        <v>1.0039199999999999</v>
      </c>
      <c r="D25" s="40">
        <v>8.2621000000000002</v>
      </c>
      <c r="E25" s="37">
        <f t="shared" si="3"/>
        <v>0.92097512567999995</v>
      </c>
      <c r="F25" s="21">
        <v>11.215590000000001</v>
      </c>
      <c r="G25" s="37">
        <f t="shared" si="1"/>
        <v>0.7205651256800002</v>
      </c>
      <c r="H25" s="37">
        <f t="shared" si="2"/>
        <v>78.239368858955075</v>
      </c>
      <c r="I25" s="25"/>
      <c r="J25" s="25"/>
    </row>
    <row r="26" spans="1:14" x14ac:dyDescent="0.2">
      <c r="A26" s="39" t="s">
        <v>20</v>
      </c>
      <c r="B26" s="21">
        <v>10.563510000000001</v>
      </c>
      <c r="C26" s="21">
        <v>1.00203</v>
      </c>
      <c r="D26" s="40">
        <v>4.9295999999999998</v>
      </c>
      <c r="E26" s="37">
        <f t="shared" si="3"/>
        <v>0.95263392912</v>
      </c>
      <c r="F26" s="21">
        <v>10.842230000000001</v>
      </c>
      <c r="G26" s="37">
        <f t="shared" si="1"/>
        <v>0.67391392912000014</v>
      </c>
      <c r="H26" s="37">
        <f t="shared" si="2"/>
        <v>70.742171627513954</v>
      </c>
      <c r="I26" s="25">
        <f>AVERAGE(H26:H28)</f>
        <v>71.046200112087931</v>
      </c>
      <c r="J26" s="25">
        <f>STDEV(H26:H28)</f>
        <v>0.59834501987477628</v>
      </c>
      <c r="K26" s="24"/>
      <c r="M26" s="28"/>
      <c r="N26" s="28"/>
    </row>
    <row r="27" spans="1:14" x14ac:dyDescent="0.2">
      <c r="A27" s="39" t="s">
        <v>20</v>
      </c>
      <c r="B27" s="15">
        <v>10.414020000000001</v>
      </c>
      <c r="C27" s="15">
        <v>1.00254</v>
      </c>
      <c r="D27" s="11">
        <v>6.0850512897121734</v>
      </c>
      <c r="E27" s="47">
        <f t="shared" si="3"/>
        <v>0.94153492680011952</v>
      </c>
      <c r="F27" s="15">
        <v>10.68014</v>
      </c>
      <c r="G27" s="47">
        <f t="shared" si="1"/>
        <v>0.6754149268001205</v>
      </c>
      <c r="H27" s="47">
        <f t="shared" si="2"/>
        <v>71.735514804062689</v>
      </c>
      <c r="I27" s="25"/>
      <c r="J27" s="25"/>
    </row>
    <row r="28" spans="1:14" x14ac:dyDescent="0.2">
      <c r="A28" s="39" t="s">
        <v>20</v>
      </c>
      <c r="B28" s="21">
        <v>10.93483</v>
      </c>
      <c r="E28" s="36">
        <v>0.9688099999999995</v>
      </c>
      <c r="F28" s="21">
        <v>11.21907</v>
      </c>
      <c r="G28" s="47">
        <f t="shared" si="1"/>
        <v>0.68456999999999901</v>
      </c>
      <c r="H28" s="47">
        <f t="shared" si="2"/>
        <v>70.660913904687135</v>
      </c>
      <c r="I28" s="25"/>
      <c r="J28" s="25"/>
    </row>
    <row r="29" spans="1:14" x14ac:dyDescent="0.2">
      <c r="A29" s="39" t="s">
        <v>21</v>
      </c>
      <c r="B29" s="21">
        <v>10.95241</v>
      </c>
      <c r="C29" s="21">
        <v>1.00119</v>
      </c>
      <c r="D29" s="40">
        <v>6.9408000000000003</v>
      </c>
      <c r="E29" s="37">
        <f t="shared" ref="E29:E30" si="4">C29-(D29%*C29)</f>
        <v>0.93169940447999999</v>
      </c>
      <c r="F29" s="21">
        <v>11.18862</v>
      </c>
      <c r="G29" s="37">
        <f t="shared" si="1"/>
        <v>0.69548940448000018</v>
      </c>
      <c r="H29" s="37">
        <f t="shared" si="2"/>
        <v>74.647402492241227</v>
      </c>
      <c r="I29" s="25">
        <f>AVERAGE(H29:H31)</f>
        <v>75.351552903333257</v>
      </c>
      <c r="J29" s="25">
        <f>STDEV(H29:H31)</f>
        <v>0.67941115183575918</v>
      </c>
      <c r="K29" s="24"/>
      <c r="M29" s="28"/>
      <c r="N29" s="28"/>
    </row>
    <row r="30" spans="1:14" x14ac:dyDescent="0.2">
      <c r="A30" s="39" t="s">
        <v>21</v>
      </c>
      <c r="B30" s="21">
        <v>10.54677</v>
      </c>
      <c r="C30" s="21">
        <v>1.0018400000000001</v>
      </c>
      <c r="D30" s="40">
        <v>8.1277000000000008</v>
      </c>
      <c r="E30" s="37">
        <f t="shared" si="4"/>
        <v>0.9204134503200001</v>
      </c>
      <c r="F30" s="21">
        <v>10.76764</v>
      </c>
      <c r="G30" s="37">
        <f t="shared" si="1"/>
        <v>0.69954345032000043</v>
      </c>
      <c r="H30" s="37">
        <f t="shared" si="2"/>
        <v>76.003175537774908</v>
      </c>
      <c r="I30" s="25"/>
      <c r="J30" s="25"/>
    </row>
    <row r="31" spans="1:14" x14ac:dyDescent="0.2">
      <c r="A31" s="39" t="s">
        <v>21</v>
      </c>
      <c r="B31" s="15">
        <v>10.81851</v>
      </c>
      <c r="C31" s="15"/>
      <c r="D31" s="41"/>
      <c r="E31" s="42">
        <v>1.0282599999999995</v>
      </c>
      <c r="F31" s="15">
        <v>11.07142</v>
      </c>
      <c r="G31" s="37">
        <f t="shared" si="1"/>
        <v>0.77534999999999954</v>
      </c>
      <c r="H31" s="37">
        <f t="shared" si="2"/>
        <v>75.40408067998365</v>
      </c>
      <c r="I31" s="43"/>
      <c r="J31" s="25"/>
    </row>
    <row r="32" spans="1:14" x14ac:dyDescent="0.2">
      <c r="A32" s="39" t="s">
        <v>13</v>
      </c>
      <c r="B32" s="21">
        <v>10.81724</v>
      </c>
      <c r="C32" s="21">
        <v>1.0007200000000001</v>
      </c>
      <c r="D32" s="40">
        <v>5.8430999999999997</v>
      </c>
      <c r="E32" s="37">
        <f t="shared" ref="E32:E37" si="5">C32-(D32%*C32)</f>
        <v>0.94224692968000001</v>
      </c>
      <c r="F32" s="21">
        <v>11.05871</v>
      </c>
      <c r="G32" s="37">
        <f t="shared" si="1"/>
        <v>0.70077692968000038</v>
      </c>
      <c r="H32" s="37">
        <f t="shared" si="2"/>
        <v>74.372959741879313</v>
      </c>
      <c r="I32" s="25">
        <f>AVERAGE(H32:H34)</f>
        <v>74.709150193844451</v>
      </c>
      <c r="J32" s="25">
        <f>STDEV(H32:H34)</f>
        <v>0.46956229870606758</v>
      </c>
      <c r="K32" s="24"/>
      <c r="M32" s="28"/>
      <c r="N32" s="28"/>
    </row>
    <row r="33" spans="1:14" x14ac:dyDescent="0.2">
      <c r="A33" s="39" t="s">
        <v>13</v>
      </c>
      <c r="B33" s="21">
        <v>11.15849</v>
      </c>
      <c r="C33" s="21">
        <v>1.00292</v>
      </c>
      <c r="D33" s="40">
        <v>7.5509000000000004</v>
      </c>
      <c r="E33" s="37">
        <f t="shared" si="5"/>
        <v>0.92719051372000005</v>
      </c>
      <c r="F33" s="15">
        <v>11.38801</v>
      </c>
      <c r="G33" s="37">
        <f t="shared" si="1"/>
        <v>0.697670513720001</v>
      </c>
      <c r="H33" s="37">
        <f t="shared" si="2"/>
        <v>75.245648374988534</v>
      </c>
      <c r="I33" s="25"/>
      <c r="J33" s="25"/>
    </row>
    <row r="34" spans="1:14" x14ac:dyDescent="0.2">
      <c r="A34" s="39" t="s">
        <v>13</v>
      </c>
      <c r="B34" s="21">
        <v>10.59252</v>
      </c>
      <c r="C34" s="21">
        <v>1.00173</v>
      </c>
      <c r="D34" s="40">
        <v>7.4417</v>
      </c>
      <c r="E34" s="37">
        <f t="shared" si="5"/>
        <v>0.92718425858999998</v>
      </c>
      <c r="F34" s="21">
        <v>10.82887</v>
      </c>
      <c r="G34" s="37">
        <f t="shared" si="1"/>
        <v>0.69083425859000014</v>
      </c>
      <c r="H34" s="37">
        <f t="shared" si="2"/>
        <v>74.50884246466552</v>
      </c>
      <c r="I34" s="25"/>
      <c r="J34" s="25"/>
    </row>
    <row r="35" spans="1:14" x14ac:dyDescent="0.2">
      <c r="A35" s="39" t="s">
        <v>13</v>
      </c>
      <c r="B35" s="21">
        <v>10.414020000000001</v>
      </c>
      <c r="C35" s="21">
        <v>1.0013399999999999</v>
      </c>
      <c r="D35" s="40">
        <v>6.9858000000000002</v>
      </c>
      <c r="E35" s="37">
        <f t="shared" si="5"/>
        <v>0.93138839027999987</v>
      </c>
      <c r="F35" s="21">
        <v>10.65436</v>
      </c>
      <c r="G35" s="37">
        <f t="shared" si="1"/>
        <v>0.69104839028000009</v>
      </c>
      <c r="H35" s="37">
        <f t="shared" si="2"/>
        <v>74.195512580122752</v>
      </c>
      <c r="I35" s="25">
        <f>AVERAGE(H35:H37)</f>
        <v>74.931825231810748</v>
      </c>
      <c r="J35" s="25">
        <f>STDEV(H35:H37)</f>
        <v>0.79804460244562203</v>
      </c>
      <c r="K35" s="24"/>
      <c r="M35" s="28"/>
      <c r="N35" s="28"/>
    </row>
    <row r="36" spans="1:14" x14ac:dyDescent="0.2">
      <c r="A36" s="39" t="s">
        <v>13</v>
      </c>
      <c r="B36" s="21">
        <v>10.674759999999999</v>
      </c>
      <c r="C36" s="21">
        <v>1.0015099999999999</v>
      </c>
      <c r="D36" s="40">
        <v>7.4427000000000003</v>
      </c>
      <c r="E36" s="37">
        <f t="shared" si="5"/>
        <v>0.92697061522999991</v>
      </c>
      <c r="F36" s="21">
        <v>10.90817</v>
      </c>
      <c r="G36" s="37">
        <f t="shared" si="1"/>
        <v>0.6935606152299989</v>
      </c>
      <c r="H36" s="37">
        <f t="shared" si="2"/>
        <v>74.820129552640964</v>
      </c>
      <c r="I36" s="25"/>
      <c r="J36" s="25"/>
    </row>
    <row r="37" spans="1:14" x14ac:dyDescent="0.2">
      <c r="A37" s="39" t="s">
        <v>13</v>
      </c>
      <c r="B37" s="21">
        <v>10.356</v>
      </c>
      <c r="C37" s="21">
        <v>1.0012399999999999</v>
      </c>
      <c r="D37" s="40">
        <v>7.242</v>
      </c>
      <c r="E37" s="37">
        <f t="shared" si="5"/>
        <v>0.92873019919999988</v>
      </c>
      <c r="F37" s="21">
        <v>10.58094</v>
      </c>
      <c r="G37" s="37">
        <f t="shared" si="1"/>
        <v>0.70379019919999974</v>
      </c>
      <c r="H37" s="37">
        <f t="shared" si="2"/>
        <v>75.779833562668514</v>
      </c>
      <c r="I37" s="25"/>
      <c r="J37" s="25"/>
    </row>
    <row r="38" spans="1:14" x14ac:dyDescent="0.2">
      <c r="A38" s="39"/>
      <c r="G38" s="37"/>
      <c r="H38" s="37"/>
      <c r="I38" s="25"/>
      <c r="J38" s="25"/>
    </row>
    <row r="39" spans="1:14" x14ac:dyDescent="0.2">
      <c r="A39" s="48"/>
      <c r="I39" s="25"/>
      <c r="J39" s="25"/>
    </row>
    <row r="40" spans="1:14" x14ac:dyDescent="0.2">
      <c r="A40" s="48"/>
      <c r="B40" s="28"/>
      <c r="I40" s="25"/>
      <c r="J40" s="25"/>
    </row>
    <row r="41" spans="1:14" x14ac:dyDescent="0.2">
      <c r="A41" s="48"/>
      <c r="B41" s="28"/>
      <c r="I41" s="25"/>
      <c r="J41" s="25"/>
    </row>
    <row r="42" spans="1:14" x14ac:dyDescent="0.2">
      <c r="A42" s="48"/>
      <c r="B42" s="28"/>
      <c r="I42" s="25"/>
      <c r="J42" s="25"/>
    </row>
    <row r="43" spans="1:14" x14ac:dyDescent="0.2">
      <c r="A43" s="48"/>
      <c r="B43" s="28"/>
      <c r="I43" s="25"/>
      <c r="J43" s="25"/>
    </row>
    <row r="44" spans="1:14" x14ac:dyDescent="0.2">
      <c r="A44" s="48"/>
      <c r="B44" s="28"/>
      <c r="I44" s="25"/>
      <c r="J44" s="25"/>
    </row>
    <row r="45" spans="1:14" x14ac:dyDescent="0.2">
      <c r="A45" s="48"/>
      <c r="B45" s="28"/>
      <c r="I45" s="25"/>
      <c r="J45" s="25"/>
    </row>
    <row r="46" spans="1:14" x14ac:dyDescent="0.2">
      <c r="A46" s="48"/>
      <c r="B46" s="28"/>
      <c r="I46" s="25"/>
      <c r="J46" s="25"/>
    </row>
    <row r="47" spans="1:14" x14ac:dyDescent="0.2">
      <c r="A47" s="48"/>
      <c r="B47" s="28"/>
      <c r="I47" s="25"/>
      <c r="J47" s="25"/>
    </row>
    <row r="48" spans="1:14" x14ac:dyDescent="0.2">
      <c r="A48" s="48"/>
      <c r="B48" s="46"/>
      <c r="I48" s="25"/>
      <c r="J48" s="25"/>
    </row>
    <row r="49" spans="1:10" x14ac:dyDescent="0.2">
      <c r="A49" s="48"/>
      <c r="B49" s="28"/>
      <c r="I49" s="25"/>
      <c r="J49" s="25"/>
    </row>
    <row r="50" spans="1:10" x14ac:dyDescent="0.2">
      <c r="A50" s="48"/>
      <c r="B50" s="28"/>
      <c r="I50" s="25"/>
      <c r="J50" s="25"/>
    </row>
    <row r="51" spans="1:10" x14ac:dyDescent="0.2">
      <c r="A51" s="48"/>
      <c r="B51" s="28"/>
      <c r="I51" s="25"/>
      <c r="J51" s="25"/>
    </row>
    <row r="52" spans="1:10" x14ac:dyDescent="0.2">
      <c r="A52" s="48"/>
      <c r="I52" s="25"/>
      <c r="J52" s="25"/>
    </row>
    <row r="53" spans="1:10" x14ac:dyDescent="0.2">
      <c r="A53" s="48"/>
      <c r="I53" s="25"/>
      <c r="J53" s="25"/>
    </row>
    <row r="54" spans="1:10" x14ac:dyDescent="0.2">
      <c r="A54" s="48"/>
      <c r="I54" s="25"/>
      <c r="J54" s="25"/>
    </row>
    <row r="55" spans="1:10" x14ac:dyDescent="0.2">
      <c r="A55" s="48"/>
      <c r="I55" s="25"/>
      <c r="J55" s="25"/>
    </row>
    <row r="56" spans="1:10" x14ac:dyDescent="0.2">
      <c r="A56" s="48"/>
      <c r="I56" s="25"/>
      <c r="J56" s="25"/>
    </row>
    <row r="57" spans="1:10" x14ac:dyDescent="0.2">
      <c r="A57" s="48"/>
      <c r="I57" s="25"/>
      <c r="J57" s="25"/>
    </row>
    <row r="58" spans="1:10" x14ac:dyDescent="0.2">
      <c r="A58" s="48"/>
      <c r="I58" s="25"/>
      <c r="J58" s="25"/>
    </row>
    <row r="59" spans="1:10" x14ac:dyDescent="0.2">
      <c r="A59" s="48"/>
      <c r="I59" s="25"/>
      <c r="J59" s="25"/>
    </row>
    <row r="60" spans="1:10" x14ac:dyDescent="0.2">
      <c r="A60" s="48"/>
      <c r="I60" s="25"/>
      <c r="J60" s="25"/>
    </row>
    <row r="61" spans="1:10" x14ac:dyDescent="0.2">
      <c r="A61" s="48"/>
      <c r="I61" s="25"/>
      <c r="J61" s="25"/>
    </row>
    <row r="62" spans="1:10" x14ac:dyDescent="0.2">
      <c r="A62" s="48"/>
      <c r="I62" s="25"/>
      <c r="J62" s="25"/>
    </row>
    <row r="63" spans="1:10" x14ac:dyDescent="0.2">
      <c r="A63" s="48"/>
      <c r="I63" s="25"/>
      <c r="J63" s="25"/>
    </row>
    <row r="64" spans="1:10" x14ac:dyDescent="0.2">
      <c r="A64" s="48"/>
      <c r="I64" s="25"/>
      <c r="J64" s="25"/>
    </row>
    <row r="65" spans="1:10" x14ac:dyDescent="0.2">
      <c r="A65" s="48"/>
      <c r="I65" s="25"/>
      <c r="J65" s="25"/>
    </row>
    <row r="66" spans="1:10" x14ac:dyDescent="0.2">
      <c r="A66" s="48"/>
      <c r="I66" s="25"/>
      <c r="J66" s="25"/>
    </row>
    <row r="67" spans="1:10" x14ac:dyDescent="0.2">
      <c r="A67" s="48"/>
      <c r="I67" s="25"/>
      <c r="J67" s="25"/>
    </row>
    <row r="68" spans="1:10" x14ac:dyDescent="0.2">
      <c r="A68" s="48"/>
      <c r="I68" s="25"/>
      <c r="J68" s="25"/>
    </row>
    <row r="69" spans="1:10" x14ac:dyDescent="0.2">
      <c r="A69" s="48"/>
      <c r="I69" s="25"/>
      <c r="J69" s="25"/>
    </row>
    <row r="70" spans="1:10" x14ac:dyDescent="0.2">
      <c r="A70" s="48"/>
      <c r="I70" s="25"/>
      <c r="J70" s="25"/>
    </row>
    <row r="71" spans="1:10" x14ac:dyDescent="0.2">
      <c r="A71" s="48"/>
      <c r="I71" s="25"/>
      <c r="J71" s="25"/>
    </row>
    <row r="72" spans="1:10" x14ac:dyDescent="0.2">
      <c r="A72" s="48"/>
      <c r="I72" s="25"/>
      <c r="J72" s="25"/>
    </row>
    <row r="73" spans="1:10" x14ac:dyDescent="0.2">
      <c r="A73" s="48"/>
      <c r="I73" s="25"/>
      <c r="J73" s="25"/>
    </row>
    <row r="74" spans="1:10" x14ac:dyDescent="0.2">
      <c r="A74" s="48"/>
      <c r="I74" s="25"/>
      <c r="J74" s="25"/>
    </row>
    <row r="75" spans="1:10" x14ac:dyDescent="0.2">
      <c r="A75" s="48"/>
      <c r="I75" s="25"/>
      <c r="J75" s="25"/>
    </row>
    <row r="76" spans="1:10" x14ac:dyDescent="0.2">
      <c r="A76" s="48"/>
      <c r="I76" s="25"/>
      <c r="J76" s="25"/>
    </row>
    <row r="77" spans="1:10" x14ac:dyDescent="0.2">
      <c r="A77" s="48"/>
      <c r="I77" s="25"/>
      <c r="J77" s="25"/>
    </row>
    <row r="78" spans="1:10" x14ac:dyDescent="0.2">
      <c r="A78" s="48"/>
      <c r="I78" s="25"/>
      <c r="J78" s="25"/>
    </row>
    <row r="79" spans="1:10" x14ac:dyDescent="0.2">
      <c r="A79" s="48"/>
      <c r="I79" s="25"/>
      <c r="J79" s="25"/>
    </row>
    <row r="80" spans="1:10" x14ac:dyDescent="0.2">
      <c r="A80" s="48"/>
      <c r="I80" s="25"/>
      <c r="J80" s="25"/>
    </row>
    <row r="81" spans="1:10" x14ac:dyDescent="0.2">
      <c r="A81" s="48"/>
      <c r="I81" s="25"/>
      <c r="J81" s="25"/>
    </row>
    <row r="82" spans="1:10" x14ac:dyDescent="0.2">
      <c r="A82" s="48"/>
      <c r="I82" s="25"/>
      <c r="J82" s="25"/>
    </row>
    <row r="83" spans="1:10" x14ac:dyDescent="0.2">
      <c r="A83" s="48"/>
      <c r="I83" s="25"/>
      <c r="J83" s="25"/>
    </row>
    <row r="84" spans="1:10" x14ac:dyDescent="0.2">
      <c r="A84" s="48"/>
      <c r="I84" s="25"/>
      <c r="J84" s="25"/>
    </row>
    <row r="85" spans="1:10" x14ac:dyDescent="0.2">
      <c r="A85" s="48"/>
      <c r="I85" s="25"/>
      <c r="J85" s="25"/>
    </row>
    <row r="86" spans="1:10" x14ac:dyDescent="0.2">
      <c r="A86" s="48"/>
      <c r="I86" s="25"/>
      <c r="J86" s="25"/>
    </row>
    <row r="87" spans="1:10" x14ac:dyDescent="0.2">
      <c r="A87" s="48"/>
      <c r="I87" s="25"/>
      <c r="J87" s="25"/>
    </row>
    <row r="88" spans="1:10" x14ac:dyDescent="0.2">
      <c r="A88" s="48"/>
      <c r="I88" s="25"/>
      <c r="J88" s="25"/>
    </row>
    <row r="89" spans="1:10" x14ac:dyDescent="0.2">
      <c r="A89" s="48"/>
      <c r="I89" s="25"/>
      <c r="J89" s="25"/>
    </row>
    <row r="90" spans="1:10" x14ac:dyDescent="0.2">
      <c r="A90" s="48"/>
      <c r="I90" s="25"/>
      <c r="J90" s="25"/>
    </row>
    <row r="91" spans="1:10" x14ac:dyDescent="0.2">
      <c r="A91" s="48"/>
      <c r="I91" s="25"/>
      <c r="J91" s="25"/>
    </row>
    <row r="92" spans="1:10" x14ac:dyDescent="0.2">
      <c r="A92" s="48"/>
      <c r="I92" s="25"/>
      <c r="J92" s="25"/>
    </row>
    <row r="93" spans="1:10" x14ac:dyDescent="0.2">
      <c r="A93" s="48"/>
      <c r="I93" s="25"/>
      <c r="J93" s="25"/>
    </row>
    <row r="94" spans="1:10" x14ac:dyDescent="0.2">
      <c r="A94" s="48"/>
      <c r="I94" s="25"/>
      <c r="J94" s="25"/>
    </row>
    <row r="95" spans="1:10" x14ac:dyDescent="0.2">
      <c r="A95" s="48"/>
      <c r="I95" s="25"/>
      <c r="J95" s="25"/>
    </row>
    <row r="96" spans="1:10" x14ac:dyDescent="0.2">
      <c r="A96" s="48"/>
      <c r="I96" s="25"/>
      <c r="J96" s="25"/>
    </row>
    <row r="97" spans="1:10" x14ac:dyDescent="0.2">
      <c r="A97" s="48"/>
      <c r="I97" s="25"/>
      <c r="J97" s="25"/>
    </row>
    <row r="98" spans="1:10" x14ac:dyDescent="0.2">
      <c r="A98" s="48"/>
      <c r="I98" s="25"/>
      <c r="J98" s="25"/>
    </row>
    <row r="99" spans="1:10" x14ac:dyDescent="0.2">
      <c r="A99" s="48"/>
      <c r="I99" s="25"/>
      <c r="J99" s="25"/>
    </row>
    <row r="100" spans="1:10" x14ac:dyDescent="0.2">
      <c r="A100" s="48"/>
      <c r="I100" s="25"/>
      <c r="J100" s="25"/>
    </row>
    <row r="101" spans="1:10" x14ac:dyDescent="0.2">
      <c r="A101" s="48"/>
      <c r="I101" s="25"/>
      <c r="J101" s="25"/>
    </row>
    <row r="102" spans="1:10" x14ac:dyDescent="0.2">
      <c r="A102" s="48"/>
      <c r="I102" s="25"/>
      <c r="J102" s="25"/>
    </row>
    <row r="103" spans="1:10" x14ac:dyDescent="0.2">
      <c r="A103" s="48"/>
      <c r="I103" s="25"/>
      <c r="J103" s="25"/>
    </row>
    <row r="104" spans="1:10" x14ac:dyDescent="0.2">
      <c r="A104" s="48"/>
      <c r="I104" s="25"/>
      <c r="J104" s="25"/>
    </row>
    <row r="105" spans="1:10" x14ac:dyDescent="0.2">
      <c r="A105" s="48"/>
      <c r="I105" s="25"/>
      <c r="J105" s="25"/>
    </row>
    <row r="106" spans="1:10" x14ac:dyDescent="0.2">
      <c r="A106" s="48"/>
      <c r="I106" s="25"/>
      <c r="J106" s="25"/>
    </row>
    <row r="107" spans="1:10" x14ac:dyDescent="0.2">
      <c r="A107" s="48"/>
      <c r="I107" s="25"/>
      <c r="J107" s="25"/>
    </row>
    <row r="108" spans="1:10" x14ac:dyDescent="0.2">
      <c r="A108" s="48"/>
      <c r="I108" s="25"/>
      <c r="J108" s="25"/>
    </row>
    <row r="109" spans="1:10" x14ac:dyDescent="0.2">
      <c r="A109" s="48"/>
      <c r="I109" s="25"/>
      <c r="J109" s="25"/>
    </row>
    <row r="110" spans="1:10" x14ac:dyDescent="0.2">
      <c r="A110" s="48"/>
      <c r="I110" s="25"/>
      <c r="J110" s="25"/>
    </row>
    <row r="111" spans="1:10" x14ac:dyDescent="0.2">
      <c r="A111" s="48"/>
      <c r="I111" s="25"/>
      <c r="J111" s="25"/>
    </row>
    <row r="112" spans="1:10" x14ac:dyDescent="0.2">
      <c r="A112" s="48"/>
      <c r="I112" s="25"/>
      <c r="J112" s="25"/>
    </row>
    <row r="113" spans="1:10" x14ac:dyDescent="0.2">
      <c r="A113" s="48"/>
      <c r="I113" s="25"/>
      <c r="J113" s="25"/>
    </row>
    <row r="114" spans="1:10" x14ac:dyDescent="0.2">
      <c r="A114" s="48"/>
      <c r="I114" s="25"/>
      <c r="J114" s="25"/>
    </row>
    <row r="115" spans="1:10" x14ac:dyDescent="0.2">
      <c r="A115" s="48"/>
      <c r="I115" s="25"/>
      <c r="J115" s="25"/>
    </row>
    <row r="116" spans="1:10" x14ac:dyDescent="0.2">
      <c r="A116" s="48"/>
      <c r="I116" s="25"/>
      <c r="J116" s="25"/>
    </row>
    <row r="117" spans="1:10" x14ac:dyDescent="0.2">
      <c r="A117" s="48"/>
      <c r="I117" s="25"/>
      <c r="J117" s="25"/>
    </row>
    <row r="118" spans="1:10" x14ac:dyDescent="0.2">
      <c r="A118" s="48"/>
      <c r="I118" s="25"/>
      <c r="J118" s="25"/>
    </row>
    <row r="119" spans="1:10" x14ac:dyDescent="0.2">
      <c r="A119" s="48"/>
      <c r="I119" s="25"/>
      <c r="J119" s="25"/>
    </row>
    <row r="120" spans="1:10" x14ac:dyDescent="0.2">
      <c r="A120" s="48"/>
      <c r="I120" s="25"/>
      <c r="J120" s="25"/>
    </row>
    <row r="121" spans="1:10" x14ac:dyDescent="0.2">
      <c r="A121" s="48"/>
      <c r="I121" s="25"/>
      <c r="J121" s="25"/>
    </row>
    <row r="122" spans="1:10" x14ac:dyDescent="0.2">
      <c r="A122" s="48"/>
      <c r="I122" s="25"/>
      <c r="J122" s="25"/>
    </row>
    <row r="123" spans="1:10" x14ac:dyDescent="0.2">
      <c r="A123" s="48"/>
      <c r="I123" s="25"/>
      <c r="J123" s="25"/>
    </row>
    <row r="124" spans="1:10" x14ac:dyDescent="0.2">
      <c r="A124" s="48"/>
      <c r="I124" s="25"/>
      <c r="J124" s="25"/>
    </row>
    <row r="125" spans="1:10" x14ac:dyDescent="0.2">
      <c r="A125" s="48"/>
      <c r="I125" s="25"/>
      <c r="J125" s="25"/>
    </row>
    <row r="126" spans="1:10" x14ac:dyDescent="0.2">
      <c r="A126" s="48"/>
      <c r="I126" s="25"/>
      <c r="J126" s="25"/>
    </row>
    <row r="127" spans="1:10" x14ac:dyDescent="0.2">
      <c r="A127" s="48"/>
      <c r="I127" s="25"/>
      <c r="J127" s="25"/>
    </row>
    <row r="128" spans="1:10" x14ac:dyDescent="0.2">
      <c r="A128" s="48"/>
      <c r="I128" s="25"/>
      <c r="J128" s="25"/>
    </row>
    <row r="129" spans="1:10" x14ac:dyDescent="0.2">
      <c r="A129" s="48"/>
      <c r="I129" s="25"/>
      <c r="J129" s="25"/>
    </row>
    <row r="130" spans="1:10" x14ac:dyDescent="0.2">
      <c r="A130" s="48"/>
      <c r="I130" s="25"/>
      <c r="J130" s="25"/>
    </row>
    <row r="131" spans="1:10" x14ac:dyDescent="0.2">
      <c r="A131" s="48"/>
      <c r="I131" s="25"/>
      <c r="J131" s="25"/>
    </row>
    <row r="132" spans="1:10" x14ac:dyDescent="0.2">
      <c r="A132" s="48"/>
      <c r="I132" s="25"/>
      <c r="J132" s="25"/>
    </row>
    <row r="133" spans="1:10" x14ac:dyDescent="0.2">
      <c r="A133" s="48"/>
      <c r="I133" s="25"/>
      <c r="J133" s="25"/>
    </row>
    <row r="134" spans="1:10" x14ac:dyDescent="0.2">
      <c r="A134" s="48"/>
      <c r="I134" s="25"/>
      <c r="J134" s="25"/>
    </row>
    <row r="135" spans="1:10" x14ac:dyDescent="0.2">
      <c r="A135" s="48"/>
      <c r="I135" s="25"/>
      <c r="J135" s="25"/>
    </row>
    <row r="136" spans="1:10" x14ac:dyDescent="0.2">
      <c r="A136" s="48"/>
      <c r="I136" s="25"/>
      <c r="J136" s="25"/>
    </row>
    <row r="137" spans="1:10" x14ac:dyDescent="0.2">
      <c r="A137" s="48"/>
      <c r="I137" s="25"/>
      <c r="J137" s="25"/>
    </row>
    <row r="138" spans="1:10" x14ac:dyDescent="0.2">
      <c r="A138" s="48"/>
      <c r="I138" s="25"/>
      <c r="J138" s="25"/>
    </row>
    <row r="139" spans="1:10" x14ac:dyDescent="0.2">
      <c r="A139" s="48"/>
      <c r="I139" s="25"/>
      <c r="J139" s="25"/>
    </row>
    <row r="140" spans="1:10" x14ac:dyDescent="0.2">
      <c r="A140" s="48"/>
      <c r="I140" s="25"/>
      <c r="J140" s="25"/>
    </row>
    <row r="141" spans="1:10" x14ac:dyDescent="0.2">
      <c r="A141" s="48"/>
      <c r="I141" s="25"/>
      <c r="J141" s="25"/>
    </row>
    <row r="142" spans="1:10" x14ac:dyDescent="0.2">
      <c r="A142" s="48"/>
      <c r="I142" s="25"/>
      <c r="J142" s="25"/>
    </row>
    <row r="143" spans="1:10" x14ac:dyDescent="0.2">
      <c r="A143" s="48"/>
      <c r="I143" s="25"/>
      <c r="J143" s="25"/>
    </row>
    <row r="144" spans="1:10" x14ac:dyDescent="0.2">
      <c r="A144" s="48"/>
      <c r="I144" s="25"/>
      <c r="J144" s="25"/>
    </row>
    <row r="145" spans="1:10" x14ac:dyDescent="0.2">
      <c r="A145" s="48"/>
      <c r="I145" s="25"/>
      <c r="J145" s="25"/>
    </row>
    <row r="146" spans="1:10" x14ac:dyDescent="0.2">
      <c r="A146" s="48"/>
      <c r="I146" s="25"/>
      <c r="J146" s="25"/>
    </row>
    <row r="147" spans="1:10" x14ac:dyDescent="0.2">
      <c r="A147" s="48"/>
      <c r="I147" s="25"/>
      <c r="J147" s="25"/>
    </row>
    <row r="148" spans="1:10" x14ac:dyDescent="0.2">
      <c r="A148" s="48"/>
      <c r="I148" s="25"/>
      <c r="J148" s="25"/>
    </row>
    <row r="149" spans="1:10" x14ac:dyDescent="0.2">
      <c r="A149" s="48"/>
      <c r="I149" s="25"/>
      <c r="J149" s="25"/>
    </row>
    <row r="150" spans="1:10" x14ac:dyDescent="0.2">
      <c r="A150" s="48"/>
      <c r="I150" s="25"/>
      <c r="J150" s="25"/>
    </row>
    <row r="151" spans="1:10" x14ac:dyDescent="0.2">
      <c r="A151" s="48"/>
      <c r="I151" s="25"/>
      <c r="J151" s="25"/>
    </row>
    <row r="152" spans="1:10" x14ac:dyDescent="0.2">
      <c r="A152" s="48"/>
      <c r="I152" s="25"/>
      <c r="J152" s="25"/>
    </row>
    <row r="153" spans="1:10" x14ac:dyDescent="0.2">
      <c r="A153" s="48"/>
      <c r="I153" s="25"/>
      <c r="J153" s="25"/>
    </row>
    <row r="154" spans="1:10" x14ac:dyDescent="0.2">
      <c r="A154" s="48"/>
      <c r="I154" s="25"/>
      <c r="J154" s="25"/>
    </row>
    <row r="155" spans="1:10" x14ac:dyDescent="0.2">
      <c r="A155" s="48"/>
      <c r="I155" s="25"/>
      <c r="J155" s="25"/>
    </row>
    <row r="156" spans="1:10" x14ac:dyDescent="0.2">
      <c r="A156" s="48"/>
      <c r="I156" s="25"/>
      <c r="J156" s="25"/>
    </row>
    <row r="157" spans="1:10" x14ac:dyDescent="0.2">
      <c r="A157" s="48"/>
      <c r="I157" s="25"/>
      <c r="J157" s="25"/>
    </row>
    <row r="158" spans="1:10" x14ac:dyDescent="0.2">
      <c r="A158" s="48"/>
      <c r="I158" s="25"/>
      <c r="J158" s="25"/>
    </row>
    <row r="159" spans="1:10" x14ac:dyDescent="0.2">
      <c r="A159" s="48"/>
      <c r="I159" s="25"/>
      <c r="J159" s="25"/>
    </row>
    <row r="160" spans="1:10" x14ac:dyDescent="0.2">
      <c r="A160" s="48"/>
      <c r="I160" s="25"/>
      <c r="J160" s="25"/>
    </row>
    <row r="161" spans="1:10" x14ac:dyDescent="0.2">
      <c r="A161" s="48"/>
      <c r="I161" s="25"/>
      <c r="J161" s="25"/>
    </row>
    <row r="162" spans="1:10" x14ac:dyDescent="0.2">
      <c r="A162" s="48"/>
      <c r="I162" s="25"/>
      <c r="J162" s="25"/>
    </row>
    <row r="163" spans="1:10" x14ac:dyDescent="0.2">
      <c r="A163" s="48"/>
      <c r="I163" s="25"/>
      <c r="J163" s="25"/>
    </row>
    <row r="164" spans="1:10" x14ac:dyDescent="0.2">
      <c r="A164" s="48"/>
      <c r="I164" s="25"/>
      <c r="J164" s="25"/>
    </row>
    <row r="165" spans="1:10" x14ac:dyDescent="0.2">
      <c r="A165" s="48"/>
      <c r="I165" s="25"/>
      <c r="J165" s="25"/>
    </row>
    <row r="166" spans="1:10" x14ac:dyDescent="0.2">
      <c r="A166" s="48"/>
      <c r="I166" s="25"/>
      <c r="J166" s="25"/>
    </row>
    <row r="167" spans="1:10" x14ac:dyDescent="0.2">
      <c r="A167" s="48"/>
      <c r="I167" s="25"/>
      <c r="J167" s="25"/>
    </row>
    <row r="168" spans="1:10" x14ac:dyDescent="0.2">
      <c r="A168" s="48"/>
      <c r="I168" s="25"/>
      <c r="J168" s="25"/>
    </row>
    <row r="169" spans="1:10" x14ac:dyDescent="0.2">
      <c r="A169" s="48"/>
      <c r="I169" s="25"/>
      <c r="J169" s="25"/>
    </row>
    <row r="170" spans="1:10" x14ac:dyDescent="0.2">
      <c r="A170" s="48"/>
      <c r="I170" s="25"/>
      <c r="J170" s="25"/>
    </row>
    <row r="171" spans="1:10" x14ac:dyDescent="0.2">
      <c r="A171" s="48"/>
      <c r="I171" s="25"/>
      <c r="J171" s="25"/>
    </row>
    <row r="172" spans="1:10" x14ac:dyDescent="0.2">
      <c r="A172" s="48"/>
      <c r="I172" s="25"/>
      <c r="J172" s="25"/>
    </row>
    <row r="173" spans="1:10" x14ac:dyDescent="0.2">
      <c r="A173" s="48"/>
      <c r="I173" s="25"/>
      <c r="J173" s="25"/>
    </row>
    <row r="174" spans="1:10" x14ac:dyDescent="0.2">
      <c r="A174" s="48"/>
      <c r="I174" s="25"/>
      <c r="J174" s="25"/>
    </row>
    <row r="175" spans="1:10" x14ac:dyDescent="0.2">
      <c r="A175" s="48"/>
      <c r="I175" s="25"/>
      <c r="J175" s="25"/>
    </row>
    <row r="176" spans="1:10" x14ac:dyDescent="0.2">
      <c r="A176" s="48"/>
      <c r="I176" s="25"/>
      <c r="J176" s="25"/>
    </row>
    <row r="177" spans="1:10" x14ac:dyDescent="0.2">
      <c r="A177" s="48"/>
      <c r="I177" s="25"/>
      <c r="J177" s="25"/>
    </row>
    <row r="178" spans="1:10" x14ac:dyDescent="0.2">
      <c r="A178" s="48"/>
      <c r="I178" s="25"/>
      <c r="J178" s="25"/>
    </row>
    <row r="179" spans="1:10" x14ac:dyDescent="0.2">
      <c r="A179" s="48"/>
      <c r="I179" s="25"/>
      <c r="J179" s="25"/>
    </row>
    <row r="180" spans="1:10" x14ac:dyDescent="0.2">
      <c r="A180" s="48"/>
      <c r="I180" s="25"/>
      <c r="J180" s="25"/>
    </row>
    <row r="181" spans="1:10" x14ac:dyDescent="0.2">
      <c r="A181" s="48"/>
      <c r="I181" s="25"/>
      <c r="J181" s="25"/>
    </row>
    <row r="182" spans="1:10" x14ac:dyDescent="0.2">
      <c r="A182" s="48"/>
      <c r="I182" s="25"/>
      <c r="J182" s="25"/>
    </row>
    <row r="183" spans="1:10" x14ac:dyDescent="0.2">
      <c r="A183" s="48"/>
      <c r="I183" s="25"/>
      <c r="J183" s="25"/>
    </row>
    <row r="184" spans="1:10" x14ac:dyDescent="0.2">
      <c r="A184" s="48"/>
      <c r="I184" s="25"/>
      <c r="J184" s="25"/>
    </row>
    <row r="185" spans="1:10" x14ac:dyDescent="0.2">
      <c r="A185" s="48"/>
      <c r="I185" s="25"/>
      <c r="J185" s="25"/>
    </row>
    <row r="186" spans="1:10" x14ac:dyDescent="0.2">
      <c r="A186" s="48"/>
      <c r="I186" s="25"/>
      <c r="J186" s="25"/>
    </row>
    <row r="187" spans="1:10" x14ac:dyDescent="0.2">
      <c r="A187" s="48"/>
      <c r="I187" s="25"/>
      <c r="J187" s="25"/>
    </row>
    <row r="188" spans="1:10" x14ac:dyDescent="0.2">
      <c r="A188" s="48"/>
      <c r="I188" s="25"/>
      <c r="J188" s="25"/>
    </row>
    <row r="189" spans="1:10" x14ac:dyDescent="0.2">
      <c r="A189" s="48"/>
      <c r="I189" s="25"/>
      <c r="J189" s="25"/>
    </row>
    <row r="190" spans="1:10" x14ac:dyDescent="0.2">
      <c r="A190" s="48"/>
      <c r="I190" s="25"/>
      <c r="J190" s="25"/>
    </row>
    <row r="191" spans="1:10" x14ac:dyDescent="0.2">
      <c r="A191" s="48"/>
      <c r="I191" s="25"/>
      <c r="J191" s="25"/>
    </row>
    <row r="192" spans="1:10" x14ac:dyDescent="0.2">
      <c r="A192" s="48"/>
      <c r="I192" s="25"/>
      <c r="J192" s="25"/>
    </row>
    <row r="193" spans="1:10" x14ac:dyDescent="0.2">
      <c r="A193" s="48"/>
      <c r="I193" s="25"/>
      <c r="J193" s="25"/>
    </row>
    <row r="194" spans="1:10" x14ac:dyDescent="0.2">
      <c r="A194" s="48"/>
      <c r="I194" s="25"/>
      <c r="J194" s="25"/>
    </row>
    <row r="195" spans="1:10" x14ac:dyDescent="0.2">
      <c r="A195" s="48"/>
      <c r="I195" s="25"/>
      <c r="J195" s="25"/>
    </row>
    <row r="196" spans="1:10" x14ac:dyDescent="0.2">
      <c r="A196" s="48"/>
      <c r="I196" s="25"/>
      <c r="J196" s="25"/>
    </row>
    <row r="197" spans="1:10" x14ac:dyDescent="0.2">
      <c r="A197" s="48"/>
      <c r="I197" s="25"/>
      <c r="J197" s="25"/>
    </row>
    <row r="198" spans="1:10" x14ac:dyDescent="0.2">
      <c r="A198" s="48"/>
      <c r="I198" s="25"/>
      <c r="J198" s="25"/>
    </row>
    <row r="199" spans="1:10" x14ac:dyDescent="0.2">
      <c r="A199" s="48"/>
      <c r="I199" s="25"/>
      <c r="J199" s="25"/>
    </row>
    <row r="200" spans="1:10" x14ac:dyDescent="0.2">
      <c r="A200" s="48"/>
      <c r="I200" s="25"/>
      <c r="J200" s="25"/>
    </row>
    <row r="201" spans="1:10" x14ac:dyDescent="0.2">
      <c r="A201" s="48"/>
      <c r="I201" s="25"/>
      <c r="J201" s="25"/>
    </row>
    <row r="202" spans="1:10" x14ac:dyDescent="0.2">
      <c r="A202" s="48"/>
      <c r="I202" s="25"/>
      <c r="J202" s="25"/>
    </row>
    <row r="203" spans="1:10" x14ac:dyDescent="0.2">
      <c r="A203" s="48"/>
      <c r="I203" s="25"/>
      <c r="J203" s="25"/>
    </row>
    <row r="204" spans="1:10" x14ac:dyDescent="0.2">
      <c r="A204" s="48"/>
      <c r="I204" s="25"/>
      <c r="J204" s="25"/>
    </row>
    <row r="205" spans="1:10" x14ac:dyDescent="0.2">
      <c r="A205" s="48"/>
      <c r="I205" s="25"/>
      <c r="J205" s="25"/>
    </row>
    <row r="206" spans="1:10" x14ac:dyDescent="0.2">
      <c r="A206" s="48"/>
      <c r="I206" s="25"/>
      <c r="J206" s="25"/>
    </row>
    <row r="207" spans="1:10" x14ac:dyDescent="0.2">
      <c r="A207" s="48"/>
      <c r="I207" s="25"/>
      <c r="J207" s="25"/>
    </row>
    <row r="208" spans="1:10" x14ac:dyDescent="0.2">
      <c r="A208" s="48"/>
      <c r="I208" s="25"/>
      <c r="J208" s="25"/>
    </row>
    <row r="209" spans="1:10" x14ac:dyDescent="0.2">
      <c r="A209" s="48"/>
      <c r="I209" s="25"/>
      <c r="J209" s="25"/>
    </row>
    <row r="210" spans="1:10" x14ac:dyDescent="0.2">
      <c r="A210" s="48"/>
      <c r="I210" s="25"/>
      <c r="J210" s="25"/>
    </row>
    <row r="211" spans="1:10" x14ac:dyDescent="0.2">
      <c r="A211" s="48"/>
      <c r="I211" s="25"/>
      <c r="J211" s="25"/>
    </row>
    <row r="212" spans="1:10" x14ac:dyDescent="0.2">
      <c r="A212" s="48"/>
      <c r="I212" s="25"/>
      <c r="J212" s="25"/>
    </row>
    <row r="213" spans="1:10" x14ac:dyDescent="0.2">
      <c r="A213" s="48"/>
      <c r="I213" s="25"/>
      <c r="J213" s="25"/>
    </row>
    <row r="214" spans="1:10" x14ac:dyDescent="0.2">
      <c r="A214" s="48"/>
      <c r="I214" s="25"/>
      <c r="J214" s="25"/>
    </row>
    <row r="215" spans="1:10" x14ac:dyDescent="0.2">
      <c r="A215" s="48"/>
      <c r="I215" s="25"/>
      <c r="J215" s="25"/>
    </row>
    <row r="216" spans="1:10" x14ac:dyDescent="0.2">
      <c r="A216" s="48"/>
      <c r="I216" s="25"/>
      <c r="J216" s="25"/>
    </row>
    <row r="217" spans="1:10" x14ac:dyDescent="0.2">
      <c r="A217" s="48"/>
      <c r="I217" s="25"/>
      <c r="J217" s="25"/>
    </row>
    <row r="218" spans="1:10" x14ac:dyDescent="0.2">
      <c r="A218" s="48"/>
      <c r="I218" s="25"/>
      <c r="J218" s="25"/>
    </row>
    <row r="219" spans="1:10" x14ac:dyDescent="0.2">
      <c r="A219" s="48"/>
      <c r="I219" s="25"/>
      <c r="J219" s="25"/>
    </row>
    <row r="220" spans="1:10" x14ac:dyDescent="0.2">
      <c r="A220" s="48"/>
      <c r="I220" s="25"/>
      <c r="J220" s="25"/>
    </row>
    <row r="221" spans="1:10" x14ac:dyDescent="0.2">
      <c r="A221" s="48"/>
      <c r="I221" s="25"/>
      <c r="J221" s="25"/>
    </row>
    <row r="222" spans="1:10" x14ac:dyDescent="0.2">
      <c r="A222" s="48"/>
      <c r="I222" s="25"/>
      <c r="J222" s="25"/>
    </row>
    <row r="223" spans="1:10" x14ac:dyDescent="0.2">
      <c r="A223" s="48"/>
      <c r="I223" s="25"/>
      <c r="J223" s="25"/>
    </row>
    <row r="224" spans="1:10" x14ac:dyDescent="0.2">
      <c r="A224" s="48"/>
      <c r="I224" s="25"/>
      <c r="J224" s="25"/>
    </row>
    <row r="225" spans="1:10" x14ac:dyDescent="0.2">
      <c r="A225" s="48"/>
      <c r="I225" s="25"/>
      <c r="J225" s="25"/>
    </row>
    <row r="226" spans="1:10" x14ac:dyDescent="0.2">
      <c r="A226" s="48"/>
      <c r="I226" s="25"/>
      <c r="J226" s="25"/>
    </row>
    <row r="227" spans="1:10" x14ac:dyDescent="0.2">
      <c r="A227" s="48"/>
      <c r="I227" s="25"/>
      <c r="J227" s="25"/>
    </row>
    <row r="228" spans="1:10" x14ac:dyDescent="0.2">
      <c r="A228" s="48"/>
      <c r="I228" s="25"/>
      <c r="J228" s="25"/>
    </row>
    <row r="229" spans="1:10" x14ac:dyDescent="0.2">
      <c r="A229" s="48"/>
      <c r="I229" s="25"/>
      <c r="J229" s="25"/>
    </row>
    <row r="230" spans="1:10" x14ac:dyDescent="0.2">
      <c r="A230" s="48"/>
      <c r="I230" s="25"/>
      <c r="J230" s="25"/>
    </row>
    <row r="231" spans="1:10" x14ac:dyDescent="0.2">
      <c r="A231" s="48"/>
      <c r="I231" s="25"/>
      <c r="J231" s="25"/>
    </row>
    <row r="232" spans="1:10" x14ac:dyDescent="0.2">
      <c r="A232" s="48"/>
      <c r="I232" s="25"/>
      <c r="J232" s="25"/>
    </row>
    <row r="233" spans="1:10" x14ac:dyDescent="0.2">
      <c r="A233" s="48"/>
      <c r="I233" s="25"/>
      <c r="J233" s="25"/>
    </row>
    <row r="234" spans="1:10" x14ac:dyDescent="0.2">
      <c r="A234" s="48"/>
      <c r="I234" s="25"/>
      <c r="J234" s="25"/>
    </row>
    <row r="235" spans="1:10" x14ac:dyDescent="0.2">
      <c r="A235" s="48"/>
      <c r="I235" s="25"/>
      <c r="J235" s="25"/>
    </row>
    <row r="236" spans="1:10" x14ac:dyDescent="0.2">
      <c r="A236" s="48"/>
      <c r="I236" s="25"/>
      <c r="J236" s="25"/>
    </row>
    <row r="237" spans="1:10" x14ac:dyDescent="0.2">
      <c r="A237" s="48"/>
      <c r="I237" s="25"/>
      <c r="J237" s="25"/>
    </row>
    <row r="238" spans="1:10" x14ac:dyDescent="0.2">
      <c r="A238" s="48"/>
      <c r="I238" s="25"/>
      <c r="J238" s="25"/>
    </row>
    <row r="239" spans="1:10" x14ac:dyDescent="0.2">
      <c r="A239" s="48"/>
      <c r="I239" s="25"/>
      <c r="J239" s="25"/>
    </row>
    <row r="240" spans="1:10" x14ac:dyDescent="0.2">
      <c r="A240" s="48"/>
      <c r="I240" s="25"/>
      <c r="J240" s="25"/>
    </row>
    <row r="241" spans="1:10" x14ac:dyDescent="0.2">
      <c r="A241" s="48"/>
      <c r="I241" s="25"/>
      <c r="J241" s="25"/>
    </row>
    <row r="242" spans="1:10" x14ac:dyDescent="0.2">
      <c r="A242" s="48"/>
      <c r="I242" s="25"/>
      <c r="J242" s="25"/>
    </row>
    <row r="243" spans="1:10" x14ac:dyDescent="0.2">
      <c r="A243" s="48"/>
      <c r="I243" s="25"/>
      <c r="J243" s="25"/>
    </row>
    <row r="244" spans="1:10" x14ac:dyDescent="0.2">
      <c r="A244" s="48"/>
      <c r="I244" s="25"/>
      <c r="J244" s="25"/>
    </row>
    <row r="245" spans="1:10" x14ac:dyDescent="0.2">
      <c r="A245" s="48"/>
      <c r="I245" s="25"/>
      <c r="J245" s="25"/>
    </row>
    <row r="246" spans="1:10" x14ac:dyDescent="0.2">
      <c r="A246" s="48"/>
      <c r="I246" s="25"/>
      <c r="J246" s="25"/>
    </row>
    <row r="247" spans="1:10" x14ac:dyDescent="0.2">
      <c r="A247" s="48"/>
      <c r="I247" s="25"/>
      <c r="J247" s="25"/>
    </row>
    <row r="248" spans="1:10" x14ac:dyDescent="0.2">
      <c r="A248" s="48"/>
      <c r="I248" s="25"/>
      <c r="J248" s="25"/>
    </row>
    <row r="249" spans="1:10" x14ac:dyDescent="0.2">
      <c r="A249" s="48"/>
      <c r="I249" s="25"/>
      <c r="J249" s="25"/>
    </row>
    <row r="250" spans="1:10" x14ac:dyDescent="0.2">
      <c r="A250" s="48"/>
      <c r="I250" s="25"/>
      <c r="J250" s="25"/>
    </row>
    <row r="251" spans="1:10" x14ac:dyDescent="0.2">
      <c r="A251" s="48"/>
      <c r="I251" s="25"/>
      <c r="J251" s="25"/>
    </row>
    <row r="252" spans="1:10" x14ac:dyDescent="0.2">
      <c r="A252" s="48"/>
      <c r="I252" s="25"/>
      <c r="J252" s="25"/>
    </row>
    <row r="253" spans="1:10" x14ac:dyDescent="0.2">
      <c r="A253" s="48"/>
      <c r="I253" s="25"/>
      <c r="J253" s="25"/>
    </row>
    <row r="254" spans="1:10" x14ac:dyDescent="0.2">
      <c r="A254" s="48"/>
      <c r="I254" s="25"/>
      <c r="J254" s="25"/>
    </row>
    <row r="255" spans="1:10" x14ac:dyDescent="0.2">
      <c r="A255" s="48"/>
      <c r="I255" s="25"/>
      <c r="J255" s="25"/>
    </row>
    <row r="256" spans="1:10" x14ac:dyDescent="0.2">
      <c r="A256" s="48"/>
      <c r="I256" s="25"/>
      <c r="J256" s="25"/>
    </row>
    <row r="257" spans="1:10" x14ac:dyDescent="0.2">
      <c r="A257" s="48"/>
      <c r="I257" s="25"/>
      <c r="J257" s="25"/>
    </row>
    <row r="258" spans="1:10" x14ac:dyDescent="0.2">
      <c r="A258" s="48"/>
      <c r="I258" s="25"/>
      <c r="J258" s="25"/>
    </row>
    <row r="259" spans="1:10" x14ac:dyDescent="0.2">
      <c r="A259" s="48"/>
      <c r="I259" s="25"/>
      <c r="J259" s="25"/>
    </row>
    <row r="260" spans="1:10" x14ac:dyDescent="0.2">
      <c r="A260" s="48"/>
      <c r="I260" s="25"/>
      <c r="J260" s="25"/>
    </row>
    <row r="261" spans="1:10" x14ac:dyDescent="0.2">
      <c r="A261" s="48"/>
      <c r="I261" s="25"/>
      <c r="J261" s="25"/>
    </row>
    <row r="262" spans="1:10" x14ac:dyDescent="0.2">
      <c r="A262" s="48"/>
      <c r="I262" s="25"/>
      <c r="J262" s="25"/>
    </row>
    <row r="263" spans="1:10" x14ac:dyDescent="0.2">
      <c r="A263" s="48"/>
      <c r="I263" s="25"/>
      <c r="J263" s="25"/>
    </row>
    <row r="264" spans="1:10" x14ac:dyDescent="0.2">
      <c r="A264" s="48"/>
      <c r="I264" s="25"/>
      <c r="J264" s="25"/>
    </row>
    <row r="265" spans="1:10" x14ac:dyDescent="0.2">
      <c r="A265" s="48"/>
      <c r="I265" s="25"/>
      <c r="J265" s="25"/>
    </row>
    <row r="266" spans="1:10" x14ac:dyDescent="0.2">
      <c r="A266" s="48"/>
      <c r="I266" s="25"/>
      <c r="J266" s="25"/>
    </row>
    <row r="267" spans="1:10" x14ac:dyDescent="0.2">
      <c r="A267" s="48"/>
      <c r="I267" s="25"/>
      <c r="J267" s="25"/>
    </row>
    <row r="268" spans="1:10" x14ac:dyDescent="0.2">
      <c r="A268" s="48"/>
      <c r="I268" s="25"/>
      <c r="J268" s="25"/>
    </row>
    <row r="269" spans="1:10" x14ac:dyDescent="0.2">
      <c r="A269" s="48"/>
      <c r="I269" s="25"/>
      <c r="J269" s="25"/>
    </row>
    <row r="270" spans="1:10" x14ac:dyDescent="0.2">
      <c r="A270" s="48"/>
      <c r="I270" s="25"/>
      <c r="J270" s="25"/>
    </row>
    <row r="271" spans="1:10" x14ac:dyDescent="0.2">
      <c r="A271" s="48"/>
      <c r="I271" s="25"/>
      <c r="J271" s="25"/>
    </row>
    <row r="272" spans="1:10" x14ac:dyDescent="0.2">
      <c r="A272" s="48"/>
      <c r="I272" s="25"/>
      <c r="J272" s="25"/>
    </row>
    <row r="273" spans="1:10" x14ac:dyDescent="0.2">
      <c r="A273" s="48"/>
      <c r="I273" s="25"/>
      <c r="J273" s="25"/>
    </row>
    <row r="274" spans="1:10" x14ac:dyDescent="0.2">
      <c r="A274" s="48"/>
      <c r="I274" s="25"/>
      <c r="J274" s="25"/>
    </row>
    <row r="275" spans="1:10" x14ac:dyDescent="0.2">
      <c r="A275" s="48"/>
      <c r="I275" s="25"/>
      <c r="J275" s="25"/>
    </row>
    <row r="276" spans="1:10" x14ac:dyDescent="0.2">
      <c r="A276" s="48"/>
      <c r="I276" s="25"/>
      <c r="J276" s="25"/>
    </row>
    <row r="277" spans="1:10" x14ac:dyDescent="0.2">
      <c r="A277" s="48"/>
      <c r="I277" s="25"/>
      <c r="J277" s="25"/>
    </row>
    <row r="278" spans="1:10" x14ac:dyDescent="0.2">
      <c r="A278" s="48"/>
      <c r="I278" s="25"/>
      <c r="J278" s="25"/>
    </row>
    <row r="279" spans="1:10" x14ac:dyDescent="0.2">
      <c r="A279" s="48"/>
      <c r="I279" s="25"/>
      <c r="J279" s="25"/>
    </row>
    <row r="280" spans="1:10" x14ac:dyDescent="0.2">
      <c r="A280" s="48"/>
      <c r="I280" s="25"/>
      <c r="J280" s="25"/>
    </row>
    <row r="281" spans="1:10" x14ac:dyDescent="0.2">
      <c r="A281" s="48"/>
      <c r="I281" s="25"/>
      <c r="J281" s="25"/>
    </row>
    <row r="282" spans="1:10" x14ac:dyDescent="0.2">
      <c r="A282" s="48"/>
      <c r="I282" s="25"/>
      <c r="J282" s="25"/>
    </row>
    <row r="283" spans="1:10" x14ac:dyDescent="0.2">
      <c r="A283" s="48"/>
      <c r="I283" s="25"/>
      <c r="J283" s="25"/>
    </row>
    <row r="284" spans="1:10" x14ac:dyDescent="0.2">
      <c r="A284" s="48"/>
      <c r="I284" s="25"/>
      <c r="J284" s="25"/>
    </row>
    <row r="285" spans="1:10" x14ac:dyDescent="0.2">
      <c r="A285" s="48"/>
      <c r="I285" s="25"/>
      <c r="J285" s="25"/>
    </row>
    <row r="286" spans="1:10" x14ac:dyDescent="0.2">
      <c r="A286" s="48"/>
      <c r="I286" s="25"/>
      <c r="J286" s="25"/>
    </row>
    <row r="287" spans="1:10" x14ac:dyDescent="0.2">
      <c r="A287" s="48"/>
      <c r="I287" s="25"/>
      <c r="J287" s="25"/>
    </row>
    <row r="288" spans="1:10" x14ac:dyDescent="0.2">
      <c r="A288" s="48"/>
      <c r="I288" s="25"/>
      <c r="J288" s="25"/>
    </row>
    <row r="289" spans="1:10" x14ac:dyDescent="0.2">
      <c r="A289" s="48"/>
      <c r="I289" s="25"/>
      <c r="J289" s="25"/>
    </row>
    <row r="290" spans="1:10" x14ac:dyDescent="0.2">
      <c r="A290" s="48"/>
      <c r="I290" s="25"/>
      <c r="J290" s="25"/>
    </row>
    <row r="291" spans="1:10" x14ac:dyDescent="0.2">
      <c r="A291" s="48"/>
      <c r="I291" s="25"/>
      <c r="J291" s="25"/>
    </row>
    <row r="292" spans="1:10" x14ac:dyDescent="0.2">
      <c r="A292" s="48"/>
      <c r="I292" s="25"/>
      <c r="J292" s="25"/>
    </row>
    <row r="293" spans="1:10" x14ac:dyDescent="0.2">
      <c r="A293" s="48"/>
      <c r="I293" s="25"/>
      <c r="J293" s="25"/>
    </row>
    <row r="294" spans="1:10" x14ac:dyDescent="0.2">
      <c r="A294" s="48"/>
      <c r="I294" s="25"/>
      <c r="J294" s="25"/>
    </row>
    <row r="295" spans="1:10" x14ac:dyDescent="0.2">
      <c r="A295" s="48"/>
      <c r="I295" s="25"/>
      <c r="J295" s="25"/>
    </row>
    <row r="296" spans="1:10" x14ac:dyDescent="0.2">
      <c r="A296" s="48"/>
      <c r="I296" s="25"/>
      <c r="J296" s="25"/>
    </row>
    <row r="297" spans="1:10" x14ac:dyDescent="0.2">
      <c r="A297" s="48"/>
      <c r="I297" s="25"/>
      <c r="J297" s="25"/>
    </row>
    <row r="298" spans="1:10" x14ac:dyDescent="0.2">
      <c r="A298" s="48"/>
      <c r="I298" s="25"/>
      <c r="J298" s="25"/>
    </row>
    <row r="299" spans="1:10" x14ac:dyDescent="0.2">
      <c r="A299" s="48"/>
      <c r="I299" s="25"/>
      <c r="J299" s="25"/>
    </row>
    <row r="300" spans="1:10" x14ac:dyDescent="0.2">
      <c r="A300" s="48"/>
      <c r="I300" s="25"/>
      <c r="J300" s="25"/>
    </row>
    <row r="301" spans="1:10" x14ac:dyDescent="0.2">
      <c r="A301" s="48"/>
      <c r="I301" s="25"/>
      <c r="J301" s="25"/>
    </row>
    <row r="302" spans="1:10" x14ac:dyDescent="0.2">
      <c r="A302" s="48"/>
      <c r="I302" s="25"/>
      <c r="J302" s="25"/>
    </row>
    <row r="303" spans="1:10" x14ac:dyDescent="0.2">
      <c r="A303" s="48"/>
      <c r="I303" s="25"/>
      <c r="J303" s="25"/>
    </row>
    <row r="304" spans="1:10" x14ac:dyDescent="0.2">
      <c r="A304" s="48"/>
      <c r="I304" s="25"/>
      <c r="J304" s="25"/>
    </row>
    <row r="305" spans="1:10" x14ac:dyDescent="0.2">
      <c r="A305" s="48"/>
      <c r="I305" s="25"/>
      <c r="J305" s="25"/>
    </row>
    <row r="306" spans="1:10" x14ac:dyDescent="0.2">
      <c r="A306" s="48"/>
      <c r="I306" s="25"/>
      <c r="J306" s="25"/>
    </row>
    <row r="307" spans="1:10" x14ac:dyDescent="0.2">
      <c r="A307" s="48"/>
      <c r="I307" s="25"/>
      <c r="J307" s="25"/>
    </row>
    <row r="308" spans="1:10" x14ac:dyDescent="0.2">
      <c r="A308" s="48"/>
      <c r="I308" s="25"/>
      <c r="J308" s="25"/>
    </row>
    <row r="309" spans="1:10" x14ac:dyDescent="0.2">
      <c r="A309" s="48"/>
      <c r="I309" s="25"/>
      <c r="J309" s="25"/>
    </row>
    <row r="310" spans="1:10" x14ac:dyDescent="0.2">
      <c r="A310" s="48"/>
      <c r="I310" s="25"/>
      <c r="J310" s="25"/>
    </row>
    <row r="311" spans="1:10" x14ac:dyDescent="0.2">
      <c r="A311" s="48"/>
      <c r="I311" s="25"/>
      <c r="J311" s="25"/>
    </row>
    <row r="312" spans="1:10" x14ac:dyDescent="0.2">
      <c r="A312" s="48"/>
      <c r="I312" s="25"/>
      <c r="J312" s="25"/>
    </row>
    <row r="313" spans="1:10" x14ac:dyDescent="0.2">
      <c r="A313" s="48"/>
      <c r="I313" s="25"/>
      <c r="J313" s="25"/>
    </row>
    <row r="314" spans="1:10" x14ac:dyDescent="0.2">
      <c r="A314" s="48"/>
      <c r="I314" s="25"/>
      <c r="J314" s="25"/>
    </row>
    <row r="315" spans="1:10" x14ac:dyDescent="0.2">
      <c r="A315" s="48"/>
      <c r="I315" s="25"/>
      <c r="J315" s="25"/>
    </row>
    <row r="316" spans="1:10" x14ac:dyDescent="0.2">
      <c r="A316" s="48"/>
      <c r="I316" s="25"/>
      <c r="J316" s="25"/>
    </row>
    <row r="317" spans="1:10" x14ac:dyDescent="0.2">
      <c r="A317" s="48"/>
      <c r="I317" s="25"/>
      <c r="J317" s="25"/>
    </row>
    <row r="318" spans="1:10" x14ac:dyDescent="0.2">
      <c r="A318" s="48"/>
      <c r="I318" s="25"/>
      <c r="J318" s="25"/>
    </row>
    <row r="319" spans="1:10" x14ac:dyDescent="0.2">
      <c r="A319" s="48"/>
      <c r="I319" s="25"/>
      <c r="J319" s="25"/>
    </row>
    <row r="320" spans="1:10" x14ac:dyDescent="0.2">
      <c r="A320" s="48"/>
      <c r="I320" s="25"/>
      <c r="J320" s="25"/>
    </row>
    <row r="321" spans="1:10" x14ac:dyDescent="0.2">
      <c r="A321" s="48"/>
      <c r="I321" s="25"/>
      <c r="J321" s="25"/>
    </row>
    <row r="322" spans="1:10" x14ac:dyDescent="0.2">
      <c r="A322" s="48"/>
      <c r="I322" s="25"/>
      <c r="J322" s="25"/>
    </row>
    <row r="323" spans="1:10" x14ac:dyDescent="0.2">
      <c r="A323" s="48"/>
      <c r="I323" s="25"/>
      <c r="J323" s="25"/>
    </row>
    <row r="324" spans="1:10" x14ac:dyDescent="0.2">
      <c r="A324" s="48"/>
      <c r="I324" s="25"/>
      <c r="J324" s="25"/>
    </row>
    <row r="325" spans="1:10" x14ac:dyDescent="0.2">
      <c r="A325" s="48"/>
      <c r="I325" s="25"/>
      <c r="J325" s="25"/>
    </row>
    <row r="326" spans="1:10" x14ac:dyDescent="0.2">
      <c r="A326" s="48"/>
      <c r="I326" s="25"/>
      <c r="J326" s="25"/>
    </row>
    <row r="327" spans="1:10" x14ac:dyDescent="0.2">
      <c r="A327" s="48"/>
      <c r="I327" s="25"/>
      <c r="J327" s="25"/>
    </row>
    <row r="328" spans="1:10" x14ac:dyDescent="0.2">
      <c r="A328" s="48"/>
      <c r="I328" s="25"/>
      <c r="J328" s="25"/>
    </row>
    <row r="329" spans="1:10" x14ac:dyDescent="0.2">
      <c r="A329" s="48"/>
      <c r="I329" s="25"/>
      <c r="J329" s="25"/>
    </row>
    <row r="330" spans="1:10" x14ac:dyDescent="0.2">
      <c r="A330" s="48"/>
      <c r="I330" s="25"/>
      <c r="J330" s="25"/>
    </row>
    <row r="331" spans="1:10" x14ac:dyDescent="0.2">
      <c r="A331" s="48"/>
      <c r="I331" s="25"/>
      <c r="J331" s="25"/>
    </row>
    <row r="332" spans="1:10" x14ac:dyDescent="0.2">
      <c r="A332" s="48"/>
      <c r="I332" s="25"/>
      <c r="J332" s="25"/>
    </row>
    <row r="333" spans="1:10" x14ac:dyDescent="0.2">
      <c r="A333" s="48"/>
      <c r="I333" s="25"/>
      <c r="J333" s="25"/>
    </row>
    <row r="334" spans="1:10" x14ac:dyDescent="0.2">
      <c r="A334" s="48"/>
      <c r="I334" s="25"/>
      <c r="J334" s="25"/>
    </row>
    <row r="335" spans="1:10" x14ac:dyDescent="0.2">
      <c r="A335" s="48"/>
      <c r="I335" s="25"/>
      <c r="J335" s="25"/>
    </row>
    <row r="336" spans="1:10" x14ac:dyDescent="0.2">
      <c r="A336" s="48"/>
      <c r="I336" s="25"/>
      <c r="J336" s="25"/>
    </row>
    <row r="337" spans="1:10" x14ac:dyDescent="0.2">
      <c r="A337" s="48"/>
      <c r="I337" s="25"/>
      <c r="J337" s="25"/>
    </row>
    <row r="338" spans="1:10" x14ac:dyDescent="0.2">
      <c r="A338" s="48"/>
      <c r="I338" s="25"/>
      <c r="J338" s="25"/>
    </row>
    <row r="339" spans="1:10" x14ac:dyDescent="0.2">
      <c r="A339" s="48"/>
      <c r="I339" s="25"/>
      <c r="J339" s="25"/>
    </row>
    <row r="340" spans="1:10" x14ac:dyDescent="0.2">
      <c r="A340" s="48"/>
      <c r="I340" s="25"/>
      <c r="J340" s="25"/>
    </row>
    <row r="341" spans="1:10" x14ac:dyDescent="0.2">
      <c r="A341" s="48"/>
      <c r="I341" s="25"/>
      <c r="J341" s="25"/>
    </row>
    <row r="342" spans="1:10" x14ac:dyDescent="0.2">
      <c r="A342" s="48"/>
      <c r="I342" s="25"/>
      <c r="J342" s="25"/>
    </row>
    <row r="343" spans="1:10" x14ac:dyDescent="0.2">
      <c r="A343" s="48"/>
      <c r="I343" s="25"/>
      <c r="J343" s="25"/>
    </row>
    <row r="344" spans="1:10" x14ac:dyDescent="0.2">
      <c r="A344" s="48"/>
      <c r="I344" s="25"/>
      <c r="J344" s="25"/>
    </row>
    <row r="345" spans="1:10" x14ac:dyDescent="0.2">
      <c r="A345" s="48"/>
      <c r="I345" s="25"/>
      <c r="J345" s="25"/>
    </row>
    <row r="346" spans="1:10" x14ac:dyDescent="0.2">
      <c r="A346" s="48"/>
      <c r="I346" s="25"/>
      <c r="J346" s="25"/>
    </row>
    <row r="347" spans="1:10" x14ac:dyDescent="0.2">
      <c r="A347" s="48"/>
      <c r="I347" s="25"/>
      <c r="J347" s="25"/>
    </row>
    <row r="348" spans="1:10" x14ac:dyDescent="0.2">
      <c r="A348" s="48"/>
      <c r="I348" s="25"/>
      <c r="J348" s="25"/>
    </row>
    <row r="349" spans="1:10" x14ac:dyDescent="0.2">
      <c r="A349" s="48"/>
      <c r="I349" s="25"/>
      <c r="J349" s="25"/>
    </row>
    <row r="350" spans="1:10" x14ac:dyDescent="0.2">
      <c r="A350" s="48"/>
      <c r="I350" s="25"/>
      <c r="J350" s="25"/>
    </row>
    <row r="351" spans="1:10" x14ac:dyDescent="0.2">
      <c r="A351" s="48"/>
      <c r="I351" s="25"/>
      <c r="J351" s="25"/>
    </row>
    <row r="352" spans="1:10" x14ac:dyDescent="0.2">
      <c r="A352" s="48"/>
      <c r="I352" s="25"/>
      <c r="J352" s="25"/>
    </row>
    <row r="353" spans="1:10" x14ac:dyDescent="0.2">
      <c r="A353" s="48"/>
      <c r="I353" s="25"/>
      <c r="J353" s="25"/>
    </row>
    <row r="354" spans="1:10" x14ac:dyDescent="0.2">
      <c r="A354" s="48"/>
      <c r="I354" s="25"/>
      <c r="J354" s="25"/>
    </row>
    <row r="355" spans="1:10" x14ac:dyDescent="0.2">
      <c r="A355" s="48"/>
      <c r="I355" s="25"/>
      <c r="J355" s="25"/>
    </row>
    <row r="356" spans="1:10" x14ac:dyDescent="0.2">
      <c r="A356" s="48"/>
      <c r="I356" s="25"/>
      <c r="J356" s="25"/>
    </row>
    <row r="357" spans="1:10" x14ac:dyDescent="0.2">
      <c r="A357" s="48"/>
      <c r="I357" s="25"/>
      <c r="J357" s="25"/>
    </row>
    <row r="358" spans="1:10" x14ac:dyDescent="0.2">
      <c r="A358" s="48"/>
      <c r="I358" s="25"/>
      <c r="J358" s="25"/>
    </row>
    <row r="359" spans="1:10" x14ac:dyDescent="0.2">
      <c r="A359" s="48"/>
      <c r="I359" s="25"/>
      <c r="J359" s="25"/>
    </row>
    <row r="360" spans="1:10" x14ac:dyDescent="0.2">
      <c r="A360" s="48"/>
      <c r="I360" s="25"/>
      <c r="J360" s="25"/>
    </row>
    <row r="361" spans="1:10" x14ac:dyDescent="0.2">
      <c r="A361" s="48"/>
      <c r="I361" s="25"/>
      <c r="J361" s="25"/>
    </row>
    <row r="362" spans="1:10" x14ac:dyDescent="0.2">
      <c r="A362" s="48"/>
      <c r="I362" s="25"/>
      <c r="J362" s="25"/>
    </row>
    <row r="363" spans="1:10" x14ac:dyDescent="0.2">
      <c r="A363" s="48"/>
      <c r="I363" s="25"/>
      <c r="J363" s="25"/>
    </row>
    <row r="364" spans="1:10" x14ac:dyDescent="0.2">
      <c r="A364" s="48"/>
      <c r="I364" s="25"/>
      <c r="J364" s="25"/>
    </row>
    <row r="365" spans="1:10" x14ac:dyDescent="0.2">
      <c r="A365" s="48"/>
      <c r="I365" s="25"/>
      <c r="J365" s="25"/>
    </row>
    <row r="366" spans="1:10" x14ac:dyDescent="0.2">
      <c r="A366" s="48"/>
      <c r="I366" s="25"/>
      <c r="J366" s="25"/>
    </row>
    <row r="367" spans="1:10" x14ac:dyDescent="0.2">
      <c r="A367" s="48"/>
      <c r="I367" s="25"/>
      <c r="J367" s="25"/>
    </row>
    <row r="368" spans="1:10" x14ac:dyDescent="0.2">
      <c r="A368" s="48"/>
      <c r="I368" s="25"/>
      <c r="J368" s="25"/>
    </row>
    <row r="369" spans="1:10" x14ac:dyDescent="0.2">
      <c r="A369" s="48"/>
      <c r="I369" s="25"/>
      <c r="J369" s="25"/>
    </row>
    <row r="370" spans="1:10" x14ac:dyDescent="0.2">
      <c r="A370" s="48"/>
      <c r="I370" s="25"/>
      <c r="J370" s="25"/>
    </row>
    <row r="371" spans="1:10" x14ac:dyDescent="0.2">
      <c r="A371" s="48"/>
      <c r="I371" s="25"/>
      <c r="J371" s="25"/>
    </row>
    <row r="372" spans="1:10" x14ac:dyDescent="0.2">
      <c r="A372" s="48"/>
      <c r="I372" s="25"/>
      <c r="J372" s="25"/>
    </row>
    <row r="373" spans="1:10" x14ac:dyDescent="0.2">
      <c r="A373" s="48"/>
      <c r="I373" s="25"/>
      <c r="J373" s="25"/>
    </row>
    <row r="374" spans="1:10" x14ac:dyDescent="0.2">
      <c r="A374" s="48"/>
      <c r="I374" s="25"/>
      <c r="J374" s="25"/>
    </row>
    <row r="375" spans="1:10" x14ac:dyDescent="0.2">
      <c r="A375" s="48"/>
      <c r="I375" s="25"/>
      <c r="J375" s="25"/>
    </row>
    <row r="376" spans="1:10" x14ac:dyDescent="0.2">
      <c r="A376" s="48"/>
      <c r="I376" s="25"/>
      <c r="J376" s="25"/>
    </row>
    <row r="377" spans="1:10" x14ac:dyDescent="0.2">
      <c r="A377" s="48"/>
      <c r="I377" s="25"/>
      <c r="J377" s="25"/>
    </row>
    <row r="378" spans="1:10" x14ac:dyDescent="0.2">
      <c r="A378" s="48"/>
      <c r="I378" s="25"/>
      <c r="J378" s="25"/>
    </row>
    <row r="379" spans="1:10" x14ac:dyDescent="0.2">
      <c r="A379" s="48"/>
      <c r="I379" s="25"/>
      <c r="J379" s="25"/>
    </row>
    <row r="380" spans="1:10" x14ac:dyDescent="0.2">
      <c r="A380" s="48"/>
      <c r="I380" s="25"/>
      <c r="J380" s="25"/>
    </row>
    <row r="381" spans="1:10" x14ac:dyDescent="0.2">
      <c r="A381" s="48"/>
      <c r="I381" s="25"/>
      <c r="J381" s="25"/>
    </row>
    <row r="382" spans="1:10" x14ac:dyDescent="0.2">
      <c r="A382" s="48"/>
      <c r="I382" s="25"/>
      <c r="J382" s="25"/>
    </row>
    <row r="383" spans="1:10" x14ac:dyDescent="0.2">
      <c r="A383" s="48"/>
      <c r="I383" s="25"/>
      <c r="J383" s="25"/>
    </row>
    <row r="384" spans="1:10" x14ac:dyDescent="0.2">
      <c r="A384" s="48"/>
      <c r="I384" s="25"/>
      <c r="J384" s="25"/>
    </row>
    <row r="385" spans="1:10" x14ac:dyDescent="0.2">
      <c r="A385" s="48"/>
      <c r="I385" s="25"/>
      <c r="J385" s="25"/>
    </row>
    <row r="386" spans="1:10" x14ac:dyDescent="0.2">
      <c r="A386" s="48"/>
      <c r="I386" s="25"/>
      <c r="J386" s="25"/>
    </row>
    <row r="387" spans="1:10" x14ac:dyDescent="0.2">
      <c r="A387" s="48"/>
      <c r="I387" s="25"/>
      <c r="J387" s="25"/>
    </row>
    <row r="388" spans="1:10" x14ac:dyDescent="0.2">
      <c r="A388" s="48"/>
      <c r="I388" s="25"/>
      <c r="J388" s="25"/>
    </row>
    <row r="389" spans="1:10" x14ac:dyDescent="0.2">
      <c r="A389" s="48"/>
      <c r="I389" s="25"/>
      <c r="J389" s="25"/>
    </row>
    <row r="390" spans="1:10" x14ac:dyDescent="0.2">
      <c r="A390" s="48"/>
      <c r="I390" s="25"/>
      <c r="J390" s="25"/>
    </row>
    <row r="391" spans="1:10" x14ac:dyDescent="0.2">
      <c r="A391" s="48"/>
      <c r="I391" s="25"/>
      <c r="J391" s="25"/>
    </row>
    <row r="392" spans="1:10" x14ac:dyDescent="0.2">
      <c r="A392" s="48"/>
      <c r="I392" s="25"/>
      <c r="J392" s="25"/>
    </row>
    <row r="393" spans="1:10" x14ac:dyDescent="0.2">
      <c r="A393" s="48"/>
      <c r="I393" s="25"/>
      <c r="J393" s="25"/>
    </row>
    <row r="394" spans="1:10" x14ac:dyDescent="0.2">
      <c r="A394" s="48"/>
      <c r="I394" s="25"/>
      <c r="J394" s="25"/>
    </row>
    <row r="395" spans="1:10" x14ac:dyDescent="0.2">
      <c r="A395" s="48"/>
      <c r="I395" s="25"/>
      <c r="J395" s="25"/>
    </row>
    <row r="396" spans="1:10" x14ac:dyDescent="0.2">
      <c r="A396" s="48"/>
      <c r="I396" s="25"/>
      <c r="J396" s="25"/>
    </row>
    <row r="397" spans="1:10" x14ac:dyDescent="0.2">
      <c r="A397" s="48"/>
      <c r="I397" s="25"/>
      <c r="J397" s="25"/>
    </row>
    <row r="398" spans="1:10" x14ac:dyDescent="0.2">
      <c r="A398" s="48"/>
      <c r="I398" s="25"/>
      <c r="J398" s="25"/>
    </row>
    <row r="399" spans="1:10" x14ac:dyDescent="0.2">
      <c r="A399" s="48"/>
      <c r="I399" s="25"/>
      <c r="J399" s="25"/>
    </row>
    <row r="400" spans="1:10" x14ac:dyDescent="0.2">
      <c r="A400" s="48"/>
      <c r="I400" s="25"/>
      <c r="J400" s="25"/>
    </row>
    <row r="401" spans="1:10" x14ac:dyDescent="0.2">
      <c r="A401" s="48"/>
      <c r="I401" s="25"/>
      <c r="J401" s="25"/>
    </row>
    <row r="402" spans="1:10" x14ac:dyDescent="0.2">
      <c r="A402" s="48"/>
      <c r="I402" s="25"/>
      <c r="J402" s="25"/>
    </row>
    <row r="403" spans="1:10" x14ac:dyDescent="0.2">
      <c r="A403" s="48"/>
      <c r="I403" s="25"/>
      <c r="J403" s="25"/>
    </row>
    <row r="404" spans="1:10" x14ac:dyDescent="0.2">
      <c r="A404" s="48"/>
      <c r="I404" s="25"/>
      <c r="J404" s="25"/>
    </row>
    <row r="405" spans="1:10" x14ac:dyDescent="0.2">
      <c r="A405" s="48"/>
      <c r="I405" s="25"/>
      <c r="J405" s="25"/>
    </row>
    <row r="406" spans="1:10" x14ac:dyDescent="0.2">
      <c r="A406" s="48"/>
      <c r="I406" s="25"/>
      <c r="J406" s="25"/>
    </row>
    <row r="407" spans="1:10" x14ac:dyDescent="0.2">
      <c r="A407" s="48"/>
      <c r="I407" s="25"/>
      <c r="J407" s="25"/>
    </row>
    <row r="408" spans="1:10" x14ac:dyDescent="0.2">
      <c r="A408" s="48"/>
      <c r="I408" s="25"/>
      <c r="J408" s="25"/>
    </row>
    <row r="409" spans="1:10" x14ac:dyDescent="0.2">
      <c r="A409" s="48"/>
      <c r="I409" s="25"/>
      <c r="J409" s="25"/>
    </row>
    <row r="410" spans="1:10" x14ac:dyDescent="0.2">
      <c r="A410" s="48"/>
      <c r="I410" s="25"/>
      <c r="J410" s="25"/>
    </row>
    <row r="411" spans="1:10" x14ac:dyDescent="0.2">
      <c r="A411" s="48"/>
      <c r="I411" s="25"/>
      <c r="J411" s="25"/>
    </row>
    <row r="412" spans="1:10" x14ac:dyDescent="0.2">
      <c r="A412" s="48"/>
      <c r="I412" s="25"/>
      <c r="J412" s="25"/>
    </row>
    <row r="413" spans="1:10" x14ac:dyDescent="0.2">
      <c r="A413" s="48"/>
      <c r="I413" s="25"/>
      <c r="J413" s="25"/>
    </row>
    <row r="414" spans="1:10" x14ac:dyDescent="0.2">
      <c r="A414" s="48"/>
      <c r="I414" s="25"/>
      <c r="J414" s="25"/>
    </row>
    <row r="415" spans="1:10" x14ac:dyDescent="0.2">
      <c r="A415" s="48"/>
      <c r="I415" s="25"/>
      <c r="J415" s="25"/>
    </row>
    <row r="416" spans="1:10" x14ac:dyDescent="0.2">
      <c r="A416" s="48"/>
      <c r="I416" s="25"/>
      <c r="J416" s="25"/>
    </row>
    <row r="417" spans="1:10" x14ac:dyDescent="0.2">
      <c r="A417" s="48"/>
      <c r="I417" s="25"/>
      <c r="J417" s="25"/>
    </row>
    <row r="418" spans="1:10" x14ac:dyDescent="0.2">
      <c r="A418" s="48"/>
      <c r="I418" s="25"/>
      <c r="J418" s="25"/>
    </row>
    <row r="419" spans="1:10" x14ac:dyDescent="0.2">
      <c r="A419" s="48"/>
      <c r="I419" s="25"/>
      <c r="J419" s="25"/>
    </row>
    <row r="420" spans="1:10" x14ac:dyDescent="0.2">
      <c r="A420" s="48"/>
      <c r="I420" s="25"/>
      <c r="J420" s="25"/>
    </row>
    <row r="421" spans="1:10" x14ac:dyDescent="0.2">
      <c r="A421" s="48"/>
      <c r="I421" s="25"/>
      <c r="J421" s="25"/>
    </row>
    <row r="422" spans="1:10" x14ac:dyDescent="0.2">
      <c r="A422" s="48"/>
      <c r="I422" s="25"/>
      <c r="J422" s="25"/>
    </row>
    <row r="423" spans="1:10" x14ac:dyDescent="0.2">
      <c r="A423" s="48"/>
      <c r="I423" s="25"/>
      <c r="J423" s="25"/>
    </row>
    <row r="424" spans="1:10" x14ac:dyDescent="0.2">
      <c r="A424" s="48"/>
      <c r="I424" s="25"/>
      <c r="J424" s="25"/>
    </row>
    <row r="425" spans="1:10" x14ac:dyDescent="0.2">
      <c r="A425" s="48"/>
      <c r="I425" s="25"/>
      <c r="J425" s="25"/>
    </row>
    <row r="426" spans="1:10" x14ac:dyDescent="0.2">
      <c r="A426" s="48"/>
      <c r="I426" s="25"/>
      <c r="J426" s="25"/>
    </row>
    <row r="427" spans="1:10" x14ac:dyDescent="0.2">
      <c r="A427" s="48"/>
      <c r="I427" s="25"/>
      <c r="J427" s="25"/>
    </row>
    <row r="428" spans="1:10" x14ac:dyDescent="0.2">
      <c r="A428" s="48"/>
      <c r="I428" s="25"/>
      <c r="J428" s="25"/>
    </row>
    <row r="429" spans="1:10" x14ac:dyDescent="0.2">
      <c r="A429" s="48"/>
      <c r="I429" s="25"/>
      <c r="J429" s="25"/>
    </row>
    <row r="430" spans="1:10" x14ac:dyDescent="0.2">
      <c r="A430" s="48"/>
      <c r="I430" s="25"/>
      <c r="J430" s="25"/>
    </row>
    <row r="431" spans="1:10" x14ac:dyDescent="0.2">
      <c r="A431" s="48"/>
      <c r="I431" s="25"/>
      <c r="J431" s="25"/>
    </row>
    <row r="432" spans="1:10" x14ac:dyDescent="0.2">
      <c r="A432" s="48"/>
      <c r="I432" s="25"/>
      <c r="J432" s="25"/>
    </row>
    <row r="433" spans="1:10" x14ac:dyDescent="0.2">
      <c r="A433" s="48"/>
      <c r="I433" s="25"/>
      <c r="J433" s="25"/>
    </row>
    <row r="434" spans="1:10" x14ac:dyDescent="0.2">
      <c r="A434" s="48"/>
      <c r="I434" s="25"/>
      <c r="J434" s="25"/>
    </row>
    <row r="435" spans="1:10" x14ac:dyDescent="0.2">
      <c r="A435" s="48"/>
      <c r="I435" s="25"/>
      <c r="J435" s="25"/>
    </row>
    <row r="436" spans="1:10" x14ac:dyDescent="0.2">
      <c r="A436" s="48"/>
      <c r="I436" s="25"/>
      <c r="J436" s="25"/>
    </row>
    <row r="437" spans="1:10" x14ac:dyDescent="0.2">
      <c r="A437" s="48"/>
      <c r="I437" s="25"/>
      <c r="J437" s="25"/>
    </row>
    <row r="438" spans="1:10" x14ac:dyDescent="0.2">
      <c r="A438" s="48"/>
      <c r="I438" s="25"/>
      <c r="J438" s="25"/>
    </row>
    <row r="439" spans="1:10" x14ac:dyDescent="0.2">
      <c r="A439" s="48"/>
      <c r="I439" s="25"/>
      <c r="J439" s="25"/>
    </row>
    <row r="440" spans="1:10" x14ac:dyDescent="0.2">
      <c r="A440" s="48"/>
      <c r="I440" s="25"/>
      <c r="J440" s="25"/>
    </row>
    <row r="441" spans="1:10" x14ac:dyDescent="0.2">
      <c r="A441" s="48"/>
      <c r="I441" s="25"/>
      <c r="J441" s="25"/>
    </row>
    <row r="442" spans="1:10" x14ac:dyDescent="0.2">
      <c r="A442" s="48"/>
      <c r="I442" s="25"/>
      <c r="J442" s="25"/>
    </row>
    <row r="443" spans="1:10" x14ac:dyDescent="0.2">
      <c r="A443" s="48"/>
      <c r="I443" s="25"/>
      <c r="J443" s="25"/>
    </row>
    <row r="444" spans="1:10" x14ac:dyDescent="0.2">
      <c r="A444" s="48"/>
      <c r="I444" s="25"/>
      <c r="J444" s="25"/>
    </row>
    <row r="445" spans="1:10" x14ac:dyDescent="0.2">
      <c r="A445" s="48"/>
      <c r="I445" s="25"/>
      <c r="J445" s="25"/>
    </row>
    <row r="446" spans="1:10" x14ac:dyDescent="0.2">
      <c r="A446" s="48"/>
      <c r="I446" s="25"/>
      <c r="J446" s="25"/>
    </row>
    <row r="447" spans="1:10" x14ac:dyDescent="0.2">
      <c r="A447" s="48"/>
      <c r="I447" s="25"/>
      <c r="J447" s="25"/>
    </row>
    <row r="448" spans="1:10" x14ac:dyDescent="0.2">
      <c r="A448" s="48"/>
      <c r="I448" s="25"/>
      <c r="J448" s="25"/>
    </row>
    <row r="449" spans="1:10" x14ac:dyDescent="0.2">
      <c r="A449" s="48"/>
      <c r="I449" s="25"/>
      <c r="J449" s="25"/>
    </row>
    <row r="450" spans="1:10" x14ac:dyDescent="0.2">
      <c r="A450" s="48"/>
      <c r="I450" s="25"/>
      <c r="J450" s="25"/>
    </row>
    <row r="451" spans="1:10" x14ac:dyDescent="0.2">
      <c r="A451" s="48"/>
      <c r="I451" s="25"/>
      <c r="J451" s="25"/>
    </row>
    <row r="452" spans="1:10" x14ac:dyDescent="0.2">
      <c r="A452" s="48"/>
      <c r="I452" s="25"/>
      <c r="J452" s="25"/>
    </row>
    <row r="453" spans="1:10" x14ac:dyDescent="0.2">
      <c r="A453" s="48"/>
      <c r="I453" s="25"/>
      <c r="J453" s="25"/>
    </row>
    <row r="454" spans="1:10" x14ac:dyDescent="0.2">
      <c r="A454" s="48"/>
      <c r="I454" s="25"/>
      <c r="J454" s="25"/>
    </row>
    <row r="455" spans="1:10" x14ac:dyDescent="0.2">
      <c r="A455" s="48"/>
      <c r="I455" s="25"/>
      <c r="J455" s="25"/>
    </row>
    <row r="456" spans="1:10" x14ac:dyDescent="0.2">
      <c r="A456" s="48"/>
      <c r="I456" s="25"/>
      <c r="J456" s="25"/>
    </row>
    <row r="457" spans="1:10" x14ac:dyDescent="0.2">
      <c r="A457" s="48"/>
      <c r="I457" s="25"/>
      <c r="J457" s="25"/>
    </row>
    <row r="458" spans="1:10" x14ac:dyDescent="0.2">
      <c r="A458" s="48"/>
      <c r="I458" s="25"/>
      <c r="J458" s="25"/>
    </row>
    <row r="459" spans="1:10" x14ac:dyDescent="0.2">
      <c r="A459" s="48"/>
      <c r="I459" s="25"/>
      <c r="J459" s="25"/>
    </row>
    <row r="460" spans="1:10" x14ac:dyDescent="0.2">
      <c r="A460" s="48"/>
      <c r="I460" s="25"/>
      <c r="J460" s="25"/>
    </row>
    <row r="461" spans="1:10" x14ac:dyDescent="0.2">
      <c r="A461" s="48"/>
      <c r="I461" s="25"/>
      <c r="J461" s="25"/>
    </row>
    <row r="462" spans="1:10" x14ac:dyDescent="0.2">
      <c r="A462" s="48"/>
      <c r="I462" s="25"/>
      <c r="J462" s="25"/>
    </row>
    <row r="463" spans="1:10" x14ac:dyDescent="0.2">
      <c r="A463" s="48"/>
      <c r="I463" s="25"/>
      <c r="J463" s="25"/>
    </row>
    <row r="464" spans="1:10" x14ac:dyDescent="0.2">
      <c r="A464" s="48"/>
      <c r="I464" s="25"/>
      <c r="J464" s="25"/>
    </row>
    <row r="465" spans="1:10" x14ac:dyDescent="0.2">
      <c r="A465" s="48"/>
      <c r="I465" s="25"/>
      <c r="J465" s="25"/>
    </row>
    <row r="466" spans="1:10" x14ac:dyDescent="0.2">
      <c r="A466" s="48"/>
      <c r="I466" s="25"/>
      <c r="J466" s="25"/>
    </row>
    <row r="467" spans="1:10" x14ac:dyDescent="0.2">
      <c r="A467" s="48"/>
      <c r="I467" s="25"/>
      <c r="J467" s="25"/>
    </row>
    <row r="468" spans="1:10" x14ac:dyDescent="0.2">
      <c r="A468" s="48"/>
      <c r="I468" s="25"/>
      <c r="J468" s="25"/>
    </row>
    <row r="469" spans="1:10" x14ac:dyDescent="0.2">
      <c r="A469" s="48"/>
      <c r="I469" s="25"/>
      <c r="J469" s="25"/>
    </row>
    <row r="470" spans="1:10" x14ac:dyDescent="0.2">
      <c r="A470" s="48"/>
      <c r="I470" s="25"/>
      <c r="J470" s="25"/>
    </row>
    <row r="471" spans="1:10" x14ac:dyDescent="0.2">
      <c r="A471" s="48"/>
      <c r="I471" s="25"/>
      <c r="J471" s="25"/>
    </row>
    <row r="472" spans="1:10" x14ac:dyDescent="0.2">
      <c r="A472" s="48"/>
      <c r="I472" s="25"/>
      <c r="J472" s="25"/>
    </row>
    <row r="473" spans="1:10" x14ac:dyDescent="0.2">
      <c r="A473" s="48"/>
      <c r="I473" s="25"/>
      <c r="J473" s="25"/>
    </row>
    <row r="474" spans="1:10" x14ac:dyDescent="0.2">
      <c r="A474" s="48"/>
      <c r="I474" s="25"/>
      <c r="J474" s="25"/>
    </row>
    <row r="475" spans="1:10" x14ac:dyDescent="0.2">
      <c r="A475" s="48"/>
      <c r="I475" s="25"/>
      <c r="J475" s="25"/>
    </row>
    <row r="476" spans="1:10" x14ac:dyDescent="0.2">
      <c r="A476" s="48"/>
      <c r="I476" s="25"/>
      <c r="J476" s="25"/>
    </row>
    <row r="477" spans="1:10" x14ac:dyDescent="0.2">
      <c r="A477" s="48"/>
      <c r="I477" s="25"/>
      <c r="J477" s="25"/>
    </row>
    <row r="478" spans="1:10" x14ac:dyDescent="0.2">
      <c r="A478" s="48"/>
      <c r="I478" s="25"/>
      <c r="J478" s="25"/>
    </row>
    <row r="479" spans="1:10" x14ac:dyDescent="0.2">
      <c r="A479" s="48"/>
      <c r="I479" s="25"/>
      <c r="J479" s="25"/>
    </row>
    <row r="480" spans="1:10" x14ac:dyDescent="0.2">
      <c r="A480" s="48"/>
      <c r="I480" s="25"/>
      <c r="J480" s="25"/>
    </row>
    <row r="481" spans="1:10" x14ac:dyDescent="0.2">
      <c r="A481" s="48"/>
      <c r="I481" s="25"/>
      <c r="J481" s="25"/>
    </row>
    <row r="482" spans="1:10" x14ac:dyDescent="0.2">
      <c r="A482" s="48"/>
      <c r="I482" s="25"/>
      <c r="J482" s="25"/>
    </row>
    <row r="483" spans="1:10" x14ac:dyDescent="0.2">
      <c r="A483" s="48"/>
      <c r="I483" s="25"/>
      <c r="J483" s="25"/>
    </row>
    <row r="484" spans="1:10" x14ac:dyDescent="0.2">
      <c r="A484" s="48"/>
      <c r="I484" s="25"/>
      <c r="J484" s="25"/>
    </row>
    <row r="485" spans="1:10" x14ac:dyDescent="0.2">
      <c r="A485" s="48"/>
      <c r="I485" s="25"/>
      <c r="J485" s="25"/>
    </row>
    <row r="486" spans="1:10" x14ac:dyDescent="0.2">
      <c r="A486" s="48"/>
      <c r="I486" s="25"/>
      <c r="J486" s="25"/>
    </row>
    <row r="487" spans="1:10" x14ac:dyDescent="0.2">
      <c r="A487" s="48"/>
      <c r="I487" s="25"/>
      <c r="J487" s="25"/>
    </row>
    <row r="488" spans="1:10" x14ac:dyDescent="0.2">
      <c r="A488" s="48"/>
      <c r="I488" s="25"/>
      <c r="J488" s="25"/>
    </row>
    <row r="489" spans="1:10" x14ac:dyDescent="0.2">
      <c r="A489" s="48"/>
      <c r="I489" s="25"/>
      <c r="J489" s="25"/>
    </row>
    <row r="490" spans="1:10" x14ac:dyDescent="0.2">
      <c r="A490" s="48"/>
      <c r="I490" s="25"/>
      <c r="J490" s="25"/>
    </row>
    <row r="491" spans="1:10" x14ac:dyDescent="0.2">
      <c r="A491" s="48"/>
      <c r="I491" s="25"/>
      <c r="J491" s="25"/>
    </row>
    <row r="492" spans="1:10" x14ac:dyDescent="0.2">
      <c r="A492" s="48"/>
      <c r="I492" s="25"/>
      <c r="J492" s="25"/>
    </row>
    <row r="493" spans="1:10" x14ac:dyDescent="0.2">
      <c r="A493" s="48"/>
      <c r="I493" s="25"/>
      <c r="J493" s="25"/>
    </row>
    <row r="494" spans="1:10" x14ac:dyDescent="0.2">
      <c r="A494" s="48"/>
      <c r="I494" s="25"/>
      <c r="J494" s="25"/>
    </row>
    <row r="495" spans="1:10" x14ac:dyDescent="0.2">
      <c r="A495" s="48"/>
      <c r="I495" s="25"/>
      <c r="J495" s="25"/>
    </row>
    <row r="496" spans="1:10" x14ac:dyDescent="0.2">
      <c r="A496" s="48"/>
      <c r="I496" s="25"/>
      <c r="J496" s="25"/>
    </row>
    <row r="497" spans="1:10" x14ac:dyDescent="0.2">
      <c r="A497" s="48"/>
      <c r="I497" s="25"/>
      <c r="J497" s="25"/>
    </row>
    <row r="498" spans="1:10" x14ac:dyDescent="0.2">
      <c r="A498" s="48"/>
      <c r="I498" s="25"/>
      <c r="J498" s="25"/>
    </row>
    <row r="499" spans="1:10" x14ac:dyDescent="0.2">
      <c r="A499" s="48"/>
      <c r="I499" s="25"/>
      <c r="J499" s="25"/>
    </row>
    <row r="500" spans="1:10" x14ac:dyDescent="0.2">
      <c r="A500" s="48"/>
      <c r="I500" s="25"/>
      <c r="J500" s="25"/>
    </row>
    <row r="501" spans="1:10" x14ac:dyDescent="0.2">
      <c r="A501" s="48"/>
      <c r="I501" s="25"/>
      <c r="J501" s="25"/>
    </row>
    <row r="502" spans="1:10" x14ac:dyDescent="0.2">
      <c r="A502" s="48"/>
      <c r="I502" s="25"/>
      <c r="J502" s="25"/>
    </row>
    <row r="503" spans="1:10" x14ac:dyDescent="0.2">
      <c r="A503" s="48"/>
      <c r="I503" s="25"/>
      <c r="J503" s="25"/>
    </row>
    <row r="504" spans="1:10" x14ac:dyDescent="0.2">
      <c r="A504" s="48"/>
      <c r="I504" s="25"/>
      <c r="J504" s="25"/>
    </row>
    <row r="505" spans="1:10" x14ac:dyDescent="0.2">
      <c r="A505" s="48"/>
      <c r="I505" s="25"/>
      <c r="J505" s="25"/>
    </row>
    <row r="506" spans="1:10" x14ac:dyDescent="0.2">
      <c r="A506" s="48"/>
      <c r="I506" s="25"/>
      <c r="J506" s="25"/>
    </row>
    <row r="507" spans="1:10" x14ac:dyDescent="0.2">
      <c r="A507" s="48"/>
      <c r="I507" s="25"/>
      <c r="J507" s="25"/>
    </row>
    <row r="508" spans="1:10" x14ac:dyDescent="0.2">
      <c r="A508" s="48"/>
      <c r="I508" s="25"/>
      <c r="J508" s="25"/>
    </row>
    <row r="509" spans="1:10" x14ac:dyDescent="0.2">
      <c r="A509" s="48"/>
      <c r="I509" s="25"/>
      <c r="J509" s="25"/>
    </row>
    <row r="510" spans="1:10" x14ac:dyDescent="0.2">
      <c r="A510" s="48"/>
      <c r="I510" s="25"/>
      <c r="J510" s="25"/>
    </row>
    <row r="511" spans="1:10" x14ac:dyDescent="0.2">
      <c r="A511" s="48"/>
      <c r="I511" s="25"/>
      <c r="J511" s="25"/>
    </row>
    <row r="512" spans="1:10" x14ac:dyDescent="0.2">
      <c r="A512" s="48"/>
      <c r="I512" s="25"/>
      <c r="J512" s="25"/>
    </row>
    <row r="513" spans="1:10" x14ac:dyDescent="0.2">
      <c r="A513" s="48"/>
      <c r="I513" s="25"/>
      <c r="J513" s="25"/>
    </row>
    <row r="514" spans="1:10" x14ac:dyDescent="0.2">
      <c r="A514" s="48"/>
      <c r="I514" s="25"/>
      <c r="J514" s="25"/>
    </row>
    <row r="515" spans="1:10" x14ac:dyDescent="0.2">
      <c r="A515" s="48"/>
      <c r="I515" s="25"/>
      <c r="J515" s="25"/>
    </row>
    <row r="516" spans="1:10" x14ac:dyDescent="0.2">
      <c r="A516" s="48"/>
      <c r="I516" s="25"/>
      <c r="J516" s="25"/>
    </row>
    <row r="517" spans="1:10" x14ac:dyDescent="0.2">
      <c r="A517" s="48"/>
      <c r="I517" s="25"/>
      <c r="J517" s="25"/>
    </row>
    <row r="518" spans="1:10" x14ac:dyDescent="0.2">
      <c r="A518" s="48"/>
      <c r="I518" s="25"/>
      <c r="J518" s="25"/>
    </row>
    <row r="519" spans="1:10" x14ac:dyDescent="0.2">
      <c r="A519" s="48"/>
      <c r="I519" s="25"/>
      <c r="J519" s="25"/>
    </row>
    <row r="520" spans="1:10" x14ac:dyDescent="0.2">
      <c r="A520" s="48"/>
      <c r="I520" s="25"/>
      <c r="J520" s="25"/>
    </row>
    <row r="521" spans="1:10" x14ac:dyDescent="0.2">
      <c r="A521" s="48"/>
      <c r="I521" s="25"/>
      <c r="J521" s="25"/>
    </row>
    <row r="522" spans="1:10" x14ac:dyDescent="0.2">
      <c r="A522" s="48"/>
      <c r="I522" s="25"/>
      <c r="J522" s="25"/>
    </row>
    <row r="523" spans="1:10" x14ac:dyDescent="0.2">
      <c r="A523" s="48"/>
      <c r="I523" s="25"/>
      <c r="J523" s="25"/>
    </row>
    <row r="524" spans="1:10" x14ac:dyDescent="0.2">
      <c r="A524" s="48"/>
      <c r="I524" s="25"/>
      <c r="J524" s="25"/>
    </row>
    <row r="525" spans="1:10" x14ac:dyDescent="0.2">
      <c r="A525" s="48"/>
      <c r="I525" s="25"/>
      <c r="J525" s="25"/>
    </row>
    <row r="526" spans="1:10" x14ac:dyDescent="0.2">
      <c r="A526" s="48"/>
      <c r="I526" s="25"/>
      <c r="J526" s="25"/>
    </row>
    <row r="527" spans="1:10" x14ac:dyDescent="0.2">
      <c r="A527" s="48"/>
      <c r="I527" s="25"/>
      <c r="J527" s="25"/>
    </row>
    <row r="528" spans="1:10" x14ac:dyDescent="0.2">
      <c r="A528" s="48"/>
      <c r="I528" s="25"/>
      <c r="J528" s="25"/>
    </row>
    <row r="529" spans="1:10" x14ac:dyDescent="0.2">
      <c r="A529" s="48"/>
      <c r="I529" s="25"/>
      <c r="J529" s="25"/>
    </row>
    <row r="530" spans="1:10" x14ac:dyDescent="0.2">
      <c r="A530" s="48"/>
      <c r="I530" s="25"/>
      <c r="J530" s="25"/>
    </row>
    <row r="531" spans="1:10" x14ac:dyDescent="0.2">
      <c r="A531" s="48"/>
      <c r="I531" s="25"/>
      <c r="J531" s="25"/>
    </row>
    <row r="532" spans="1:10" x14ac:dyDescent="0.2">
      <c r="A532" s="48"/>
      <c r="I532" s="25"/>
      <c r="J532" s="25"/>
    </row>
    <row r="533" spans="1:10" x14ac:dyDescent="0.2">
      <c r="A533" s="48"/>
      <c r="I533" s="25"/>
      <c r="J533" s="25"/>
    </row>
    <row r="534" spans="1:10" x14ac:dyDescent="0.2">
      <c r="A534" s="48"/>
      <c r="I534" s="25"/>
      <c r="J534" s="25"/>
    </row>
    <row r="535" spans="1:10" x14ac:dyDescent="0.2">
      <c r="A535" s="48"/>
      <c r="I535" s="25"/>
      <c r="J535" s="25"/>
    </row>
    <row r="536" spans="1:10" x14ac:dyDescent="0.2">
      <c r="A536" s="48"/>
      <c r="I536" s="25"/>
      <c r="J536" s="25"/>
    </row>
    <row r="537" spans="1:10" x14ac:dyDescent="0.2">
      <c r="A537" s="48"/>
      <c r="I537" s="25"/>
      <c r="J537" s="25"/>
    </row>
    <row r="538" spans="1:10" x14ac:dyDescent="0.2">
      <c r="A538" s="48"/>
      <c r="I538" s="25"/>
      <c r="J538" s="25"/>
    </row>
    <row r="539" spans="1:10" x14ac:dyDescent="0.2">
      <c r="A539" s="48"/>
      <c r="I539" s="25"/>
      <c r="J539" s="25"/>
    </row>
    <row r="540" spans="1:10" x14ac:dyDescent="0.2">
      <c r="A540" s="48"/>
      <c r="I540" s="25"/>
      <c r="J540" s="25"/>
    </row>
    <row r="541" spans="1:10" x14ac:dyDescent="0.2">
      <c r="A541" s="48"/>
      <c r="I541" s="25"/>
      <c r="J541" s="25"/>
    </row>
    <row r="542" spans="1:10" x14ac:dyDescent="0.2">
      <c r="A542" s="48"/>
      <c r="I542" s="25"/>
      <c r="J542" s="25"/>
    </row>
    <row r="543" spans="1:10" x14ac:dyDescent="0.2">
      <c r="A543" s="48"/>
      <c r="I543" s="25"/>
      <c r="J543" s="25"/>
    </row>
    <row r="544" spans="1:10" x14ac:dyDescent="0.2">
      <c r="A544" s="48"/>
      <c r="I544" s="25"/>
      <c r="J544" s="25"/>
    </row>
    <row r="545" spans="1:10" x14ac:dyDescent="0.2">
      <c r="A545" s="48"/>
      <c r="I545" s="25"/>
      <c r="J545" s="25"/>
    </row>
    <row r="546" spans="1:10" x14ac:dyDescent="0.2">
      <c r="A546" s="48"/>
      <c r="I546" s="25"/>
      <c r="J546" s="25"/>
    </row>
    <row r="547" spans="1:10" x14ac:dyDescent="0.2">
      <c r="A547" s="48"/>
      <c r="I547" s="25"/>
      <c r="J547" s="25"/>
    </row>
    <row r="548" spans="1:10" x14ac:dyDescent="0.2">
      <c r="A548" s="48"/>
      <c r="I548" s="25"/>
      <c r="J548" s="25"/>
    </row>
    <row r="549" spans="1:10" x14ac:dyDescent="0.2">
      <c r="A549" s="48"/>
      <c r="I549" s="25"/>
      <c r="J549" s="25"/>
    </row>
    <row r="550" spans="1:10" x14ac:dyDescent="0.2">
      <c r="A550" s="48"/>
      <c r="I550" s="25"/>
      <c r="J550" s="25"/>
    </row>
    <row r="551" spans="1:10" x14ac:dyDescent="0.2">
      <c r="A551" s="48"/>
      <c r="I551" s="25"/>
      <c r="J551" s="25"/>
    </row>
    <row r="552" spans="1:10" x14ac:dyDescent="0.2">
      <c r="A552" s="48"/>
      <c r="I552" s="25"/>
      <c r="J552" s="25"/>
    </row>
    <row r="553" spans="1:10" x14ac:dyDescent="0.2">
      <c r="A553" s="48"/>
      <c r="I553" s="25"/>
      <c r="J553" s="25"/>
    </row>
    <row r="554" spans="1:10" x14ac:dyDescent="0.2">
      <c r="A554" s="48"/>
      <c r="I554" s="25"/>
      <c r="J554" s="25"/>
    </row>
    <row r="555" spans="1:10" x14ac:dyDescent="0.2">
      <c r="A555" s="48"/>
      <c r="I555" s="25"/>
      <c r="J555" s="25"/>
    </row>
    <row r="556" spans="1:10" x14ac:dyDescent="0.2">
      <c r="A556" s="48"/>
      <c r="I556" s="25"/>
      <c r="J556" s="25"/>
    </row>
    <row r="557" spans="1:10" x14ac:dyDescent="0.2">
      <c r="A557" s="48"/>
      <c r="I557" s="25"/>
      <c r="J557" s="25"/>
    </row>
    <row r="558" spans="1:10" x14ac:dyDescent="0.2">
      <c r="A558" s="48"/>
      <c r="I558" s="25"/>
      <c r="J558" s="25"/>
    </row>
    <row r="559" spans="1:10" x14ac:dyDescent="0.2">
      <c r="A559" s="48"/>
      <c r="I559" s="25"/>
      <c r="J559" s="25"/>
    </row>
    <row r="560" spans="1:10" x14ac:dyDescent="0.2">
      <c r="A560" s="48"/>
      <c r="I560" s="25"/>
      <c r="J560" s="25"/>
    </row>
    <row r="561" spans="1:10" x14ac:dyDescent="0.2">
      <c r="A561" s="48"/>
      <c r="I561" s="25"/>
      <c r="J561" s="25"/>
    </row>
    <row r="562" spans="1:10" x14ac:dyDescent="0.2">
      <c r="A562" s="48"/>
      <c r="I562" s="25"/>
      <c r="J562" s="25"/>
    </row>
    <row r="563" spans="1:10" x14ac:dyDescent="0.2">
      <c r="A563" s="48"/>
      <c r="I563" s="25"/>
      <c r="J563" s="25"/>
    </row>
    <row r="564" spans="1:10" x14ac:dyDescent="0.2">
      <c r="A564" s="48"/>
      <c r="I564" s="25"/>
      <c r="J564" s="25"/>
    </row>
    <row r="565" spans="1:10" x14ac:dyDescent="0.2">
      <c r="A565" s="48"/>
      <c r="I565" s="25"/>
      <c r="J565" s="25"/>
    </row>
    <row r="566" spans="1:10" x14ac:dyDescent="0.2">
      <c r="A566" s="48"/>
      <c r="I566" s="25"/>
      <c r="J566" s="25"/>
    </row>
    <row r="567" spans="1:10" x14ac:dyDescent="0.2">
      <c r="A567" s="48"/>
      <c r="I567" s="25"/>
      <c r="J567" s="25"/>
    </row>
    <row r="568" spans="1:10" x14ac:dyDescent="0.2">
      <c r="A568" s="48"/>
      <c r="I568" s="25"/>
      <c r="J568" s="25"/>
    </row>
    <row r="569" spans="1:10" x14ac:dyDescent="0.2">
      <c r="A569" s="48"/>
      <c r="I569" s="25"/>
      <c r="J569" s="25"/>
    </row>
    <row r="570" spans="1:10" x14ac:dyDescent="0.2">
      <c r="A570" s="48"/>
      <c r="I570" s="25"/>
      <c r="J570" s="25"/>
    </row>
    <row r="571" spans="1:10" x14ac:dyDescent="0.2">
      <c r="A571" s="48"/>
      <c r="I571" s="25"/>
      <c r="J571" s="25"/>
    </row>
    <row r="572" spans="1:10" x14ac:dyDescent="0.2">
      <c r="A572" s="48"/>
      <c r="I572" s="25"/>
      <c r="J572" s="25"/>
    </row>
    <row r="573" spans="1:10" x14ac:dyDescent="0.2">
      <c r="A573" s="48"/>
      <c r="I573" s="25"/>
      <c r="J573" s="25"/>
    </row>
    <row r="574" spans="1:10" x14ac:dyDescent="0.2">
      <c r="A574" s="48"/>
      <c r="I574" s="25"/>
      <c r="J574" s="25"/>
    </row>
    <row r="575" spans="1:10" x14ac:dyDescent="0.2">
      <c r="A575" s="48"/>
      <c r="I575" s="25"/>
      <c r="J575" s="25"/>
    </row>
    <row r="576" spans="1:10" x14ac:dyDescent="0.2">
      <c r="A576" s="48"/>
      <c r="I576" s="25"/>
      <c r="J576" s="25"/>
    </row>
    <row r="577" spans="1:10" x14ac:dyDescent="0.2">
      <c r="A577" s="48"/>
      <c r="I577" s="25"/>
      <c r="J577" s="25"/>
    </row>
    <row r="578" spans="1:10" x14ac:dyDescent="0.2">
      <c r="A578" s="48"/>
      <c r="I578" s="25"/>
      <c r="J578" s="25"/>
    </row>
    <row r="579" spans="1:10" x14ac:dyDescent="0.2">
      <c r="A579" s="48"/>
      <c r="I579" s="25"/>
      <c r="J579" s="25"/>
    </row>
    <row r="580" spans="1:10" x14ac:dyDescent="0.2">
      <c r="A580" s="48"/>
      <c r="I580" s="25"/>
      <c r="J580" s="25"/>
    </row>
    <row r="581" spans="1:10" x14ac:dyDescent="0.2">
      <c r="A581" s="48"/>
      <c r="I581" s="25"/>
      <c r="J581" s="25"/>
    </row>
    <row r="582" spans="1:10" x14ac:dyDescent="0.2">
      <c r="A582" s="48"/>
      <c r="I582" s="25"/>
      <c r="J582" s="25"/>
    </row>
    <row r="583" spans="1:10" x14ac:dyDescent="0.2">
      <c r="A583" s="48"/>
      <c r="I583" s="25"/>
      <c r="J583" s="25"/>
    </row>
    <row r="584" spans="1:10" x14ac:dyDescent="0.2">
      <c r="A584" s="48"/>
      <c r="I584" s="25"/>
      <c r="J584" s="25"/>
    </row>
    <row r="585" spans="1:10" x14ac:dyDescent="0.2">
      <c r="A585" s="48"/>
      <c r="I585" s="25"/>
      <c r="J585" s="25"/>
    </row>
    <row r="586" spans="1:10" x14ac:dyDescent="0.2">
      <c r="A586" s="48"/>
      <c r="I586" s="25"/>
      <c r="J586" s="25"/>
    </row>
    <row r="587" spans="1:10" x14ac:dyDescent="0.2">
      <c r="A587" s="48"/>
      <c r="I587" s="25"/>
      <c r="J587" s="25"/>
    </row>
    <row r="588" spans="1:10" x14ac:dyDescent="0.2">
      <c r="A588" s="48"/>
      <c r="I588" s="25"/>
      <c r="J588" s="25"/>
    </row>
    <row r="589" spans="1:10" x14ac:dyDescent="0.2">
      <c r="A589" s="48"/>
      <c r="I589" s="25"/>
      <c r="J589" s="25"/>
    </row>
    <row r="590" spans="1:10" x14ac:dyDescent="0.2">
      <c r="A590" s="48"/>
      <c r="I590" s="25"/>
      <c r="J590" s="25"/>
    </row>
    <row r="591" spans="1:10" x14ac:dyDescent="0.2">
      <c r="A591" s="48"/>
      <c r="I591" s="25"/>
      <c r="J591" s="25"/>
    </row>
    <row r="592" spans="1:10" x14ac:dyDescent="0.2">
      <c r="A592" s="48"/>
      <c r="I592" s="25"/>
      <c r="J592" s="25"/>
    </row>
    <row r="593" spans="1:10" x14ac:dyDescent="0.2">
      <c r="A593" s="48"/>
      <c r="I593" s="25"/>
      <c r="J593" s="25"/>
    </row>
    <row r="594" spans="1:10" x14ac:dyDescent="0.2">
      <c r="A594" s="48"/>
      <c r="I594" s="25"/>
      <c r="J594" s="25"/>
    </row>
    <row r="595" spans="1:10" x14ac:dyDescent="0.2">
      <c r="A595" s="48"/>
      <c r="I595" s="25"/>
      <c r="J595" s="25"/>
    </row>
    <row r="596" spans="1:10" x14ac:dyDescent="0.2">
      <c r="A596" s="48"/>
      <c r="I596" s="25"/>
      <c r="J596" s="25"/>
    </row>
    <row r="597" spans="1:10" x14ac:dyDescent="0.2">
      <c r="A597" s="48"/>
      <c r="I597" s="25"/>
      <c r="J597" s="25"/>
    </row>
    <row r="598" spans="1:10" x14ac:dyDescent="0.2">
      <c r="A598" s="48"/>
      <c r="I598" s="25"/>
      <c r="J598" s="25"/>
    </row>
    <row r="599" spans="1:10" x14ac:dyDescent="0.2">
      <c r="A599" s="48"/>
      <c r="I599" s="25"/>
      <c r="J599" s="25"/>
    </row>
    <row r="600" spans="1:10" x14ac:dyDescent="0.2">
      <c r="A600" s="48"/>
      <c r="I600" s="25"/>
      <c r="J600" s="25"/>
    </row>
    <row r="601" spans="1:10" x14ac:dyDescent="0.2">
      <c r="A601" s="48"/>
      <c r="I601" s="25"/>
      <c r="J601" s="25"/>
    </row>
    <row r="602" spans="1:10" x14ac:dyDescent="0.2">
      <c r="A602" s="48"/>
      <c r="I602" s="25"/>
      <c r="J602" s="25"/>
    </row>
    <row r="603" spans="1:10" x14ac:dyDescent="0.2">
      <c r="A603" s="48"/>
      <c r="I603" s="25"/>
      <c r="J603" s="25"/>
    </row>
    <row r="604" spans="1:10" x14ac:dyDescent="0.2">
      <c r="A604" s="48"/>
      <c r="I604" s="25"/>
      <c r="J604" s="25"/>
    </row>
    <row r="605" spans="1:10" x14ac:dyDescent="0.2">
      <c r="A605" s="48"/>
      <c r="I605" s="25"/>
      <c r="J605" s="25"/>
    </row>
    <row r="606" spans="1:10" x14ac:dyDescent="0.2">
      <c r="A606" s="48"/>
      <c r="I606" s="25"/>
      <c r="J606" s="25"/>
    </row>
    <row r="607" spans="1:10" x14ac:dyDescent="0.2">
      <c r="A607" s="48"/>
      <c r="I607" s="25"/>
      <c r="J607" s="25"/>
    </row>
    <row r="608" spans="1:10" x14ac:dyDescent="0.2">
      <c r="A608" s="48"/>
      <c r="I608" s="25"/>
      <c r="J608" s="25"/>
    </row>
    <row r="609" spans="1:10" x14ac:dyDescent="0.2">
      <c r="A609" s="48"/>
      <c r="I609" s="25"/>
      <c r="J609" s="25"/>
    </row>
    <row r="610" spans="1:10" x14ac:dyDescent="0.2">
      <c r="A610" s="48"/>
      <c r="I610" s="25"/>
      <c r="J610" s="25"/>
    </row>
    <row r="611" spans="1:10" x14ac:dyDescent="0.2">
      <c r="A611" s="48"/>
      <c r="I611" s="25"/>
      <c r="J611" s="25"/>
    </row>
    <row r="612" spans="1:10" x14ac:dyDescent="0.2">
      <c r="A612" s="48"/>
      <c r="I612" s="25"/>
      <c r="J612" s="25"/>
    </row>
    <row r="613" spans="1:10" x14ac:dyDescent="0.2">
      <c r="A613" s="48"/>
      <c r="I613" s="25"/>
      <c r="J613" s="25"/>
    </row>
    <row r="614" spans="1:10" x14ac:dyDescent="0.2">
      <c r="A614" s="48"/>
      <c r="I614" s="25"/>
      <c r="J614" s="25"/>
    </row>
    <row r="615" spans="1:10" x14ac:dyDescent="0.2">
      <c r="A615" s="48"/>
      <c r="I615" s="25"/>
      <c r="J615" s="25"/>
    </row>
    <row r="616" spans="1:10" x14ac:dyDescent="0.2">
      <c r="A616" s="48"/>
      <c r="I616" s="25"/>
      <c r="J616" s="25"/>
    </row>
    <row r="617" spans="1:10" x14ac:dyDescent="0.2">
      <c r="A617" s="48"/>
      <c r="I617" s="25"/>
      <c r="J617" s="25"/>
    </row>
    <row r="618" spans="1:10" x14ac:dyDescent="0.2">
      <c r="A618" s="48"/>
      <c r="I618" s="25"/>
      <c r="J618" s="25"/>
    </row>
    <row r="619" spans="1:10" x14ac:dyDescent="0.2">
      <c r="A619" s="48"/>
      <c r="I619" s="25"/>
      <c r="J619" s="25"/>
    </row>
    <row r="620" spans="1:10" x14ac:dyDescent="0.2">
      <c r="A620" s="48"/>
      <c r="I620" s="25"/>
      <c r="J620" s="25"/>
    </row>
    <row r="621" spans="1:10" x14ac:dyDescent="0.2">
      <c r="A621" s="48"/>
      <c r="I621" s="25"/>
      <c r="J621" s="25"/>
    </row>
    <row r="622" spans="1:10" x14ac:dyDescent="0.2">
      <c r="A622" s="48"/>
      <c r="I622" s="25"/>
      <c r="J622" s="25"/>
    </row>
    <row r="623" spans="1:10" x14ac:dyDescent="0.2">
      <c r="A623" s="48"/>
      <c r="I623" s="25"/>
      <c r="J623" s="25"/>
    </row>
    <row r="624" spans="1:10" x14ac:dyDescent="0.2">
      <c r="A624" s="48"/>
      <c r="I624" s="25"/>
      <c r="J624" s="25"/>
    </row>
    <row r="625" spans="1:10" x14ac:dyDescent="0.2">
      <c r="A625" s="48"/>
      <c r="I625" s="25"/>
      <c r="J625" s="25"/>
    </row>
    <row r="626" spans="1:10" x14ac:dyDescent="0.2">
      <c r="A626" s="48"/>
      <c r="I626" s="25"/>
      <c r="J626" s="25"/>
    </row>
    <row r="627" spans="1:10" x14ac:dyDescent="0.2">
      <c r="A627" s="48"/>
      <c r="I627" s="25"/>
      <c r="J627" s="25"/>
    </row>
    <row r="628" spans="1:10" x14ac:dyDescent="0.2">
      <c r="A628" s="48"/>
      <c r="I628" s="25"/>
      <c r="J628" s="25"/>
    </row>
    <row r="629" spans="1:10" x14ac:dyDescent="0.2">
      <c r="A629" s="48"/>
      <c r="I629" s="25"/>
      <c r="J629" s="25"/>
    </row>
    <row r="630" spans="1:10" x14ac:dyDescent="0.2">
      <c r="A630" s="48"/>
      <c r="I630" s="25"/>
      <c r="J630" s="25"/>
    </row>
    <row r="631" spans="1:10" x14ac:dyDescent="0.2">
      <c r="A631" s="48"/>
      <c r="I631" s="25"/>
      <c r="J631" s="25"/>
    </row>
    <row r="632" spans="1:10" x14ac:dyDescent="0.2">
      <c r="A632" s="48"/>
      <c r="I632" s="25"/>
      <c r="J632" s="25"/>
    </row>
    <row r="633" spans="1:10" x14ac:dyDescent="0.2">
      <c r="A633" s="48"/>
      <c r="I633" s="25"/>
      <c r="J633" s="25"/>
    </row>
    <row r="634" spans="1:10" x14ac:dyDescent="0.2">
      <c r="A634" s="48"/>
      <c r="I634" s="25"/>
      <c r="J634" s="25"/>
    </row>
    <row r="635" spans="1:10" x14ac:dyDescent="0.2">
      <c r="A635" s="48"/>
      <c r="I635" s="25"/>
      <c r="J635" s="25"/>
    </row>
    <row r="636" spans="1:10" x14ac:dyDescent="0.2">
      <c r="A636" s="48"/>
      <c r="I636" s="25"/>
      <c r="J636" s="25"/>
    </row>
    <row r="637" spans="1:10" x14ac:dyDescent="0.2">
      <c r="A637" s="48"/>
      <c r="I637" s="25"/>
      <c r="J637" s="25"/>
    </row>
    <row r="638" spans="1:10" x14ac:dyDescent="0.2">
      <c r="A638" s="48"/>
      <c r="I638" s="25"/>
      <c r="J638" s="25"/>
    </row>
    <row r="639" spans="1:10" x14ac:dyDescent="0.2">
      <c r="A639" s="48"/>
      <c r="I639" s="25"/>
      <c r="J639" s="25"/>
    </row>
    <row r="640" spans="1:10" x14ac:dyDescent="0.2">
      <c r="A640" s="48"/>
      <c r="I640" s="25"/>
      <c r="J640" s="25"/>
    </row>
    <row r="641" spans="1:10" x14ac:dyDescent="0.2">
      <c r="A641" s="48"/>
      <c r="I641" s="25"/>
      <c r="J641" s="25"/>
    </row>
    <row r="642" spans="1:10" x14ac:dyDescent="0.2">
      <c r="A642" s="48"/>
      <c r="I642" s="25"/>
      <c r="J642" s="25"/>
    </row>
    <row r="643" spans="1:10" x14ac:dyDescent="0.2">
      <c r="A643" s="48"/>
      <c r="I643" s="25"/>
      <c r="J643" s="25"/>
    </row>
    <row r="644" spans="1:10" x14ac:dyDescent="0.2">
      <c r="A644" s="48"/>
      <c r="I644" s="25"/>
      <c r="J644" s="25"/>
    </row>
    <row r="645" spans="1:10" x14ac:dyDescent="0.2">
      <c r="A645" s="48"/>
      <c r="I645" s="25"/>
      <c r="J645" s="25"/>
    </row>
    <row r="646" spans="1:10" x14ac:dyDescent="0.2">
      <c r="A646" s="48"/>
      <c r="I646" s="25"/>
      <c r="J646" s="25"/>
    </row>
    <row r="647" spans="1:10" x14ac:dyDescent="0.2">
      <c r="A647" s="48"/>
      <c r="I647" s="25"/>
      <c r="J647" s="25"/>
    </row>
    <row r="648" spans="1:10" x14ac:dyDescent="0.2">
      <c r="A648" s="48"/>
      <c r="I648" s="25"/>
      <c r="J648" s="25"/>
    </row>
    <row r="649" spans="1:10" x14ac:dyDescent="0.2">
      <c r="A649" s="48"/>
      <c r="I649" s="25"/>
      <c r="J649" s="25"/>
    </row>
    <row r="650" spans="1:10" x14ac:dyDescent="0.2">
      <c r="A650" s="48"/>
      <c r="I650" s="25"/>
      <c r="J650" s="25"/>
    </row>
    <row r="651" spans="1:10" x14ac:dyDescent="0.2">
      <c r="A651" s="48"/>
      <c r="I651" s="25"/>
      <c r="J651" s="25"/>
    </row>
    <row r="652" spans="1:10" x14ac:dyDescent="0.2">
      <c r="A652" s="48"/>
      <c r="I652" s="25"/>
      <c r="J652" s="25"/>
    </row>
    <row r="653" spans="1:10" x14ac:dyDescent="0.2">
      <c r="A653" s="48"/>
      <c r="I653" s="25"/>
      <c r="J653" s="25"/>
    </row>
    <row r="654" spans="1:10" x14ac:dyDescent="0.2">
      <c r="A654" s="48"/>
      <c r="I654" s="25"/>
      <c r="J654" s="25"/>
    </row>
    <row r="655" spans="1:10" x14ac:dyDescent="0.2">
      <c r="A655" s="48"/>
      <c r="I655" s="25"/>
      <c r="J655" s="25"/>
    </row>
    <row r="656" spans="1:10" x14ac:dyDescent="0.2">
      <c r="A656" s="48"/>
      <c r="I656" s="25"/>
      <c r="J656" s="25"/>
    </row>
    <row r="657" spans="1:10" x14ac:dyDescent="0.2">
      <c r="A657" s="48"/>
      <c r="I657" s="25"/>
      <c r="J657" s="25"/>
    </row>
    <row r="658" spans="1:10" x14ac:dyDescent="0.2">
      <c r="A658" s="48"/>
      <c r="I658" s="25"/>
      <c r="J658" s="25"/>
    </row>
    <row r="659" spans="1:10" x14ac:dyDescent="0.2">
      <c r="A659" s="48"/>
      <c r="I659" s="25"/>
      <c r="J659" s="25"/>
    </row>
    <row r="660" spans="1:10" x14ac:dyDescent="0.2">
      <c r="A660" s="48"/>
      <c r="I660" s="25"/>
      <c r="J660" s="25"/>
    </row>
    <row r="661" spans="1:10" x14ac:dyDescent="0.2">
      <c r="A661" s="48"/>
      <c r="I661" s="25"/>
      <c r="J661" s="25"/>
    </row>
    <row r="662" spans="1:10" x14ac:dyDescent="0.2">
      <c r="A662" s="48"/>
      <c r="I662" s="25"/>
      <c r="J662" s="25"/>
    </row>
    <row r="663" spans="1:10" x14ac:dyDescent="0.2">
      <c r="A663" s="48"/>
      <c r="I663" s="25"/>
      <c r="J663" s="25"/>
    </row>
    <row r="664" spans="1:10" x14ac:dyDescent="0.2">
      <c r="A664" s="48"/>
      <c r="I664" s="25"/>
      <c r="J664" s="25"/>
    </row>
    <row r="665" spans="1:10" x14ac:dyDescent="0.2">
      <c r="A665" s="48"/>
      <c r="I665" s="25"/>
      <c r="J665" s="25"/>
    </row>
    <row r="666" spans="1:10" x14ac:dyDescent="0.2">
      <c r="A666" s="48"/>
      <c r="I666" s="25"/>
      <c r="J666" s="25"/>
    </row>
    <row r="667" spans="1:10" x14ac:dyDescent="0.2">
      <c r="A667" s="48"/>
      <c r="I667" s="25"/>
      <c r="J667" s="25"/>
    </row>
    <row r="668" spans="1:10" x14ac:dyDescent="0.2">
      <c r="A668" s="48"/>
      <c r="I668" s="25"/>
      <c r="J668" s="25"/>
    </row>
    <row r="669" spans="1:10" x14ac:dyDescent="0.2">
      <c r="A669" s="48"/>
      <c r="I669" s="25"/>
      <c r="J669" s="25"/>
    </row>
    <row r="670" spans="1:10" x14ac:dyDescent="0.2">
      <c r="A670" s="48"/>
      <c r="I670" s="25"/>
      <c r="J670" s="25"/>
    </row>
    <row r="671" spans="1:10" x14ac:dyDescent="0.2">
      <c r="A671" s="48"/>
      <c r="I671" s="25"/>
      <c r="J671" s="25"/>
    </row>
    <row r="672" spans="1:10" x14ac:dyDescent="0.2">
      <c r="A672" s="48"/>
      <c r="I672" s="25"/>
      <c r="J672" s="25"/>
    </row>
    <row r="673" spans="1:10" x14ac:dyDescent="0.2">
      <c r="A673" s="48"/>
      <c r="I673" s="25"/>
      <c r="J673" s="25"/>
    </row>
    <row r="674" spans="1:10" x14ac:dyDescent="0.2">
      <c r="A674" s="48"/>
      <c r="I674" s="25"/>
      <c r="J674" s="25"/>
    </row>
    <row r="675" spans="1:10" x14ac:dyDescent="0.2">
      <c r="A675" s="48"/>
      <c r="I675" s="25"/>
      <c r="J675" s="25"/>
    </row>
    <row r="676" spans="1:10" x14ac:dyDescent="0.2">
      <c r="A676" s="48"/>
      <c r="I676" s="25"/>
      <c r="J676" s="25"/>
    </row>
    <row r="677" spans="1:10" x14ac:dyDescent="0.2">
      <c r="A677" s="48"/>
      <c r="I677" s="25"/>
      <c r="J677" s="25"/>
    </row>
    <row r="678" spans="1:10" x14ac:dyDescent="0.2">
      <c r="A678" s="48"/>
      <c r="I678" s="25"/>
      <c r="J678" s="25"/>
    </row>
    <row r="679" spans="1:10" x14ac:dyDescent="0.2">
      <c r="A679" s="48"/>
      <c r="I679" s="25"/>
      <c r="J679" s="25"/>
    </row>
    <row r="680" spans="1:10" x14ac:dyDescent="0.2">
      <c r="A680" s="48"/>
      <c r="I680" s="25"/>
      <c r="J680" s="25"/>
    </row>
    <row r="681" spans="1:10" x14ac:dyDescent="0.2">
      <c r="A681" s="48"/>
      <c r="I681" s="25"/>
      <c r="J681" s="25"/>
    </row>
    <row r="682" spans="1:10" x14ac:dyDescent="0.2">
      <c r="A682" s="48"/>
      <c r="I682" s="25"/>
      <c r="J682" s="25"/>
    </row>
    <row r="683" spans="1:10" x14ac:dyDescent="0.2">
      <c r="A683" s="48"/>
      <c r="I683" s="25"/>
      <c r="J683" s="25"/>
    </row>
    <row r="684" spans="1:10" x14ac:dyDescent="0.2">
      <c r="A684" s="48"/>
      <c r="I684" s="25"/>
      <c r="J684" s="25"/>
    </row>
    <row r="685" spans="1:10" x14ac:dyDescent="0.2">
      <c r="A685" s="48"/>
      <c r="I685" s="25"/>
      <c r="J685" s="25"/>
    </row>
    <row r="686" spans="1:10" x14ac:dyDescent="0.2">
      <c r="A686" s="48"/>
      <c r="I686" s="25"/>
      <c r="J686" s="25"/>
    </row>
    <row r="687" spans="1:10" x14ac:dyDescent="0.2">
      <c r="A687" s="48"/>
      <c r="I687" s="25"/>
      <c r="J687" s="25"/>
    </row>
    <row r="688" spans="1:10" x14ac:dyDescent="0.2">
      <c r="A688" s="48"/>
      <c r="I688" s="25"/>
      <c r="J688" s="25"/>
    </row>
    <row r="689" spans="1:10" x14ac:dyDescent="0.2">
      <c r="A689" s="48"/>
      <c r="I689" s="25"/>
      <c r="J689" s="25"/>
    </row>
    <row r="690" spans="1:10" x14ac:dyDescent="0.2">
      <c r="A690" s="48"/>
      <c r="I690" s="25"/>
      <c r="J690" s="25"/>
    </row>
    <row r="691" spans="1:10" x14ac:dyDescent="0.2">
      <c r="A691" s="48"/>
      <c r="I691" s="25"/>
      <c r="J691" s="25"/>
    </row>
    <row r="692" spans="1:10" x14ac:dyDescent="0.2">
      <c r="A692" s="48"/>
      <c r="I692" s="25"/>
      <c r="J692" s="25"/>
    </row>
    <row r="693" spans="1:10" x14ac:dyDescent="0.2">
      <c r="A693" s="48"/>
      <c r="I693" s="25"/>
      <c r="J693" s="25"/>
    </row>
    <row r="694" spans="1:10" x14ac:dyDescent="0.2">
      <c r="A694" s="48"/>
      <c r="I694" s="25"/>
      <c r="J694" s="25"/>
    </row>
    <row r="695" spans="1:10" x14ac:dyDescent="0.2">
      <c r="A695" s="48"/>
      <c r="I695" s="25"/>
      <c r="J695" s="25"/>
    </row>
    <row r="696" spans="1:10" x14ac:dyDescent="0.2">
      <c r="A696" s="48"/>
      <c r="I696" s="25"/>
      <c r="J696" s="25"/>
    </row>
    <row r="697" spans="1:10" x14ac:dyDescent="0.2">
      <c r="A697" s="48"/>
      <c r="I697" s="25"/>
      <c r="J697" s="25"/>
    </row>
    <row r="698" spans="1:10" x14ac:dyDescent="0.2">
      <c r="A698" s="48"/>
      <c r="I698" s="25"/>
      <c r="J698" s="25"/>
    </row>
    <row r="699" spans="1:10" x14ac:dyDescent="0.2">
      <c r="A699" s="48"/>
      <c r="I699" s="25"/>
      <c r="J699" s="25"/>
    </row>
    <row r="700" spans="1:10" x14ac:dyDescent="0.2">
      <c r="A700" s="48"/>
      <c r="I700" s="25"/>
      <c r="J700" s="25"/>
    </row>
    <row r="701" spans="1:10" x14ac:dyDescent="0.2">
      <c r="A701" s="48"/>
      <c r="I701" s="25"/>
      <c r="J701" s="25"/>
    </row>
    <row r="702" spans="1:10" x14ac:dyDescent="0.2">
      <c r="A702" s="48"/>
      <c r="I702" s="25"/>
      <c r="J702" s="25"/>
    </row>
    <row r="703" spans="1:10" x14ac:dyDescent="0.2">
      <c r="A703" s="48"/>
      <c r="I703" s="25"/>
      <c r="J703" s="25"/>
    </row>
    <row r="704" spans="1:10" x14ac:dyDescent="0.2">
      <c r="A704" s="48"/>
      <c r="I704" s="25"/>
      <c r="J704" s="25"/>
    </row>
    <row r="705" spans="1:10" x14ac:dyDescent="0.2">
      <c r="A705" s="48"/>
      <c r="I705" s="25"/>
      <c r="J705" s="25"/>
    </row>
    <row r="706" spans="1:10" x14ac:dyDescent="0.2">
      <c r="A706" s="48"/>
      <c r="I706" s="25"/>
      <c r="J706" s="25"/>
    </row>
    <row r="707" spans="1:10" x14ac:dyDescent="0.2">
      <c r="A707" s="48"/>
      <c r="I707" s="25"/>
      <c r="J707" s="25"/>
    </row>
    <row r="708" spans="1:10" x14ac:dyDescent="0.2">
      <c r="A708" s="48"/>
      <c r="I708" s="25"/>
      <c r="J708" s="25"/>
    </row>
    <row r="709" spans="1:10" x14ac:dyDescent="0.2">
      <c r="A709" s="48"/>
      <c r="I709" s="25"/>
      <c r="J709" s="25"/>
    </row>
    <row r="710" spans="1:10" x14ac:dyDescent="0.2">
      <c r="A710" s="48"/>
      <c r="I710" s="25"/>
      <c r="J710" s="25"/>
    </row>
    <row r="711" spans="1:10" x14ac:dyDescent="0.2">
      <c r="A711" s="48"/>
      <c r="I711" s="25"/>
      <c r="J711" s="25"/>
    </row>
    <row r="712" spans="1:10" x14ac:dyDescent="0.2">
      <c r="A712" s="48"/>
      <c r="I712" s="25"/>
      <c r="J712" s="25"/>
    </row>
    <row r="713" spans="1:10" x14ac:dyDescent="0.2">
      <c r="A713" s="48"/>
      <c r="I713" s="25"/>
      <c r="J713" s="25"/>
    </row>
    <row r="714" spans="1:10" x14ac:dyDescent="0.2">
      <c r="A714" s="48"/>
      <c r="I714" s="25"/>
      <c r="J714" s="25"/>
    </row>
    <row r="715" spans="1:10" x14ac:dyDescent="0.2">
      <c r="A715" s="48"/>
      <c r="I715" s="25"/>
      <c r="J715" s="25"/>
    </row>
    <row r="716" spans="1:10" x14ac:dyDescent="0.2">
      <c r="A716" s="48"/>
      <c r="I716" s="25"/>
      <c r="J716" s="25"/>
    </row>
    <row r="717" spans="1:10" x14ac:dyDescent="0.2">
      <c r="A717" s="48"/>
      <c r="I717" s="25"/>
      <c r="J717" s="25"/>
    </row>
    <row r="718" spans="1:10" x14ac:dyDescent="0.2">
      <c r="A718" s="48"/>
      <c r="I718" s="25"/>
      <c r="J718" s="25"/>
    </row>
    <row r="719" spans="1:10" x14ac:dyDescent="0.2">
      <c r="A719" s="48"/>
      <c r="I719" s="25"/>
      <c r="J719" s="25"/>
    </row>
    <row r="720" spans="1:10" x14ac:dyDescent="0.2">
      <c r="A720" s="48"/>
      <c r="I720" s="25"/>
      <c r="J720" s="25"/>
    </row>
    <row r="721" spans="1:10" x14ac:dyDescent="0.2">
      <c r="A721" s="48"/>
      <c r="I721" s="25"/>
      <c r="J721" s="25"/>
    </row>
    <row r="722" spans="1:10" x14ac:dyDescent="0.2">
      <c r="A722" s="48"/>
      <c r="I722" s="25"/>
      <c r="J722" s="25"/>
    </row>
    <row r="723" spans="1:10" x14ac:dyDescent="0.2">
      <c r="A723" s="48"/>
      <c r="I723" s="25"/>
      <c r="J723" s="25"/>
    </row>
    <row r="724" spans="1:10" x14ac:dyDescent="0.2">
      <c r="A724" s="48"/>
      <c r="I724" s="25"/>
      <c r="J724" s="25"/>
    </row>
    <row r="725" spans="1:10" x14ac:dyDescent="0.2">
      <c r="A725" s="48"/>
      <c r="I725" s="25"/>
      <c r="J725" s="25"/>
    </row>
    <row r="726" spans="1:10" x14ac:dyDescent="0.2">
      <c r="A726" s="48"/>
      <c r="I726" s="25"/>
      <c r="J726" s="25"/>
    </row>
    <row r="727" spans="1:10" x14ac:dyDescent="0.2">
      <c r="A727" s="48"/>
      <c r="I727" s="25"/>
      <c r="J727" s="25"/>
    </row>
    <row r="728" spans="1:10" x14ac:dyDescent="0.2">
      <c r="A728" s="48"/>
      <c r="I728" s="25"/>
      <c r="J728" s="25"/>
    </row>
    <row r="729" spans="1:10" x14ac:dyDescent="0.2">
      <c r="A729" s="48"/>
      <c r="I729" s="25"/>
      <c r="J729" s="25"/>
    </row>
    <row r="730" spans="1:10" x14ac:dyDescent="0.2">
      <c r="A730" s="48"/>
      <c r="I730" s="25"/>
      <c r="J730" s="25"/>
    </row>
    <row r="731" spans="1:10" x14ac:dyDescent="0.2">
      <c r="A731" s="48"/>
      <c r="I731" s="25"/>
      <c r="J731" s="25"/>
    </row>
    <row r="732" spans="1:10" x14ac:dyDescent="0.2">
      <c r="A732" s="48"/>
      <c r="I732" s="25"/>
      <c r="J732" s="25"/>
    </row>
    <row r="733" spans="1:10" x14ac:dyDescent="0.2">
      <c r="A733" s="48"/>
      <c r="I733" s="25"/>
      <c r="J733" s="25"/>
    </row>
    <row r="734" spans="1:10" x14ac:dyDescent="0.2">
      <c r="A734" s="48"/>
      <c r="I734" s="25"/>
      <c r="J734" s="25"/>
    </row>
    <row r="735" spans="1:10" x14ac:dyDescent="0.2">
      <c r="A735" s="48"/>
      <c r="I735" s="25"/>
      <c r="J735" s="25"/>
    </row>
    <row r="736" spans="1:10" x14ac:dyDescent="0.2">
      <c r="A736" s="48"/>
      <c r="I736" s="25"/>
      <c r="J736" s="25"/>
    </row>
    <row r="737" spans="1:10" x14ac:dyDescent="0.2">
      <c r="A737" s="48"/>
      <c r="I737" s="25"/>
      <c r="J737" s="25"/>
    </row>
    <row r="738" spans="1:10" x14ac:dyDescent="0.2">
      <c r="A738" s="48"/>
      <c r="I738" s="25"/>
      <c r="J738" s="25"/>
    </row>
    <row r="739" spans="1:10" x14ac:dyDescent="0.2">
      <c r="A739" s="48"/>
      <c r="I739" s="25"/>
      <c r="J739" s="25"/>
    </row>
    <row r="740" spans="1:10" x14ac:dyDescent="0.2">
      <c r="A740" s="48"/>
      <c r="I740" s="25"/>
      <c r="J740" s="25"/>
    </row>
    <row r="741" spans="1:10" x14ac:dyDescent="0.2">
      <c r="A741" s="48"/>
      <c r="I741" s="25"/>
      <c r="J741" s="25"/>
    </row>
    <row r="742" spans="1:10" x14ac:dyDescent="0.2">
      <c r="A742" s="48"/>
      <c r="I742" s="25"/>
      <c r="J742" s="25"/>
    </row>
    <row r="743" spans="1:10" x14ac:dyDescent="0.2">
      <c r="A743" s="48"/>
      <c r="I743" s="25"/>
      <c r="J743" s="25"/>
    </row>
    <row r="744" spans="1:10" x14ac:dyDescent="0.2">
      <c r="A744" s="48"/>
      <c r="I744" s="25"/>
      <c r="J744" s="25"/>
    </row>
    <row r="745" spans="1:10" x14ac:dyDescent="0.2">
      <c r="A745" s="48"/>
      <c r="I745" s="25"/>
      <c r="J745" s="25"/>
    </row>
    <row r="746" spans="1:10" x14ac:dyDescent="0.2">
      <c r="A746" s="48"/>
      <c r="I746" s="25"/>
      <c r="J746" s="25"/>
    </row>
    <row r="747" spans="1:10" x14ac:dyDescent="0.2">
      <c r="A747" s="48"/>
      <c r="I747" s="25"/>
      <c r="J747" s="25"/>
    </row>
    <row r="748" spans="1:10" x14ac:dyDescent="0.2">
      <c r="A748" s="48"/>
      <c r="I748" s="25"/>
      <c r="J748" s="25"/>
    </row>
    <row r="749" spans="1:10" x14ac:dyDescent="0.2">
      <c r="A749" s="48"/>
      <c r="I749" s="25"/>
      <c r="J749" s="25"/>
    </row>
    <row r="750" spans="1:10" x14ac:dyDescent="0.2">
      <c r="A750" s="48"/>
      <c r="I750" s="25"/>
      <c r="J750" s="25"/>
    </row>
    <row r="751" spans="1:10" x14ac:dyDescent="0.2">
      <c r="A751" s="48"/>
      <c r="I751" s="25"/>
      <c r="J751" s="25"/>
    </row>
    <row r="752" spans="1:10" x14ac:dyDescent="0.2">
      <c r="A752" s="48"/>
      <c r="I752" s="25"/>
      <c r="J752" s="25"/>
    </row>
    <row r="753" spans="1:10" x14ac:dyDescent="0.2">
      <c r="A753" s="48"/>
      <c r="I753" s="25"/>
      <c r="J753" s="25"/>
    </row>
    <row r="754" spans="1:10" x14ac:dyDescent="0.2">
      <c r="A754" s="48"/>
      <c r="I754" s="25"/>
      <c r="J754" s="25"/>
    </row>
    <row r="755" spans="1:10" x14ac:dyDescent="0.2">
      <c r="A755" s="48"/>
      <c r="I755" s="25"/>
      <c r="J755" s="25"/>
    </row>
    <row r="756" spans="1:10" x14ac:dyDescent="0.2">
      <c r="A756" s="48"/>
      <c r="I756" s="25"/>
      <c r="J756" s="25"/>
    </row>
    <row r="757" spans="1:10" x14ac:dyDescent="0.2">
      <c r="A757" s="48"/>
      <c r="I757" s="25"/>
      <c r="J757" s="25"/>
    </row>
    <row r="758" spans="1:10" x14ac:dyDescent="0.2">
      <c r="A758" s="48"/>
      <c r="I758" s="25"/>
      <c r="J758" s="25"/>
    </row>
    <row r="759" spans="1:10" x14ac:dyDescent="0.2">
      <c r="A759" s="48"/>
      <c r="I759" s="25"/>
      <c r="J759" s="25"/>
    </row>
    <row r="760" spans="1:10" x14ac:dyDescent="0.2">
      <c r="A760" s="48"/>
      <c r="I760" s="25"/>
      <c r="J760" s="25"/>
    </row>
    <row r="761" spans="1:10" x14ac:dyDescent="0.2">
      <c r="A761" s="48"/>
      <c r="I761" s="25"/>
      <c r="J761" s="25"/>
    </row>
    <row r="762" spans="1:10" x14ac:dyDescent="0.2">
      <c r="A762" s="48"/>
      <c r="I762" s="25"/>
      <c r="J762" s="25"/>
    </row>
    <row r="763" spans="1:10" x14ac:dyDescent="0.2">
      <c r="A763" s="48"/>
      <c r="I763" s="25"/>
      <c r="J763" s="25"/>
    </row>
    <row r="764" spans="1:10" x14ac:dyDescent="0.2">
      <c r="A764" s="48"/>
      <c r="I764" s="25"/>
      <c r="J764" s="25"/>
    </row>
    <row r="765" spans="1:10" x14ac:dyDescent="0.2">
      <c r="A765" s="48"/>
      <c r="I765" s="25"/>
      <c r="J765" s="25"/>
    </row>
    <row r="766" spans="1:10" x14ac:dyDescent="0.2">
      <c r="A766" s="48"/>
      <c r="I766" s="25"/>
      <c r="J766" s="25"/>
    </row>
    <row r="767" spans="1:10" x14ac:dyDescent="0.2">
      <c r="A767" s="48"/>
      <c r="I767" s="25"/>
      <c r="J767" s="25"/>
    </row>
    <row r="768" spans="1:10" x14ac:dyDescent="0.2">
      <c r="A768" s="48"/>
      <c r="I768" s="25"/>
      <c r="J768" s="25"/>
    </row>
    <row r="769" spans="1:10" x14ac:dyDescent="0.2">
      <c r="A769" s="48"/>
      <c r="I769" s="25"/>
      <c r="J769" s="25"/>
    </row>
    <row r="770" spans="1:10" x14ac:dyDescent="0.2">
      <c r="A770" s="48"/>
      <c r="I770" s="25"/>
      <c r="J770" s="25"/>
    </row>
    <row r="771" spans="1:10" x14ac:dyDescent="0.2">
      <c r="A771" s="48"/>
      <c r="I771" s="25"/>
      <c r="J771" s="25"/>
    </row>
    <row r="772" spans="1:10" x14ac:dyDescent="0.2">
      <c r="A772" s="48"/>
      <c r="I772" s="25"/>
      <c r="J772" s="25"/>
    </row>
    <row r="773" spans="1:10" x14ac:dyDescent="0.2">
      <c r="A773" s="48"/>
      <c r="I773" s="25"/>
      <c r="J773" s="25"/>
    </row>
    <row r="774" spans="1:10" x14ac:dyDescent="0.2">
      <c r="A774" s="48"/>
      <c r="I774" s="25"/>
      <c r="J774" s="25"/>
    </row>
    <row r="775" spans="1:10" x14ac:dyDescent="0.2">
      <c r="A775" s="48"/>
      <c r="I775" s="25"/>
      <c r="J775" s="25"/>
    </row>
    <row r="776" spans="1:10" x14ac:dyDescent="0.2">
      <c r="A776" s="48"/>
      <c r="I776" s="25"/>
      <c r="J776" s="25"/>
    </row>
    <row r="777" spans="1:10" x14ac:dyDescent="0.2">
      <c r="A777" s="48"/>
      <c r="I777" s="25"/>
      <c r="J777" s="25"/>
    </row>
    <row r="778" spans="1:10" x14ac:dyDescent="0.2">
      <c r="A778" s="48"/>
      <c r="I778" s="25"/>
      <c r="J778" s="25"/>
    </row>
    <row r="779" spans="1:10" x14ac:dyDescent="0.2">
      <c r="A779" s="48"/>
      <c r="I779" s="25"/>
      <c r="J779" s="25"/>
    </row>
    <row r="780" spans="1:10" x14ac:dyDescent="0.2">
      <c r="A780" s="48"/>
      <c r="I780" s="25"/>
      <c r="J780" s="25"/>
    </row>
    <row r="781" spans="1:10" x14ac:dyDescent="0.2">
      <c r="A781" s="48"/>
      <c r="I781" s="25"/>
      <c r="J781" s="25"/>
    </row>
    <row r="782" spans="1:10" x14ac:dyDescent="0.2">
      <c r="A782" s="48"/>
      <c r="I782" s="25"/>
      <c r="J782" s="25"/>
    </row>
    <row r="783" spans="1:10" x14ac:dyDescent="0.2">
      <c r="A783" s="48"/>
      <c r="I783" s="25"/>
      <c r="J783" s="25"/>
    </row>
    <row r="784" spans="1:10" x14ac:dyDescent="0.2">
      <c r="A784" s="48"/>
      <c r="I784" s="25"/>
      <c r="J784" s="25"/>
    </row>
    <row r="785" spans="1:10" x14ac:dyDescent="0.2">
      <c r="A785" s="48"/>
      <c r="I785" s="25"/>
      <c r="J785" s="25"/>
    </row>
    <row r="786" spans="1:10" x14ac:dyDescent="0.2">
      <c r="A786" s="48"/>
      <c r="I786" s="25"/>
      <c r="J786" s="25"/>
    </row>
    <row r="787" spans="1:10" x14ac:dyDescent="0.2">
      <c r="A787" s="48"/>
      <c r="I787" s="25"/>
      <c r="J787" s="25"/>
    </row>
    <row r="788" spans="1:10" x14ac:dyDescent="0.2">
      <c r="A788" s="48"/>
      <c r="I788" s="25"/>
      <c r="J788" s="25"/>
    </row>
    <row r="789" spans="1:10" x14ac:dyDescent="0.2">
      <c r="A789" s="48"/>
      <c r="I789" s="25"/>
      <c r="J789" s="25"/>
    </row>
    <row r="790" spans="1:10" x14ac:dyDescent="0.2">
      <c r="A790" s="48"/>
      <c r="I790" s="25"/>
      <c r="J790" s="25"/>
    </row>
    <row r="791" spans="1:10" x14ac:dyDescent="0.2">
      <c r="A791" s="48"/>
      <c r="I791" s="25"/>
      <c r="J791" s="25"/>
    </row>
    <row r="792" spans="1:10" x14ac:dyDescent="0.2">
      <c r="A792" s="48"/>
      <c r="I792" s="25"/>
      <c r="J792" s="25"/>
    </row>
    <row r="793" spans="1:10" x14ac:dyDescent="0.2">
      <c r="A793" s="48"/>
      <c r="I793" s="25"/>
      <c r="J793" s="25"/>
    </row>
    <row r="794" spans="1:10" x14ac:dyDescent="0.2">
      <c r="A794" s="48"/>
      <c r="I794" s="25"/>
      <c r="J794" s="25"/>
    </row>
    <row r="795" spans="1:10" x14ac:dyDescent="0.2">
      <c r="A795" s="48"/>
      <c r="I795" s="25"/>
      <c r="J795" s="25"/>
    </row>
    <row r="796" spans="1:10" x14ac:dyDescent="0.2">
      <c r="A796" s="48"/>
      <c r="I796" s="25"/>
      <c r="J796" s="25"/>
    </row>
    <row r="797" spans="1:10" x14ac:dyDescent="0.2">
      <c r="A797" s="48"/>
      <c r="I797" s="25"/>
      <c r="J797" s="25"/>
    </row>
    <row r="798" spans="1:10" x14ac:dyDescent="0.2">
      <c r="A798" s="48"/>
      <c r="I798" s="25"/>
      <c r="J798" s="25"/>
    </row>
    <row r="799" spans="1:10" x14ac:dyDescent="0.2">
      <c r="A799" s="48"/>
      <c r="I799" s="25"/>
      <c r="J799" s="25"/>
    </row>
    <row r="800" spans="1:10" x14ac:dyDescent="0.2">
      <c r="A800" s="48"/>
      <c r="I800" s="25"/>
      <c r="J800" s="25"/>
    </row>
    <row r="801" spans="1:10" x14ac:dyDescent="0.2">
      <c r="A801" s="48"/>
      <c r="I801" s="25"/>
      <c r="J801" s="25"/>
    </row>
    <row r="802" spans="1:10" x14ac:dyDescent="0.2">
      <c r="A802" s="48"/>
      <c r="I802" s="25"/>
      <c r="J802" s="25"/>
    </row>
    <row r="803" spans="1:10" x14ac:dyDescent="0.2">
      <c r="A803" s="48"/>
      <c r="I803" s="25"/>
      <c r="J803" s="25"/>
    </row>
    <row r="804" spans="1:10" x14ac:dyDescent="0.2">
      <c r="A804" s="48"/>
      <c r="I804" s="25"/>
      <c r="J804" s="25"/>
    </row>
    <row r="805" spans="1:10" x14ac:dyDescent="0.2">
      <c r="A805" s="48"/>
      <c r="I805" s="25"/>
      <c r="J805" s="25"/>
    </row>
    <row r="806" spans="1:10" x14ac:dyDescent="0.2">
      <c r="A806" s="48"/>
      <c r="I806" s="25"/>
      <c r="J806" s="25"/>
    </row>
    <row r="807" spans="1:10" x14ac:dyDescent="0.2">
      <c r="A807" s="48"/>
      <c r="I807" s="25"/>
      <c r="J807" s="25"/>
    </row>
    <row r="808" spans="1:10" x14ac:dyDescent="0.2">
      <c r="A808" s="48"/>
      <c r="I808" s="25"/>
      <c r="J808" s="25"/>
    </row>
    <row r="809" spans="1:10" x14ac:dyDescent="0.2">
      <c r="A809" s="48"/>
      <c r="I809" s="25"/>
      <c r="J809" s="25"/>
    </row>
    <row r="810" spans="1:10" x14ac:dyDescent="0.2">
      <c r="A810" s="48"/>
      <c r="I810" s="25"/>
      <c r="J810" s="25"/>
    </row>
    <row r="811" spans="1:10" x14ac:dyDescent="0.2">
      <c r="A811" s="48"/>
      <c r="I811" s="25"/>
      <c r="J811" s="25"/>
    </row>
    <row r="812" spans="1:10" x14ac:dyDescent="0.2">
      <c r="A812" s="48"/>
      <c r="I812" s="25"/>
      <c r="J812" s="25"/>
    </row>
    <row r="813" spans="1:10" x14ac:dyDescent="0.2">
      <c r="A813" s="48"/>
      <c r="I813" s="25"/>
      <c r="J813" s="25"/>
    </row>
    <row r="814" spans="1:10" x14ac:dyDescent="0.2">
      <c r="A814" s="48"/>
      <c r="I814" s="25"/>
      <c r="J814" s="25"/>
    </row>
    <row r="815" spans="1:10" x14ac:dyDescent="0.2">
      <c r="A815" s="48"/>
      <c r="I815" s="25"/>
      <c r="J815" s="25"/>
    </row>
    <row r="816" spans="1:10" x14ac:dyDescent="0.2">
      <c r="A816" s="48"/>
      <c r="I816" s="25"/>
      <c r="J816" s="25"/>
    </row>
    <row r="817" spans="1:10" x14ac:dyDescent="0.2">
      <c r="A817" s="48"/>
      <c r="I817" s="25"/>
      <c r="J817" s="25"/>
    </row>
    <row r="818" spans="1:10" x14ac:dyDescent="0.2">
      <c r="A818" s="48"/>
      <c r="I818" s="25"/>
      <c r="J818" s="25"/>
    </row>
    <row r="819" spans="1:10" x14ac:dyDescent="0.2">
      <c r="A819" s="48"/>
      <c r="I819" s="25"/>
      <c r="J819" s="25"/>
    </row>
    <row r="820" spans="1:10" x14ac:dyDescent="0.2">
      <c r="A820" s="48"/>
      <c r="I820" s="25"/>
      <c r="J820" s="25"/>
    </row>
    <row r="821" spans="1:10" x14ac:dyDescent="0.2">
      <c r="A821" s="48"/>
      <c r="I821" s="25"/>
      <c r="J821" s="25"/>
    </row>
    <row r="822" spans="1:10" x14ac:dyDescent="0.2">
      <c r="A822" s="48"/>
      <c r="I822" s="25"/>
      <c r="J822" s="25"/>
    </row>
    <row r="823" spans="1:10" x14ac:dyDescent="0.2">
      <c r="A823" s="48"/>
      <c r="I823" s="25"/>
      <c r="J823" s="25"/>
    </row>
    <row r="824" spans="1:10" x14ac:dyDescent="0.2">
      <c r="A824" s="48"/>
      <c r="I824" s="25"/>
      <c r="J824" s="25"/>
    </row>
    <row r="825" spans="1:10" x14ac:dyDescent="0.2">
      <c r="A825" s="48"/>
      <c r="I825" s="25"/>
      <c r="J825" s="25"/>
    </row>
    <row r="826" spans="1:10" x14ac:dyDescent="0.2">
      <c r="A826" s="48"/>
      <c r="I826" s="25"/>
      <c r="J826" s="25"/>
    </row>
    <row r="827" spans="1:10" x14ac:dyDescent="0.2">
      <c r="A827" s="48"/>
      <c r="I827" s="25"/>
      <c r="J827" s="25"/>
    </row>
    <row r="828" spans="1:10" x14ac:dyDescent="0.2">
      <c r="A828" s="48"/>
      <c r="I828" s="25"/>
      <c r="J828" s="25"/>
    </row>
    <row r="829" spans="1:10" x14ac:dyDescent="0.2">
      <c r="A829" s="48"/>
      <c r="I829" s="25"/>
      <c r="J829" s="25"/>
    </row>
    <row r="830" spans="1:10" x14ac:dyDescent="0.2">
      <c r="A830" s="48"/>
      <c r="I830" s="25"/>
      <c r="J830" s="25"/>
    </row>
    <row r="831" spans="1:10" x14ac:dyDescent="0.2">
      <c r="A831" s="48"/>
      <c r="I831" s="25"/>
      <c r="J831" s="25"/>
    </row>
    <row r="832" spans="1:10" x14ac:dyDescent="0.2">
      <c r="A832" s="48"/>
      <c r="I832" s="25"/>
      <c r="J832" s="25"/>
    </row>
    <row r="833" spans="1:10" x14ac:dyDescent="0.2">
      <c r="A833" s="48"/>
      <c r="I833" s="25"/>
      <c r="J833" s="25"/>
    </row>
    <row r="834" spans="1:10" x14ac:dyDescent="0.2">
      <c r="A834" s="48"/>
      <c r="I834" s="25"/>
      <c r="J834" s="25"/>
    </row>
    <row r="835" spans="1:10" x14ac:dyDescent="0.2">
      <c r="A835" s="48"/>
      <c r="I835" s="25"/>
      <c r="J835" s="25"/>
    </row>
    <row r="836" spans="1:10" x14ac:dyDescent="0.2">
      <c r="A836" s="48"/>
      <c r="I836" s="25"/>
      <c r="J836" s="25"/>
    </row>
    <row r="837" spans="1:10" x14ac:dyDescent="0.2">
      <c r="A837" s="48"/>
      <c r="I837" s="25"/>
      <c r="J837" s="25"/>
    </row>
    <row r="838" spans="1:10" x14ac:dyDescent="0.2">
      <c r="A838" s="48"/>
      <c r="I838" s="25"/>
      <c r="J838" s="25"/>
    </row>
    <row r="839" spans="1:10" x14ac:dyDescent="0.2">
      <c r="A839" s="48"/>
      <c r="I839" s="25"/>
      <c r="J839" s="25"/>
    </row>
    <row r="840" spans="1:10" x14ac:dyDescent="0.2">
      <c r="A840" s="48"/>
      <c r="I840" s="25"/>
      <c r="J840" s="25"/>
    </row>
    <row r="841" spans="1:10" x14ac:dyDescent="0.2">
      <c r="A841" s="48"/>
      <c r="I841" s="25"/>
      <c r="J841" s="25"/>
    </row>
    <row r="842" spans="1:10" x14ac:dyDescent="0.2">
      <c r="A842" s="48"/>
      <c r="I842" s="25"/>
      <c r="J842" s="25"/>
    </row>
    <row r="843" spans="1:10" x14ac:dyDescent="0.2">
      <c r="A843" s="48"/>
      <c r="I843" s="25"/>
      <c r="J843" s="25"/>
    </row>
    <row r="844" spans="1:10" x14ac:dyDescent="0.2">
      <c r="A844" s="48"/>
      <c r="I844" s="25"/>
      <c r="J844" s="25"/>
    </row>
    <row r="845" spans="1:10" x14ac:dyDescent="0.2">
      <c r="A845" s="48"/>
      <c r="I845" s="25"/>
      <c r="J845" s="25"/>
    </row>
    <row r="846" spans="1:10" x14ac:dyDescent="0.2">
      <c r="A846" s="48"/>
      <c r="I846" s="25"/>
      <c r="J846" s="25"/>
    </row>
    <row r="847" spans="1:10" x14ac:dyDescent="0.2">
      <c r="A847" s="48"/>
      <c r="I847" s="25"/>
      <c r="J847" s="25"/>
    </row>
    <row r="848" spans="1:10" x14ac:dyDescent="0.2">
      <c r="A848" s="48"/>
      <c r="I848" s="25"/>
      <c r="J848" s="25"/>
    </row>
    <row r="849" spans="1:10" x14ac:dyDescent="0.2">
      <c r="A849" s="48"/>
      <c r="I849" s="25"/>
      <c r="J849" s="25"/>
    </row>
    <row r="850" spans="1:10" x14ac:dyDescent="0.2">
      <c r="A850" s="48"/>
      <c r="I850" s="25"/>
      <c r="J850" s="25"/>
    </row>
    <row r="851" spans="1:10" x14ac:dyDescent="0.2">
      <c r="A851" s="48"/>
      <c r="I851" s="25"/>
      <c r="J851" s="25"/>
    </row>
    <row r="852" spans="1:10" x14ac:dyDescent="0.2">
      <c r="A852" s="48"/>
      <c r="I852" s="25"/>
      <c r="J852" s="25"/>
    </row>
    <row r="853" spans="1:10" x14ac:dyDescent="0.2">
      <c r="A853" s="48"/>
      <c r="I853" s="25"/>
      <c r="J853" s="25"/>
    </row>
    <row r="854" spans="1:10" x14ac:dyDescent="0.2">
      <c r="A854" s="48"/>
      <c r="I854" s="25"/>
      <c r="J854" s="25"/>
    </row>
    <row r="855" spans="1:10" x14ac:dyDescent="0.2">
      <c r="A855" s="48"/>
      <c r="I855" s="25"/>
      <c r="J855" s="25"/>
    </row>
    <row r="856" spans="1:10" x14ac:dyDescent="0.2">
      <c r="A856" s="48"/>
      <c r="I856" s="25"/>
      <c r="J856" s="25"/>
    </row>
    <row r="857" spans="1:10" x14ac:dyDescent="0.2">
      <c r="A857" s="48"/>
      <c r="I857" s="25"/>
      <c r="J857" s="25"/>
    </row>
    <row r="858" spans="1:10" x14ac:dyDescent="0.2">
      <c r="A858" s="48"/>
      <c r="I858" s="25"/>
      <c r="J858" s="25"/>
    </row>
    <row r="859" spans="1:10" x14ac:dyDescent="0.2">
      <c r="A859" s="48"/>
      <c r="I859" s="25"/>
      <c r="J859" s="25"/>
    </row>
    <row r="860" spans="1:10" x14ac:dyDescent="0.2">
      <c r="A860" s="48"/>
      <c r="I860" s="25"/>
      <c r="J860" s="25"/>
    </row>
    <row r="861" spans="1:10" x14ac:dyDescent="0.2">
      <c r="A861" s="48"/>
      <c r="I861" s="25"/>
      <c r="J861" s="25"/>
    </row>
    <row r="862" spans="1:10" x14ac:dyDescent="0.2">
      <c r="A862" s="48"/>
      <c r="I862" s="25"/>
      <c r="J862" s="25"/>
    </row>
    <row r="863" spans="1:10" x14ac:dyDescent="0.2">
      <c r="A863" s="48"/>
      <c r="I863" s="25"/>
      <c r="J863" s="25"/>
    </row>
    <row r="864" spans="1:10" x14ac:dyDescent="0.2">
      <c r="A864" s="48"/>
      <c r="I864" s="25"/>
      <c r="J864" s="25"/>
    </row>
    <row r="865" spans="1:10" x14ac:dyDescent="0.2">
      <c r="A865" s="48"/>
      <c r="I865" s="25"/>
      <c r="J865" s="25"/>
    </row>
    <row r="866" spans="1:10" x14ac:dyDescent="0.2">
      <c r="A866" s="48"/>
      <c r="I866" s="25"/>
      <c r="J866" s="25"/>
    </row>
    <row r="867" spans="1:10" x14ac:dyDescent="0.2">
      <c r="A867" s="48"/>
      <c r="I867" s="25"/>
      <c r="J867" s="25"/>
    </row>
    <row r="868" spans="1:10" x14ac:dyDescent="0.2">
      <c r="A868" s="48"/>
      <c r="I868" s="25"/>
      <c r="J868" s="25"/>
    </row>
    <row r="869" spans="1:10" x14ac:dyDescent="0.2">
      <c r="A869" s="48"/>
      <c r="I869" s="25"/>
      <c r="J869" s="25"/>
    </row>
    <row r="870" spans="1:10" x14ac:dyDescent="0.2">
      <c r="A870" s="48"/>
      <c r="I870" s="25"/>
      <c r="J870" s="25"/>
    </row>
    <row r="871" spans="1:10" x14ac:dyDescent="0.2">
      <c r="A871" s="48"/>
      <c r="I871" s="25"/>
      <c r="J871" s="25"/>
    </row>
    <row r="872" spans="1:10" x14ac:dyDescent="0.2">
      <c r="A872" s="48"/>
      <c r="I872" s="25"/>
      <c r="J872" s="25"/>
    </row>
    <row r="873" spans="1:10" x14ac:dyDescent="0.2">
      <c r="A873" s="48"/>
      <c r="I873" s="25"/>
      <c r="J873" s="25"/>
    </row>
    <row r="874" spans="1:10" x14ac:dyDescent="0.2">
      <c r="A874" s="48"/>
      <c r="I874" s="25"/>
      <c r="J874" s="25"/>
    </row>
    <row r="875" spans="1:10" x14ac:dyDescent="0.2">
      <c r="A875" s="48"/>
      <c r="I875" s="25"/>
      <c r="J875" s="25"/>
    </row>
    <row r="876" spans="1:10" x14ac:dyDescent="0.2">
      <c r="A876" s="48"/>
      <c r="I876" s="25"/>
      <c r="J876" s="25"/>
    </row>
    <row r="877" spans="1:10" x14ac:dyDescent="0.2">
      <c r="A877" s="48"/>
      <c r="I877" s="25"/>
      <c r="J877" s="25"/>
    </row>
    <row r="878" spans="1:10" x14ac:dyDescent="0.2">
      <c r="A878" s="48"/>
      <c r="I878" s="25"/>
      <c r="J878" s="25"/>
    </row>
    <row r="879" spans="1:10" x14ac:dyDescent="0.2">
      <c r="A879" s="48"/>
      <c r="I879" s="25"/>
      <c r="J879" s="25"/>
    </row>
    <row r="880" spans="1:10" x14ac:dyDescent="0.2">
      <c r="A880" s="48"/>
      <c r="I880" s="25"/>
      <c r="J880" s="25"/>
    </row>
    <row r="881" spans="1:10" x14ac:dyDescent="0.2">
      <c r="A881" s="48"/>
      <c r="I881" s="25"/>
      <c r="J881" s="25"/>
    </row>
    <row r="882" spans="1:10" x14ac:dyDescent="0.2">
      <c r="A882" s="48"/>
      <c r="I882" s="25"/>
      <c r="J882" s="25"/>
    </row>
    <row r="883" spans="1:10" x14ac:dyDescent="0.2">
      <c r="A883" s="48"/>
      <c r="I883" s="25"/>
      <c r="J883" s="25"/>
    </row>
    <row r="884" spans="1:10" x14ac:dyDescent="0.2">
      <c r="A884" s="48"/>
      <c r="I884" s="25"/>
      <c r="J884" s="25"/>
    </row>
    <row r="885" spans="1:10" x14ac:dyDescent="0.2">
      <c r="A885" s="48"/>
      <c r="I885" s="25"/>
      <c r="J885" s="25"/>
    </row>
    <row r="886" spans="1:10" x14ac:dyDescent="0.2">
      <c r="A886" s="48"/>
      <c r="I886" s="25"/>
      <c r="J886" s="25"/>
    </row>
    <row r="887" spans="1:10" x14ac:dyDescent="0.2">
      <c r="A887" s="48"/>
      <c r="I887" s="25"/>
      <c r="J887" s="25"/>
    </row>
    <row r="888" spans="1:10" x14ac:dyDescent="0.2">
      <c r="A888" s="48"/>
      <c r="I888" s="25"/>
      <c r="J888" s="25"/>
    </row>
    <row r="889" spans="1:10" x14ac:dyDescent="0.2">
      <c r="A889" s="48"/>
      <c r="I889" s="25"/>
      <c r="J889" s="25"/>
    </row>
    <row r="890" spans="1:10" x14ac:dyDescent="0.2">
      <c r="A890" s="48"/>
      <c r="I890" s="25"/>
      <c r="J890" s="25"/>
    </row>
    <row r="891" spans="1:10" x14ac:dyDescent="0.2">
      <c r="A891" s="48"/>
      <c r="I891" s="25"/>
      <c r="J891" s="25"/>
    </row>
    <row r="892" spans="1:10" x14ac:dyDescent="0.2">
      <c r="A892" s="48"/>
      <c r="I892" s="25"/>
      <c r="J892" s="25"/>
    </row>
    <row r="893" spans="1:10" x14ac:dyDescent="0.2">
      <c r="A893" s="48"/>
      <c r="I893" s="25"/>
      <c r="J893" s="25"/>
    </row>
    <row r="894" spans="1:10" x14ac:dyDescent="0.2">
      <c r="A894" s="48"/>
      <c r="I894" s="25"/>
      <c r="J894" s="25"/>
    </row>
    <row r="895" spans="1:10" x14ac:dyDescent="0.2">
      <c r="A895" s="48"/>
      <c r="I895" s="25"/>
      <c r="J895" s="25"/>
    </row>
    <row r="896" spans="1:10" x14ac:dyDescent="0.2">
      <c r="A896" s="48"/>
      <c r="I896" s="25"/>
      <c r="J896" s="25"/>
    </row>
    <row r="897" spans="1:10" x14ac:dyDescent="0.2">
      <c r="A897" s="48"/>
      <c r="I897" s="25"/>
      <c r="J897" s="25"/>
    </row>
    <row r="898" spans="1:10" x14ac:dyDescent="0.2">
      <c r="A898" s="48"/>
      <c r="I898" s="25"/>
      <c r="J898" s="25"/>
    </row>
    <row r="899" spans="1:10" x14ac:dyDescent="0.2">
      <c r="A899" s="48"/>
      <c r="I899" s="25"/>
      <c r="J899" s="25"/>
    </row>
    <row r="900" spans="1:10" x14ac:dyDescent="0.2">
      <c r="A900" s="48"/>
      <c r="I900" s="25"/>
      <c r="J900" s="25"/>
    </row>
    <row r="901" spans="1:10" x14ac:dyDescent="0.2">
      <c r="A901" s="48"/>
      <c r="I901" s="25"/>
      <c r="J901" s="25"/>
    </row>
    <row r="902" spans="1:10" x14ac:dyDescent="0.2">
      <c r="A902" s="48"/>
      <c r="I902" s="25"/>
      <c r="J902" s="25"/>
    </row>
    <row r="903" spans="1:10" x14ac:dyDescent="0.2">
      <c r="A903" s="48"/>
      <c r="I903" s="25"/>
      <c r="J903" s="25"/>
    </row>
    <row r="904" spans="1:10" x14ac:dyDescent="0.2">
      <c r="A904" s="48"/>
      <c r="I904" s="25"/>
      <c r="J904" s="25"/>
    </row>
    <row r="905" spans="1:10" x14ac:dyDescent="0.2">
      <c r="A905" s="48"/>
      <c r="I905" s="25"/>
      <c r="J905" s="25"/>
    </row>
    <row r="906" spans="1:10" x14ac:dyDescent="0.2">
      <c r="A906" s="48"/>
      <c r="I906" s="25"/>
      <c r="J906" s="25"/>
    </row>
    <row r="907" spans="1:10" x14ac:dyDescent="0.2">
      <c r="A907" s="48"/>
      <c r="I907" s="25"/>
      <c r="J907" s="25"/>
    </row>
    <row r="908" spans="1:10" x14ac:dyDescent="0.2">
      <c r="A908" s="48"/>
      <c r="I908" s="25"/>
      <c r="J908" s="25"/>
    </row>
    <row r="909" spans="1:10" x14ac:dyDescent="0.2">
      <c r="A909" s="48"/>
      <c r="I909" s="25"/>
      <c r="J909" s="25"/>
    </row>
    <row r="910" spans="1:10" x14ac:dyDescent="0.2">
      <c r="A910" s="48"/>
      <c r="I910" s="25"/>
      <c r="J910" s="25"/>
    </row>
    <row r="911" spans="1:10" x14ac:dyDescent="0.2">
      <c r="A911" s="48"/>
      <c r="I911" s="25"/>
      <c r="J911" s="25"/>
    </row>
    <row r="912" spans="1:10" x14ac:dyDescent="0.2">
      <c r="A912" s="48"/>
      <c r="I912" s="25"/>
      <c r="J912" s="25"/>
    </row>
    <row r="913" spans="1:10" x14ac:dyDescent="0.2">
      <c r="A913" s="48"/>
      <c r="I913" s="25"/>
      <c r="J913" s="25"/>
    </row>
    <row r="914" spans="1:10" x14ac:dyDescent="0.2">
      <c r="A914" s="48"/>
      <c r="I914" s="25"/>
      <c r="J914" s="25"/>
    </row>
    <row r="915" spans="1:10" x14ac:dyDescent="0.2">
      <c r="A915" s="48"/>
      <c r="I915" s="25"/>
      <c r="J915" s="25"/>
    </row>
    <row r="916" spans="1:10" x14ac:dyDescent="0.2">
      <c r="A916" s="48"/>
      <c r="I916" s="25"/>
      <c r="J916" s="25"/>
    </row>
    <row r="917" spans="1:10" x14ac:dyDescent="0.2">
      <c r="A917" s="48"/>
      <c r="I917" s="25"/>
      <c r="J917" s="25"/>
    </row>
    <row r="918" spans="1:10" x14ac:dyDescent="0.2">
      <c r="A918" s="48"/>
      <c r="I918" s="25"/>
      <c r="J918" s="25"/>
    </row>
    <row r="919" spans="1:10" x14ac:dyDescent="0.2">
      <c r="A919" s="48"/>
      <c r="I919" s="25"/>
      <c r="J919" s="25"/>
    </row>
    <row r="920" spans="1:10" x14ac:dyDescent="0.2">
      <c r="A920" s="48"/>
      <c r="I920" s="25"/>
      <c r="J920" s="25"/>
    </row>
    <row r="921" spans="1:10" x14ac:dyDescent="0.2">
      <c r="A921" s="48"/>
      <c r="I921" s="25"/>
      <c r="J921" s="25"/>
    </row>
    <row r="922" spans="1:10" x14ac:dyDescent="0.2">
      <c r="A922" s="48"/>
      <c r="I922" s="25"/>
      <c r="J922" s="25"/>
    </row>
    <row r="923" spans="1:10" x14ac:dyDescent="0.2">
      <c r="A923" s="48"/>
      <c r="I923" s="25"/>
      <c r="J923" s="25"/>
    </row>
    <row r="924" spans="1:10" x14ac:dyDescent="0.2">
      <c r="A924" s="48"/>
      <c r="I924" s="25"/>
      <c r="J924" s="25"/>
    </row>
    <row r="925" spans="1:10" x14ac:dyDescent="0.2">
      <c r="A925" s="48"/>
      <c r="I925" s="25"/>
      <c r="J925" s="25"/>
    </row>
    <row r="926" spans="1:10" x14ac:dyDescent="0.2">
      <c r="A926" s="48"/>
      <c r="I926" s="25"/>
      <c r="J926" s="25"/>
    </row>
    <row r="927" spans="1:10" x14ac:dyDescent="0.2">
      <c r="A927" s="48"/>
      <c r="I927" s="25"/>
      <c r="J927" s="25"/>
    </row>
    <row r="928" spans="1:10" x14ac:dyDescent="0.2">
      <c r="A928" s="48"/>
      <c r="I928" s="25"/>
      <c r="J928" s="25"/>
    </row>
    <row r="929" spans="1:10" x14ac:dyDescent="0.2">
      <c r="A929" s="48"/>
      <c r="I929" s="25"/>
      <c r="J929" s="25"/>
    </row>
    <row r="930" spans="1:10" x14ac:dyDescent="0.2">
      <c r="A930" s="48"/>
      <c r="I930" s="25"/>
      <c r="J930" s="25"/>
    </row>
    <row r="931" spans="1:10" x14ac:dyDescent="0.2">
      <c r="A931" s="48"/>
      <c r="I931" s="25"/>
      <c r="J931" s="25"/>
    </row>
    <row r="932" spans="1:10" x14ac:dyDescent="0.2">
      <c r="A932" s="48"/>
      <c r="I932" s="25"/>
      <c r="J932" s="25"/>
    </row>
    <row r="933" spans="1:10" x14ac:dyDescent="0.2">
      <c r="A933" s="48"/>
      <c r="I933" s="25"/>
      <c r="J933" s="25"/>
    </row>
    <row r="934" spans="1:10" x14ac:dyDescent="0.2">
      <c r="A934" s="48"/>
      <c r="I934" s="25"/>
      <c r="J934" s="25"/>
    </row>
    <row r="935" spans="1:10" x14ac:dyDescent="0.2">
      <c r="A935" s="48"/>
      <c r="I935" s="25"/>
      <c r="J935" s="25"/>
    </row>
    <row r="936" spans="1:10" x14ac:dyDescent="0.2">
      <c r="A936" s="48"/>
      <c r="I936" s="25"/>
      <c r="J936" s="25"/>
    </row>
    <row r="937" spans="1:10" x14ac:dyDescent="0.2">
      <c r="A937" s="48"/>
      <c r="I937" s="25"/>
      <c r="J937" s="25"/>
    </row>
    <row r="938" spans="1:10" x14ac:dyDescent="0.2">
      <c r="A938" s="48"/>
      <c r="I938" s="25"/>
      <c r="J938" s="25"/>
    </row>
    <row r="939" spans="1:10" x14ac:dyDescent="0.2">
      <c r="A939" s="48"/>
      <c r="I939" s="25"/>
      <c r="J939" s="25"/>
    </row>
    <row r="940" spans="1:10" x14ac:dyDescent="0.2">
      <c r="A940" s="48"/>
      <c r="I940" s="25"/>
      <c r="J940" s="25"/>
    </row>
    <row r="941" spans="1:10" x14ac:dyDescent="0.2">
      <c r="A941" s="48"/>
      <c r="I941" s="25"/>
      <c r="J941" s="25"/>
    </row>
    <row r="942" spans="1:10" x14ac:dyDescent="0.2">
      <c r="A942" s="48"/>
      <c r="I942" s="25"/>
      <c r="J942" s="25"/>
    </row>
    <row r="943" spans="1:10" x14ac:dyDescent="0.2">
      <c r="A943" s="48"/>
      <c r="I943" s="25"/>
      <c r="J943" s="25"/>
    </row>
    <row r="944" spans="1:10" x14ac:dyDescent="0.2">
      <c r="A944" s="48"/>
      <c r="I944" s="25"/>
      <c r="J944" s="25"/>
    </row>
    <row r="945" spans="1:10" x14ac:dyDescent="0.2">
      <c r="A945" s="48"/>
      <c r="I945" s="25"/>
      <c r="J945" s="25"/>
    </row>
    <row r="946" spans="1:10" x14ac:dyDescent="0.2">
      <c r="A946" s="48"/>
      <c r="I946" s="25"/>
      <c r="J946" s="25"/>
    </row>
    <row r="947" spans="1:10" x14ac:dyDescent="0.2">
      <c r="A947" s="48"/>
      <c r="I947" s="25"/>
      <c r="J947" s="25"/>
    </row>
    <row r="948" spans="1:10" x14ac:dyDescent="0.2">
      <c r="A948" s="48"/>
      <c r="I948" s="25"/>
      <c r="J948" s="25"/>
    </row>
    <row r="949" spans="1:10" x14ac:dyDescent="0.2">
      <c r="A949" s="48"/>
      <c r="I949" s="25"/>
      <c r="J949" s="25"/>
    </row>
    <row r="950" spans="1:10" x14ac:dyDescent="0.2">
      <c r="A950" s="48"/>
      <c r="I950" s="25"/>
      <c r="J950" s="25"/>
    </row>
    <row r="951" spans="1:10" x14ac:dyDescent="0.2">
      <c r="A951" s="48"/>
      <c r="I951" s="25"/>
      <c r="J951" s="25"/>
    </row>
    <row r="952" spans="1:10" x14ac:dyDescent="0.2">
      <c r="A952" s="48"/>
      <c r="I952" s="25"/>
      <c r="J952" s="25"/>
    </row>
    <row r="953" spans="1:10" x14ac:dyDescent="0.2">
      <c r="A953" s="48"/>
      <c r="I953" s="25"/>
      <c r="J953" s="2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X965"/>
  <sheetViews>
    <sheetView workbookViewId="0"/>
  </sheetViews>
  <sheetFormatPr baseColWidth="10" defaultColWidth="12.5703125" defaultRowHeight="15.75" customHeight="1" x14ac:dyDescent="0.2"/>
  <cols>
    <col min="2" max="2" width="15" customWidth="1"/>
    <col min="4" max="4" width="14" customWidth="1"/>
    <col min="5" max="5" width="13" customWidth="1"/>
    <col min="7" max="7" width="18" customWidth="1"/>
  </cols>
  <sheetData>
    <row r="1" spans="1:24" x14ac:dyDescent="0.2">
      <c r="A1" s="1" t="s">
        <v>52</v>
      </c>
      <c r="B1" s="1" t="s">
        <v>53</v>
      </c>
      <c r="C1" s="1" t="s">
        <v>54</v>
      </c>
      <c r="D1" s="1" t="s">
        <v>55</v>
      </c>
      <c r="E1" s="4" t="s">
        <v>56</v>
      </c>
      <c r="F1" s="4" t="s">
        <v>35</v>
      </c>
      <c r="G1" s="49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</row>
    <row r="2" spans="1:24" x14ac:dyDescent="0.2">
      <c r="A2" s="21" t="s">
        <v>13</v>
      </c>
      <c r="B2" s="24">
        <v>75.644356532403023</v>
      </c>
      <c r="C2" s="24">
        <v>1.7280705768073088</v>
      </c>
      <c r="D2" s="24">
        <f t="shared" ref="D2:D37" si="0">100-B2-C2</f>
        <v>22.627572890789668</v>
      </c>
      <c r="E2" s="25">
        <f>AVERAGE(D2:D4)</f>
        <v>22.900702565592582</v>
      </c>
      <c r="F2" s="25">
        <f>STDEV(D2:D4)</f>
        <v>0.67586257755999823</v>
      </c>
      <c r="G2" s="51"/>
      <c r="J2" s="24"/>
    </row>
    <row r="3" spans="1:24" x14ac:dyDescent="0.2">
      <c r="A3" s="21" t="s">
        <v>13</v>
      </c>
      <c r="B3" s="24">
        <v>74.329613074688808</v>
      </c>
      <c r="C3" s="24">
        <v>1.9999999764945795</v>
      </c>
      <c r="D3" s="24">
        <f t="shared" si="0"/>
        <v>23.670386948816613</v>
      </c>
      <c r="E3" s="25"/>
      <c r="F3" s="25"/>
      <c r="G3" s="52"/>
      <c r="J3" s="24"/>
    </row>
    <row r="4" spans="1:24" x14ac:dyDescent="0.2">
      <c r="A4" s="21" t="s">
        <v>13</v>
      </c>
      <c r="B4" s="24">
        <v>75.306831265740541</v>
      </c>
      <c r="C4" s="24">
        <v>2.2890208770879985</v>
      </c>
      <c r="D4" s="24">
        <f t="shared" si="0"/>
        <v>22.404147857171459</v>
      </c>
      <c r="E4" s="25"/>
      <c r="F4" s="25"/>
      <c r="G4" s="52"/>
      <c r="J4" s="24"/>
    </row>
    <row r="5" spans="1:24" x14ac:dyDescent="0.2">
      <c r="A5" s="21" t="s">
        <v>14</v>
      </c>
      <c r="B5" s="24">
        <v>69.119814476377016</v>
      </c>
      <c r="C5" s="24">
        <v>1.7771566635667826</v>
      </c>
      <c r="D5" s="24">
        <f t="shared" si="0"/>
        <v>29.103028860056202</v>
      </c>
      <c r="E5" s="25">
        <f>AVERAGE(D5:D7)</f>
        <v>29.579744498282157</v>
      </c>
      <c r="F5" s="25">
        <f>STDEV(D5:D7)</f>
        <v>0.42773514184760442</v>
      </c>
      <c r="G5" s="53"/>
      <c r="J5" s="24"/>
    </row>
    <row r="6" spans="1:24" x14ac:dyDescent="0.2">
      <c r="A6" s="21" t="s">
        <v>14</v>
      </c>
      <c r="B6" s="24">
        <v>68.164785103121076</v>
      </c>
      <c r="C6" s="24">
        <v>2.128978578672573</v>
      </c>
      <c r="D6" s="24">
        <f t="shared" si="0"/>
        <v>29.706236318206351</v>
      </c>
      <c r="E6" s="25"/>
      <c r="F6" s="25"/>
      <c r="G6" s="53"/>
      <c r="J6" s="24"/>
    </row>
    <row r="7" spans="1:24" x14ac:dyDescent="0.2">
      <c r="A7" s="21" t="s">
        <v>14</v>
      </c>
      <c r="B7" s="24">
        <v>67.882296836271905</v>
      </c>
      <c r="C7" s="24">
        <v>2.1877348471441729</v>
      </c>
      <c r="D7" s="24">
        <f t="shared" si="0"/>
        <v>29.929968316583921</v>
      </c>
      <c r="E7" s="25"/>
      <c r="F7" s="25"/>
      <c r="G7" s="53"/>
      <c r="J7" s="24"/>
    </row>
    <row r="8" spans="1:24" x14ac:dyDescent="0.2">
      <c r="A8" s="21" t="s">
        <v>15</v>
      </c>
      <c r="B8" s="24">
        <v>67.377513576843768</v>
      </c>
      <c r="C8" s="24">
        <v>1.9157482317443508</v>
      </c>
      <c r="D8" s="24">
        <f t="shared" si="0"/>
        <v>30.70673819141188</v>
      </c>
      <c r="E8" s="25">
        <f>AVERAGE(D8:D10)</f>
        <v>30.113665754484135</v>
      </c>
      <c r="F8" s="25">
        <f>STDEV(D8:D10)</f>
        <v>0.67234773725002972</v>
      </c>
      <c r="G8" s="53"/>
      <c r="J8" s="24"/>
    </row>
    <row r="9" spans="1:24" x14ac:dyDescent="0.2">
      <c r="A9" s="21" t="s">
        <v>15</v>
      </c>
      <c r="B9" s="24">
        <v>69.000109969480704</v>
      </c>
      <c r="C9" s="24">
        <v>1.6166386953834229</v>
      </c>
      <c r="D9" s="24">
        <f t="shared" si="0"/>
        <v>29.383251335135874</v>
      </c>
      <c r="E9" s="25"/>
      <c r="F9" s="25"/>
      <c r="G9" s="54"/>
      <c r="J9" s="24"/>
    </row>
    <row r="10" spans="1:24" x14ac:dyDescent="0.2">
      <c r="A10" s="21" t="s">
        <v>15</v>
      </c>
      <c r="B10" s="24">
        <v>68.119661587778154</v>
      </c>
      <c r="C10" s="24">
        <v>1.6293306753171886</v>
      </c>
      <c r="D10" s="24">
        <f t="shared" si="0"/>
        <v>30.251007736904658</v>
      </c>
      <c r="E10" s="25"/>
      <c r="F10" s="25"/>
      <c r="G10" s="54"/>
      <c r="J10" s="24"/>
    </row>
    <row r="11" spans="1:24" x14ac:dyDescent="0.2">
      <c r="A11" s="21" t="s">
        <v>16</v>
      </c>
      <c r="B11" s="24">
        <v>75.758812030775132</v>
      </c>
      <c r="C11" s="24">
        <v>1.8696870638797121</v>
      </c>
      <c r="D11" s="24">
        <f t="shared" si="0"/>
        <v>22.371500905345155</v>
      </c>
      <c r="E11" s="25">
        <f>AVERAGE(D11:D13)</f>
        <v>23.97556693549771</v>
      </c>
      <c r="F11" s="25">
        <f>STDEV(D11:D13)</f>
        <v>1.8856305031533556</v>
      </c>
      <c r="G11" s="53"/>
      <c r="J11" s="24"/>
    </row>
    <row r="12" spans="1:24" x14ac:dyDescent="0.2">
      <c r="A12" s="21" t="s">
        <v>16</v>
      </c>
      <c r="B12" s="24">
        <v>71.851857022691149</v>
      </c>
      <c r="C12" s="24">
        <v>2.0954620400499611</v>
      </c>
      <c r="D12" s="24">
        <f t="shared" si="0"/>
        <v>26.052680937258891</v>
      </c>
      <c r="E12" s="25"/>
      <c r="F12" s="25"/>
      <c r="G12" s="54"/>
      <c r="J12" s="24"/>
    </row>
    <row r="13" spans="1:24" x14ac:dyDescent="0.2">
      <c r="A13" s="21" t="s">
        <v>16</v>
      </c>
      <c r="B13" s="24">
        <v>74.684651749701743</v>
      </c>
      <c r="C13" s="24">
        <v>1.8128292864091622</v>
      </c>
      <c r="D13" s="24">
        <f t="shared" si="0"/>
        <v>23.502518963889095</v>
      </c>
      <c r="E13" s="25"/>
      <c r="F13" s="25"/>
      <c r="G13" s="55"/>
      <c r="J13" s="24"/>
    </row>
    <row r="14" spans="1:24" x14ac:dyDescent="0.2">
      <c r="A14" s="21" t="s">
        <v>17</v>
      </c>
      <c r="B14" s="24">
        <v>78.703988974278886</v>
      </c>
      <c r="C14" s="24">
        <v>1.8887113313757036</v>
      </c>
      <c r="D14" s="24">
        <f t="shared" si="0"/>
        <v>19.407299694345411</v>
      </c>
      <c r="E14" s="25">
        <f>AVERAGE(D14:D16)</f>
        <v>19.182209393124054</v>
      </c>
      <c r="F14" s="25">
        <f>STDEV(D14:D16)</f>
        <v>1.1075138396862843</v>
      </c>
      <c r="G14" s="53"/>
      <c r="H14" s="28"/>
    </row>
    <row r="15" spans="1:24" x14ac:dyDescent="0.2">
      <c r="A15" s="21" t="s">
        <v>17</v>
      </c>
      <c r="B15" s="24">
        <v>79.975391496323283</v>
      </c>
      <c r="C15" s="24">
        <v>2.0451679411110426</v>
      </c>
      <c r="D15" s="24">
        <f t="shared" si="0"/>
        <v>17.979440562565674</v>
      </c>
      <c r="E15" s="25"/>
      <c r="F15" s="25"/>
      <c r="G15" s="54"/>
      <c r="H15" s="28"/>
    </row>
    <row r="16" spans="1:24" x14ac:dyDescent="0.2">
      <c r="A16" s="21" t="s">
        <v>17</v>
      </c>
      <c r="B16" s="24">
        <v>78.489216798769206</v>
      </c>
      <c r="C16" s="24">
        <v>1.3508952787697082</v>
      </c>
      <c r="D16" s="24">
        <f t="shared" si="0"/>
        <v>20.159887922461085</v>
      </c>
      <c r="E16" s="25"/>
      <c r="F16" s="25"/>
      <c r="G16" s="54"/>
      <c r="H16" s="28"/>
    </row>
    <row r="17" spans="1:8" x14ac:dyDescent="0.2">
      <c r="A17" s="21" t="s">
        <v>18</v>
      </c>
      <c r="B17" s="24">
        <v>78.487602383799953</v>
      </c>
      <c r="C17" s="24">
        <v>2.0724819805968275</v>
      </c>
      <c r="D17" s="24">
        <f t="shared" si="0"/>
        <v>19.439915635603221</v>
      </c>
      <c r="E17" s="25">
        <f>AVERAGE(D17:D19)</f>
        <v>19.303189178993183</v>
      </c>
      <c r="F17" s="25">
        <f>STDEV(D17:D19)</f>
        <v>0.74118360395303529</v>
      </c>
      <c r="G17" s="53"/>
      <c r="H17" s="28"/>
    </row>
    <row r="18" spans="1:8" x14ac:dyDescent="0.2">
      <c r="A18" s="21" t="s">
        <v>18</v>
      </c>
      <c r="B18" s="24">
        <v>78.384907579448409</v>
      </c>
      <c r="C18" s="24">
        <v>1.6486022423546871</v>
      </c>
      <c r="D18" s="24">
        <f t="shared" si="0"/>
        <v>19.966490178196903</v>
      </c>
      <c r="E18" s="25"/>
      <c r="F18" s="25"/>
      <c r="G18" s="54"/>
      <c r="H18" s="28"/>
    </row>
    <row r="19" spans="1:8" x14ac:dyDescent="0.2">
      <c r="A19" s="21" t="s">
        <v>18</v>
      </c>
      <c r="B19" s="24">
        <v>79.243343286847178</v>
      </c>
      <c r="C19" s="24">
        <v>2.2534949899733938</v>
      </c>
      <c r="D19" s="24">
        <f t="shared" si="0"/>
        <v>18.503161723179428</v>
      </c>
      <c r="E19" s="25"/>
      <c r="F19" s="25"/>
      <c r="G19" s="54"/>
      <c r="H19" s="28"/>
    </row>
    <row r="20" spans="1:8" x14ac:dyDescent="0.2">
      <c r="A20" s="21" t="s">
        <v>19</v>
      </c>
      <c r="B20" s="24">
        <v>78.045061147217183</v>
      </c>
      <c r="C20" s="24">
        <v>1.944043519806183</v>
      </c>
      <c r="D20" s="24">
        <f t="shared" si="0"/>
        <v>20.010895332976634</v>
      </c>
      <c r="E20" s="25">
        <f>AVERAGE(D20:D22)</f>
        <v>19.877534396145261</v>
      </c>
      <c r="F20" s="25">
        <f>STDEV(D20:D22)</f>
        <v>0.30092961961992681</v>
      </c>
      <c r="G20" s="53"/>
      <c r="H20" s="28"/>
    </row>
    <row r="21" spans="1:8" x14ac:dyDescent="0.2">
      <c r="A21" s="21" t="s">
        <v>19</v>
      </c>
      <c r="B21" s="24">
        <v>77.54012309621028</v>
      </c>
      <c r="C21" s="24">
        <v>2.3711385012145931</v>
      </c>
      <c r="D21" s="24">
        <f t="shared" si="0"/>
        <v>20.088738402575128</v>
      </c>
      <c r="E21" s="25"/>
      <c r="F21" s="25"/>
      <c r="G21" s="54"/>
      <c r="H21" s="28"/>
    </row>
    <row r="22" spans="1:8" x14ac:dyDescent="0.2">
      <c r="A22" s="21" t="s">
        <v>19</v>
      </c>
      <c r="B22" s="24">
        <v>78.239368858955075</v>
      </c>
      <c r="C22" s="24">
        <v>2.2276616881608993</v>
      </c>
      <c r="D22" s="24">
        <f t="shared" si="0"/>
        <v>19.532969452884025</v>
      </c>
      <c r="E22" s="25"/>
      <c r="F22" s="25"/>
      <c r="G22" s="54"/>
      <c r="H22" s="28"/>
    </row>
    <row r="23" spans="1:8" x14ac:dyDescent="0.2">
      <c r="A23" s="21" t="s">
        <v>20</v>
      </c>
      <c r="B23" s="24">
        <v>70.742171627513954</v>
      </c>
      <c r="C23" s="24">
        <v>2.1000163687365689</v>
      </c>
      <c r="D23" s="24">
        <f t="shared" si="0"/>
        <v>27.157812003749477</v>
      </c>
      <c r="E23" s="25">
        <f>AVERAGE(D23:D25)</f>
        <v>26.953623714726305</v>
      </c>
      <c r="F23" s="25">
        <f>STDEV(D23:D25)</f>
        <v>0.55823660052477131</v>
      </c>
      <c r="G23" s="53"/>
      <c r="H23" s="28"/>
    </row>
    <row r="24" spans="1:8" x14ac:dyDescent="0.2">
      <c r="A24" s="21" t="s">
        <v>20</v>
      </c>
      <c r="B24" s="24">
        <v>71.735514804062689</v>
      </c>
      <c r="C24" s="24">
        <v>1.9424444916440533</v>
      </c>
      <c r="D24" s="24">
        <f t="shared" si="0"/>
        <v>26.322040704293258</v>
      </c>
      <c r="E24" s="25"/>
      <c r="F24" s="25"/>
      <c r="G24" s="54"/>
      <c r="H24" s="28"/>
    </row>
    <row r="25" spans="1:8" x14ac:dyDescent="0.2">
      <c r="A25" s="21" t="s">
        <v>20</v>
      </c>
      <c r="B25" s="24">
        <v>70.660913904687135</v>
      </c>
      <c r="C25" s="24">
        <v>1.9580676591766835</v>
      </c>
      <c r="D25" s="24">
        <f t="shared" si="0"/>
        <v>27.381018436136181</v>
      </c>
      <c r="E25" s="25"/>
      <c r="F25" s="25"/>
      <c r="G25" s="54"/>
      <c r="H25" s="28"/>
    </row>
    <row r="26" spans="1:8" x14ac:dyDescent="0.2">
      <c r="A26" s="21" t="s">
        <v>57</v>
      </c>
      <c r="B26" s="24">
        <v>74.647402492241227</v>
      </c>
      <c r="C26" s="24">
        <v>2.3207586873582322</v>
      </c>
      <c r="D26" s="24">
        <f t="shared" si="0"/>
        <v>23.031838820400541</v>
      </c>
      <c r="E26" s="25">
        <f>AVERAGE(D26:D28)</f>
        <v>22.37268222712898</v>
      </c>
      <c r="F26" s="25">
        <f>STDEV(D26:D28)</f>
        <v>0.62946593632879166</v>
      </c>
      <c r="G26" s="53"/>
      <c r="H26" s="28"/>
    </row>
    <row r="27" spans="1:8" x14ac:dyDescent="0.2">
      <c r="A27" s="21" t="s">
        <v>21</v>
      </c>
      <c r="B27" s="24">
        <v>76.003175537774908</v>
      </c>
      <c r="C27" s="24">
        <v>2.2189785271971645</v>
      </c>
      <c r="D27" s="24">
        <f t="shared" si="0"/>
        <v>21.777845935027926</v>
      </c>
      <c r="E27" s="25"/>
      <c r="F27" s="25"/>
      <c r="G27" s="54"/>
      <c r="H27" s="28"/>
    </row>
    <row r="28" spans="1:8" x14ac:dyDescent="0.2">
      <c r="A28" s="21" t="s">
        <v>21</v>
      </c>
      <c r="B28" s="24">
        <v>75.40408067998365</v>
      </c>
      <c r="C28" s="24">
        <v>2.2875573940578779</v>
      </c>
      <c r="D28" s="24">
        <f t="shared" si="0"/>
        <v>22.308361925958472</v>
      </c>
      <c r="E28" s="25"/>
      <c r="F28" s="25"/>
      <c r="G28" s="54"/>
      <c r="H28" s="28"/>
    </row>
    <row r="29" spans="1:8" x14ac:dyDescent="0.2">
      <c r="A29" s="21" t="s">
        <v>13</v>
      </c>
      <c r="B29" s="24">
        <v>74.372959741879313</v>
      </c>
      <c r="C29" s="24">
        <v>2.7077351884249632</v>
      </c>
      <c r="D29" s="24">
        <f t="shared" si="0"/>
        <v>22.919305069695724</v>
      </c>
      <c r="E29" s="25">
        <f>AVERAGE(D29:D31)</f>
        <v>22.86755670432899</v>
      </c>
      <c r="F29" s="25">
        <f>STDEV(D29:D31)</f>
        <v>0.72310066527974248</v>
      </c>
      <c r="G29" s="53"/>
      <c r="H29" s="28"/>
    </row>
    <row r="30" spans="1:8" x14ac:dyDescent="0.2">
      <c r="A30" s="21" t="s">
        <v>13</v>
      </c>
      <c r="B30" s="24">
        <v>75.245648374988534</v>
      </c>
      <c r="C30" s="24">
        <v>2.6343796770305294</v>
      </c>
      <c r="D30" s="24">
        <f t="shared" si="0"/>
        <v>22.119971947980936</v>
      </c>
      <c r="E30" s="25"/>
      <c r="F30" s="25"/>
      <c r="G30" s="54"/>
      <c r="H30" s="28"/>
    </row>
    <row r="31" spans="1:8" x14ac:dyDescent="0.2">
      <c r="A31" s="21" t="s">
        <v>13</v>
      </c>
      <c r="B31" s="24">
        <v>74.50884246466552</v>
      </c>
      <c r="C31" s="24">
        <v>1.9277644400241749</v>
      </c>
      <c r="D31" s="24">
        <f t="shared" si="0"/>
        <v>23.563393095310307</v>
      </c>
      <c r="E31" s="25"/>
      <c r="F31" s="25"/>
      <c r="G31" s="54"/>
      <c r="H31" s="28"/>
    </row>
    <row r="32" spans="1:8" x14ac:dyDescent="0.2">
      <c r="A32" s="21" t="s">
        <v>13</v>
      </c>
      <c r="B32" s="24">
        <v>74.195512580122752</v>
      </c>
      <c r="C32" s="24">
        <v>1.9845178338888376</v>
      </c>
      <c r="D32" s="24">
        <f t="shared" si="0"/>
        <v>23.81996958598841</v>
      </c>
      <c r="E32" s="25">
        <f>AVERAGE(D32:D34)</f>
        <v>23.026826585744079</v>
      </c>
      <c r="F32" s="25">
        <f>STDEV(D32:D34)</f>
        <v>0.82498286477513294</v>
      </c>
      <c r="G32" s="53"/>
      <c r="H32" s="28"/>
    </row>
    <row r="33" spans="1:17" x14ac:dyDescent="0.2">
      <c r="A33" s="21" t="s">
        <v>13</v>
      </c>
      <c r="B33" s="24">
        <v>74.820129552640964</v>
      </c>
      <c r="C33" s="24">
        <v>2.0926800675814143</v>
      </c>
      <c r="D33" s="24">
        <f t="shared" si="0"/>
        <v>23.087190379777621</v>
      </c>
      <c r="E33" s="25"/>
      <c r="F33" s="25"/>
      <c r="G33" s="54"/>
      <c r="H33" s="28"/>
      <c r="K33" s="24"/>
      <c r="P33" s="24"/>
      <c r="Q33" s="24"/>
    </row>
    <row r="34" spans="1:17" x14ac:dyDescent="0.2">
      <c r="A34" s="21" t="s">
        <v>13</v>
      </c>
      <c r="B34" s="24">
        <v>75.779833562668514</v>
      </c>
      <c r="C34" s="24">
        <v>2.0468466458652665</v>
      </c>
      <c r="D34" s="24">
        <f t="shared" si="0"/>
        <v>22.17331979146622</v>
      </c>
      <c r="E34" s="25"/>
      <c r="F34" s="25"/>
      <c r="G34" s="54"/>
      <c r="H34" s="28"/>
      <c r="K34" s="24"/>
      <c r="P34" s="24"/>
      <c r="Q34" s="24"/>
    </row>
    <row r="35" spans="1:17" x14ac:dyDescent="0.2">
      <c r="A35" s="21" t="s">
        <v>36</v>
      </c>
      <c r="B35" s="24">
        <v>78.868482534462331</v>
      </c>
      <c r="C35" s="24">
        <v>4.093503478986487</v>
      </c>
      <c r="D35" s="24">
        <f t="shared" si="0"/>
        <v>17.038013986551181</v>
      </c>
      <c r="E35" s="25">
        <f>AVERAGE(D35:D37)</f>
        <v>15.437101825972752</v>
      </c>
      <c r="F35" s="25">
        <f>STDEV(D35:D37)</f>
        <v>1.5414009938955011</v>
      </c>
      <c r="G35" s="53"/>
      <c r="H35" s="28"/>
      <c r="K35" s="24"/>
      <c r="P35" s="24"/>
      <c r="Q35" s="24"/>
    </row>
    <row r="36" spans="1:17" x14ac:dyDescent="0.2">
      <c r="A36" s="21" t="s">
        <v>36</v>
      </c>
      <c r="B36" s="24">
        <v>80.377099219830981</v>
      </c>
      <c r="C36" s="24">
        <v>4.3126622683677587</v>
      </c>
      <c r="D36" s="24">
        <f t="shared" si="0"/>
        <v>15.310238511801259</v>
      </c>
      <c r="E36" s="25"/>
      <c r="F36" s="25"/>
      <c r="G36" s="54"/>
      <c r="H36" s="28"/>
      <c r="K36" s="24"/>
      <c r="P36" s="24"/>
      <c r="Q36" s="24"/>
    </row>
    <row r="37" spans="1:17" x14ac:dyDescent="0.2">
      <c r="A37" s="21" t="s">
        <v>36</v>
      </c>
      <c r="B37" s="24">
        <v>81.694705836110202</v>
      </c>
      <c r="C37" s="24">
        <v>4.3422411843239788</v>
      </c>
      <c r="D37" s="24">
        <f t="shared" si="0"/>
        <v>13.96305297956582</v>
      </c>
      <c r="E37" s="25"/>
      <c r="F37" s="25"/>
      <c r="G37" s="54"/>
      <c r="H37" s="28"/>
      <c r="K37" s="24"/>
      <c r="P37" s="24"/>
      <c r="Q37" s="24"/>
    </row>
    <row r="38" spans="1:17" x14ac:dyDescent="0.2">
      <c r="C38" s="24"/>
      <c r="E38" s="25"/>
      <c r="F38" s="25"/>
      <c r="K38" s="24"/>
      <c r="P38" s="24"/>
      <c r="Q38" s="24"/>
    </row>
    <row r="39" spans="1:17" x14ac:dyDescent="0.2">
      <c r="E39" s="25"/>
      <c r="F39" s="25"/>
      <c r="K39" s="24"/>
      <c r="P39" s="24"/>
      <c r="Q39" s="24"/>
    </row>
    <row r="40" spans="1:17" x14ac:dyDescent="0.2">
      <c r="E40" s="25"/>
      <c r="F40" s="25"/>
    </row>
    <row r="41" spans="1:17" x14ac:dyDescent="0.2">
      <c r="E41" s="25"/>
      <c r="F41" s="25"/>
    </row>
    <row r="42" spans="1:17" x14ac:dyDescent="0.2">
      <c r="E42" s="25"/>
      <c r="F42" s="25"/>
    </row>
    <row r="43" spans="1:17" x14ac:dyDescent="0.2">
      <c r="E43" s="25"/>
      <c r="F43" s="25"/>
    </row>
    <row r="44" spans="1:17" x14ac:dyDescent="0.2">
      <c r="E44" s="25"/>
      <c r="F44" s="25"/>
    </row>
    <row r="45" spans="1:17" x14ac:dyDescent="0.2">
      <c r="E45" s="25"/>
      <c r="F45" s="25"/>
    </row>
    <row r="46" spans="1:17" x14ac:dyDescent="0.2">
      <c r="E46" s="25"/>
      <c r="F46" s="25"/>
    </row>
    <row r="47" spans="1:17" x14ac:dyDescent="0.2">
      <c r="E47" s="25"/>
      <c r="F47" s="25"/>
    </row>
    <row r="48" spans="1:17" x14ac:dyDescent="0.2">
      <c r="E48" s="25"/>
      <c r="F48" s="25"/>
    </row>
    <row r="49" spans="5:6" x14ac:dyDescent="0.2">
      <c r="E49" s="25"/>
      <c r="F49" s="25"/>
    </row>
    <row r="50" spans="5:6" x14ac:dyDescent="0.2">
      <c r="E50" s="25"/>
      <c r="F50" s="25"/>
    </row>
    <row r="51" spans="5:6" x14ac:dyDescent="0.2">
      <c r="E51" s="25"/>
      <c r="F51" s="25"/>
    </row>
    <row r="52" spans="5:6" x14ac:dyDescent="0.2">
      <c r="E52" s="25"/>
      <c r="F52" s="25"/>
    </row>
    <row r="53" spans="5:6" x14ac:dyDescent="0.2">
      <c r="E53" s="25"/>
      <c r="F53" s="25"/>
    </row>
    <row r="54" spans="5:6" x14ac:dyDescent="0.2">
      <c r="E54" s="25"/>
      <c r="F54" s="25"/>
    </row>
    <row r="55" spans="5:6" x14ac:dyDescent="0.2">
      <c r="E55" s="25"/>
      <c r="F55" s="25"/>
    </row>
    <row r="56" spans="5:6" x14ac:dyDescent="0.2">
      <c r="E56" s="25"/>
      <c r="F56" s="25"/>
    </row>
    <row r="57" spans="5:6" x14ac:dyDescent="0.2">
      <c r="E57" s="25"/>
      <c r="F57" s="25"/>
    </row>
    <row r="58" spans="5:6" x14ac:dyDescent="0.2">
      <c r="E58" s="25"/>
      <c r="F58" s="25"/>
    </row>
    <row r="59" spans="5:6" x14ac:dyDescent="0.2">
      <c r="E59" s="25"/>
      <c r="F59" s="25"/>
    </row>
    <row r="60" spans="5:6" x14ac:dyDescent="0.2">
      <c r="E60" s="25"/>
      <c r="F60" s="25"/>
    </row>
    <row r="61" spans="5:6" x14ac:dyDescent="0.2">
      <c r="E61" s="25"/>
      <c r="F61" s="25"/>
    </row>
    <row r="62" spans="5:6" x14ac:dyDescent="0.2">
      <c r="E62" s="25"/>
      <c r="F62" s="25"/>
    </row>
    <row r="63" spans="5:6" x14ac:dyDescent="0.2">
      <c r="E63" s="25"/>
      <c r="F63" s="25"/>
    </row>
    <row r="64" spans="5:6" x14ac:dyDescent="0.2">
      <c r="E64" s="25"/>
      <c r="F64" s="25"/>
    </row>
    <row r="65" spans="5:6" x14ac:dyDescent="0.2">
      <c r="E65" s="25"/>
      <c r="F65" s="25"/>
    </row>
    <row r="66" spans="5:6" x14ac:dyDescent="0.2">
      <c r="E66" s="25"/>
      <c r="F66" s="25"/>
    </row>
    <row r="67" spans="5:6" x14ac:dyDescent="0.2">
      <c r="E67" s="25"/>
      <c r="F67" s="25"/>
    </row>
    <row r="68" spans="5:6" x14ac:dyDescent="0.2">
      <c r="E68" s="25"/>
      <c r="F68" s="25"/>
    </row>
    <row r="69" spans="5:6" x14ac:dyDescent="0.2">
      <c r="E69" s="25"/>
      <c r="F69" s="25"/>
    </row>
    <row r="70" spans="5:6" x14ac:dyDescent="0.2">
      <c r="E70" s="25"/>
      <c r="F70" s="25"/>
    </row>
    <row r="71" spans="5:6" x14ac:dyDescent="0.2">
      <c r="E71" s="25"/>
      <c r="F71" s="25"/>
    </row>
    <row r="72" spans="5:6" x14ac:dyDescent="0.2">
      <c r="E72" s="25"/>
      <c r="F72" s="25"/>
    </row>
    <row r="73" spans="5:6" x14ac:dyDescent="0.2">
      <c r="E73" s="25"/>
      <c r="F73" s="25"/>
    </row>
    <row r="74" spans="5:6" x14ac:dyDescent="0.2">
      <c r="E74" s="25"/>
      <c r="F74" s="25"/>
    </row>
    <row r="75" spans="5:6" x14ac:dyDescent="0.2">
      <c r="E75" s="25"/>
      <c r="F75" s="25"/>
    </row>
    <row r="76" spans="5:6" x14ac:dyDescent="0.2">
      <c r="E76" s="25"/>
      <c r="F76" s="25"/>
    </row>
    <row r="77" spans="5:6" x14ac:dyDescent="0.2">
      <c r="E77" s="25"/>
      <c r="F77" s="25"/>
    </row>
    <row r="78" spans="5:6" x14ac:dyDescent="0.2">
      <c r="E78" s="25"/>
      <c r="F78" s="25"/>
    </row>
    <row r="79" spans="5:6" x14ac:dyDescent="0.2">
      <c r="E79" s="25"/>
      <c r="F79" s="25"/>
    </row>
    <row r="80" spans="5:6" x14ac:dyDescent="0.2">
      <c r="E80" s="25"/>
      <c r="F80" s="25"/>
    </row>
    <row r="81" spans="5:6" x14ac:dyDescent="0.2">
      <c r="E81" s="25"/>
      <c r="F81" s="25"/>
    </row>
    <row r="82" spans="5:6" x14ac:dyDescent="0.2">
      <c r="E82" s="25"/>
      <c r="F82" s="25"/>
    </row>
    <row r="83" spans="5:6" x14ac:dyDescent="0.2">
      <c r="E83" s="25"/>
      <c r="F83" s="25"/>
    </row>
    <row r="84" spans="5:6" x14ac:dyDescent="0.2">
      <c r="E84" s="25"/>
      <c r="F84" s="25"/>
    </row>
    <row r="85" spans="5:6" x14ac:dyDescent="0.2">
      <c r="E85" s="25"/>
      <c r="F85" s="25"/>
    </row>
    <row r="86" spans="5:6" x14ac:dyDescent="0.2">
      <c r="E86" s="25"/>
      <c r="F86" s="25"/>
    </row>
    <row r="87" spans="5:6" x14ac:dyDescent="0.2">
      <c r="E87" s="25"/>
      <c r="F87" s="25"/>
    </row>
    <row r="88" spans="5:6" x14ac:dyDescent="0.2">
      <c r="E88" s="25"/>
      <c r="F88" s="25"/>
    </row>
    <row r="89" spans="5:6" x14ac:dyDescent="0.2">
      <c r="E89" s="25"/>
      <c r="F89" s="25"/>
    </row>
    <row r="90" spans="5:6" x14ac:dyDescent="0.2">
      <c r="E90" s="25"/>
      <c r="F90" s="25"/>
    </row>
    <row r="91" spans="5:6" x14ac:dyDescent="0.2">
      <c r="E91" s="25"/>
      <c r="F91" s="25"/>
    </row>
    <row r="92" spans="5:6" x14ac:dyDescent="0.2">
      <c r="E92" s="25"/>
      <c r="F92" s="25"/>
    </row>
    <row r="93" spans="5:6" x14ac:dyDescent="0.2">
      <c r="E93" s="25"/>
      <c r="F93" s="25"/>
    </row>
    <row r="94" spans="5:6" x14ac:dyDescent="0.2">
      <c r="E94" s="25"/>
      <c r="F94" s="25"/>
    </row>
    <row r="95" spans="5:6" x14ac:dyDescent="0.2">
      <c r="E95" s="25"/>
      <c r="F95" s="25"/>
    </row>
    <row r="96" spans="5:6" x14ac:dyDescent="0.2">
      <c r="E96" s="25"/>
      <c r="F96" s="25"/>
    </row>
    <row r="97" spans="5:6" x14ac:dyDescent="0.2">
      <c r="E97" s="25"/>
      <c r="F97" s="25"/>
    </row>
    <row r="98" spans="5:6" x14ac:dyDescent="0.2">
      <c r="E98" s="25"/>
      <c r="F98" s="25"/>
    </row>
    <row r="99" spans="5:6" x14ac:dyDescent="0.2">
      <c r="E99" s="25"/>
      <c r="F99" s="25"/>
    </row>
    <row r="100" spans="5:6" x14ac:dyDescent="0.2">
      <c r="E100" s="25"/>
      <c r="F100" s="25"/>
    </row>
    <row r="101" spans="5:6" x14ac:dyDescent="0.2">
      <c r="E101" s="25"/>
      <c r="F101" s="25"/>
    </row>
    <row r="102" spans="5:6" x14ac:dyDescent="0.2">
      <c r="E102" s="25"/>
      <c r="F102" s="25"/>
    </row>
    <row r="103" spans="5:6" x14ac:dyDescent="0.2">
      <c r="E103" s="25"/>
      <c r="F103" s="25"/>
    </row>
    <row r="104" spans="5:6" x14ac:dyDescent="0.2">
      <c r="E104" s="25"/>
      <c r="F104" s="25"/>
    </row>
    <row r="105" spans="5:6" x14ac:dyDescent="0.2">
      <c r="E105" s="25"/>
      <c r="F105" s="25"/>
    </row>
    <row r="106" spans="5:6" x14ac:dyDescent="0.2">
      <c r="E106" s="25"/>
      <c r="F106" s="25"/>
    </row>
    <row r="107" spans="5:6" x14ac:dyDescent="0.2">
      <c r="E107" s="25"/>
      <c r="F107" s="25"/>
    </row>
    <row r="108" spans="5:6" x14ac:dyDescent="0.2">
      <c r="E108" s="25"/>
      <c r="F108" s="25"/>
    </row>
    <row r="109" spans="5:6" x14ac:dyDescent="0.2">
      <c r="E109" s="25"/>
      <c r="F109" s="25"/>
    </row>
    <row r="110" spans="5:6" x14ac:dyDescent="0.2">
      <c r="E110" s="25"/>
      <c r="F110" s="25"/>
    </row>
    <row r="111" spans="5:6" x14ac:dyDescent="0.2">
      <c r="E111" s="25"/>
      <c r="F111" s="25"/>
    </row>
    <row r="112" spans="5:6" x14ac:dyDescent="0.2">
      <c r="E112" s="25"/>
      <c r="F112" s="25"/>
    </row>
    <row r="113" spans="5:6" x14ac:dyDescent="0.2">
      <c r="E113" s="25"/>
      <c r="F113" s="25"/>
    </row>
    <row r="114" spans="5:6" x14ac:dyDescent="0.2">
      <c r="E114" s="25"/>
      <c r="F114" s="25"/>
    </row>
    <row r="115" spans="5:6" x14ac:dyDescent="0.2">
      <c r="E115" s="25"/>
      <c r="F115" s="25"/>
    </row>
    <row r="116" spans="5:6" x14ac:dyDescent="0.2">
      <c r="E116" s="25"/>
      <c r="F116" s="25"/>
    </row>
    <row r="117" spans="5:6" x14ac:dyDescent="0.2">
      <c r="E117" s="25"/>
      <c r="F117" s="25"/>
    </row>
    <row r="118" spans="5:6" x14ac:dyDescent="0.2">
      <c r="E118" s="25"/>
      <c r="F118" s="25"/>
    </row>
    <row r="119" spans="5:6" x14ac:dyDescent="0.2">
      <c r="E119" s="25"/>
      <c r="F119" s="25"/>
    </row>
    <row r="120" spans="5:6" x14ac:dyDescent="0.2">
      <c r="E120" s="25"/>
      <c r="F120" s="25"/>
    </row>
    <row r="121" spans="5:6" x14ac:dyDescent="0.2">
      <c r="E121" s="25"/>
      <c r="F121" s="25"/>
    </row>
    <row r="122" spans="5:6" x14ac:dyDescent="0.2">
      <c r="E122" s="25"/>
      <c r="F122" s="25"/>
    </row>
    <row r="123" spans="5:6" x14ac:dyDescent="0.2">
      <c r="E123" s="25"/>
      <c r="F123" s="25"/>
    </row>
    <row r="124" spans="5:6" x14ac:dyDescent="0.2">
      <c r="E124" s="25"/>
      <c r="F124" s="25"/>
    </row>
    <row r="125" spans="5:6" x14ac:dyDescent="0.2">
      <c r="E125" s="25"/>
      <c r="F125" s="25"/>
    </row>
    <row r="126" spans="5:6" x14ac:dyDescent="0.2">
      <c r="E126" s="25"/>
      <c r="F126" s="25"/>
    </row>
    <row r="127" spans="5:6" x14ac:dyDescent="0.2">
      <c r="E127" s="25"/>
      <c r="F127" s="25"/>
    </row>
    <row r="128" spans="5:6" x14ac:dyDescent="0.2">
      <c r="E128" s="25"/>
      <c r="F128" s="25"/>
    </row>
    <row r="129" spans="5:6" x14ac:dyDescent="0.2">
      <c r="E129" s="25"/>
      <c r="F129" s="25"/>
    </row>
    <row r="130" spans="5:6" x14ac:dyDescent="0.2">
      <c r="E130" s="25"/>
      <c r="F130" s="25"/>
    </row>
    <row r="131" spans="5:6" x14ac:dyDescent="0.2">
      <c r="E131" s="25"/>
      <c r="F131" s="25"/>
    </row>
    <row r="132" spans="5:6" x14ac:dyDescent="0.2">
      <c r="E132" s="25"/>
      <c r="F132" s="25"/>
    </row>
    <row r="133" spans="5:6" x14ac:dyDescent="0.2">
      <c r="E133" s="25"/>
      <c r="F133" s="25"/>
    </row>
    <row r="134" spans="5:6" x14ac:dyDescent="0.2">
      <c r="E134" s="25"/>
      <c r="F134" s="25"/>
    </row>
    <row r="135" spans="5:6" x14ac:dyDescent="0.2">
      <c r="E135" s="25"/>
      <c r="F135" s="25"/>
    </row>
    <row r="136" spans="5:6" x14ac:dyDescent="0.2">
      <c r="E136" s="25"/>
      <c r="F136" s="25"/>
    </row>
    <row r="137" spans="5:6" x14ac:dyDescent="0.2">
      <c r="E137" s="25"/>
      <c r="F137" s="25"/>
    </row>
    <row r="138" spans="5:6" x14ac:dyDescent="0.2">
      <c r="E138" s="25"/>
      <c r="F138" s="25"/>
    </row>
    <row r="139" spans="5:6" x14ac:dyDescent="0.2">
      <c r="E139" s="25"/>
      <c r="F139" s="25"/>
    </row>
    <row r="140" spans="5:6" x14ac:dyDescent="0.2">
      <c r="E140" s="25"/>
      <c r="F140" s="25"/>
    </row>
    <row r="141" spans="5:6" x14ac:dyDescent="0.2">
      <c r="E141" s="25"/>
      <c r="F141" s="25"/>
    </row>
    <row r="142" spans="5:6" x14ac:dyDescent="0.2">
      <c r="E142" s="25"/>
      <c r="F142" s="25"/>
    </row>
    <row r="143" spans="5:6" x14ac:dyDescent="0.2">
      <c r="E143" s="25"/>
      <c r="F143" s="25"/>
    </row>
    <row r="144" spans="5:6" x14ac:dyDescent="0.2">
      <c r="E144" s="25"/>
      <c r="F144" s="25"/>
    </row>
    <row r="145" spans="5:6" x14ac:dyDescent="0.2">
      <c r="E145" s="25"/>
      <c r="F145" s="25"/>
    </row>
    <row r="146" spans="5:6" x14ac:dyDescent="0.2">
      <c r="E146" s="25"/>
      <c r="F146" s="25"/>
    </row>
    <row r="147" spans="5:6" x14ac:dyDescent="0.2">
      <c r="E147" s="25"/>
      <c r="F147" s="25"/>
    </row>
    <row r="148" spans="5:6" x14ac:dyDescent="0.2">
      <c r="E148" s="25"/>
      <c r="F148" s="25"/>
    </row>
    <row r="149" spans="5:6" x14ac:dyDescent="0.2">
      <c r="E149" s="25"/>
      <c r="F149" s="25"/>
    </row>
    <row r="150" spans="5:6" x14ac:dyDescent="0.2">
      <c r="E150" s="25"/>
      <c r="F150" s="25"/>
    </row>
    <row r="151" spans="5:6" x14ac:dyDescent="0.2">
      <c r="E151" s="25"/>
      <c r="F151" s="25"/>
    </row>
    <row r="152" spans="5:6" x14ac:dyDescent="0.2">
      <c r="E152" s="25"/>
      <c r="F152" s="25"/>
    </row>
    <row r="153" spans="5:6" x14ac:dyDescent="0.2">
      <c r="E153" s="25"/>
      <c r="F153" s="25"/>
    </row>
    <row r="154" spans="5:6" x14ac:dyDescent="0.2">
      <c r="E154" s="25"/>
      <c r="F154" s="25"/>
    </row>
    <row r="155" spans="5:6" x14ac:dyDescent="0.2">
      <c r="E155" s="25"/>
      <c r="F155" s="25"/>
    </row>
    <row r="156" spans="5:6" x14ac:dyDescent="0.2">
      <c r="E156" s="25"/>
      <c r="F156" s="25"/>
    </row>
    <row r="157" spans="5:6" x14ac:dyDescent="0.2">
      <c r="E157" s="25"/>
      <c r="F157" s="25"/>
    </row>
    <row r="158" spans="5:6" x14ac:dyDescent="0.2">
      <c r="E158" s="25"/>
      <c r="F158" s="25"/>
    </row>
    <row r="159" spans="5:6" x14ac:dyDescent="0.2">
      <c r="E159" s="25"/>
      <c r="F159" s="25"/>
    </row>
    <row r="160" spans="5:6" x14ac:dyDescent="0.2">
      <c r="E160" s="25"/>
      <c r="F160" s="25"/>
    </row>
    <row r="161" spans="5:6" x14ac:dyDescent="0.2">
      <c r="E161" s="25"/>
      <c r="F161" s="25"/>
    </row>
    <row r="162" spans="5:6" x14ac:dyDescent="0.2">
      <c r="E162" s="25"/>
      <c r="F162" s="25"/>
    </row>
    <row r="163" spans="5:6" x14ac:dyDescent="0.2">
      <c r="E163" s="25"/>
      <c r="F163" s="25"/>
    </row>
    <row r="164" spans="5:6" x14ac:dyDescent="0.2">
      <c r="E164" s="25"/>
      <c r="F164" s="25"/>
    </row>
    <row r="165" spans="5:6" x14ac:dyDescent="0.2">
      <c r="E165" s="25"/>
      <c r="F165" s="25"/>
    </row>
    <row r="166" spans="5:6" x14ac:dyDescent="0.2">
      <c r="E166" s="25"/>
      <c r="F166" s="25"/>
    </row>
    <row r="167" spans="5:6" x14ac:dyDescent="0.2">
      <c r="E167" s="25"/>
      <c r="F167" s="25"/>
    </row>
    <row r="168" spans="5:6" x14ac:dyDescent="0.2">
      <c r="E168" s="25"/>
      <c r="F168" s="25"/>
    </row>
    <row r="169" spans="5:6" x14ac:dyDescent="0.2">
      <c r="E169" s="25"/>
      <c r="F169" s="25"/>
    </row>
    <row r="170" spans="5:6" x14ac:dyDescent="0.2">
      <c r="E170" s="25"/>
      <c r="F170" s="25"/>
    </row>
    <row r="171" spans="5:6" x14ac:dyDescent="0.2">
      <c r="E171" s="25"/>
      <c r="F171" s="25"/>
    </row>
    <row r="172" spans="5:6" x14ac:dyDescent="0.2">
      <c r="E172" s="25"/>
      <c r="F172" s="25"/>
    </row>
    <row r="173" spans="5:6" x14ac:dyDescent="0.2">
      <c r="E173" s="25"/>
      <c r="F173" s="25"/>
    </row>
    <row r="174" spans="5:6" x14ac:dyDescent="0.2">
      <c r="E174" s="25"/>
      <c r="F174" s="25"/>
    </row>
    <row r="175" spans="5:6" x14ac:dyDescent="0.2">
      <c r="E175" s="25"/>
      <c r="F175" s="25"/>
    </row>
    <row r="176" spans="5:6" x14ac:dyDescent="0.2">
      <c r="E176" s="25"/>
      <c r="F176" s="25"/>
    </row>
    <row r="177" spans="5:6" x14ac:dyDescent="0.2">
      <c r="E177" s="25"/>
      <c r="F177" s="25"/>
    </row>
    <row r="178" spans="5:6" x14ac:dyDescent="0.2">
      <c r="E178" s="25"/>
      <c r="F178" s="25"/>
    </row>
    <row r="179" spans="5:6" x14ac:dyDescent="0.2">
      <c r="E179" s="25"/>
      <c r="F179" s="25"/>
    </row>
    <row r="180" spans="5:6" x14ac:dyDescent="0.2">
      <c r="E180" s="25"/>
      <c r="F180" s="25"/>
    </row>
    <row r="181" spans="5:6" x14ac:dyDescent="0.2">
      <c r="E181" s="25"/>
      <c r="F181" s="25"/>
    </row>
    <row r="182" spans="5:6" x14ac:dyDescent="0.2">
      <c r="E182" s="25"/>
      <c r="F182" s="25"/>
    </row>
    <row r="183" spans="5:6" x14ac:dyDescent="0.2">
      <c r="E183" s="25"/>
      <c r="F183" s="25"/>
    </row>
    <row r="184" spans="5:6" x14ac:dyDescent="0.2">
      <c r="E184" s="25"/>
      <c r="F184" s="25"/>
    </row>
    <row r="185" spans="5:6" x14ac:dyDescent="0.2">
      <c r="E185" s="25"/>
      <c r="F185" s="25"/>
    </row>
    <row r="186" spans="5:6" x14ac:dyDescent="0.2">
      <c r="E186" s="25"/>
      <c r="F186" s="25"/>
    </row>
    <row r="187" spans="5:6" x14ac:dyDescent="0.2">
      <c r="E187" s="25"/>
      <c r="F187" s="25"/>
    </row>
    <row r="188" spans="5:6" x14ac:dyDescent="0.2">
      <c r="E188" s="25"/>
      <c r="F188" s="25"/>
    </row>
    <row r="189" spans="5:6" x14ac:dyDescent="0.2">
      <c r="E189" s="25"/>
      <c r="F189" s="25"/>
    </row>
    <row r="190" spans="5:6" x14ac:dyDescent="0.2">
      <c r="E190" s="25"/>
      <c r="F190" s="25"/>
    </row>
    <row r="191" spans="5:6" x14ac:dyDescent="0.2">
      <c r="E191" s="25"/>
      <c r="F191" s="25"/>
    </row>
    <row r="192" spans="5:6" x14ac:dyDescent="0.2">
      <c r="E192" s="25"/>
      <c r="F192" s="25"/>
    </row>
    <row r="193" spans="5:6" x14ac:dyDescent="0.2">
      <c r="E193" s="25"/>
      <c r="F193" s="25"/>
    </row>
    <row r="194" spans="5:6" x14ac:dyDescent="0.2">
      <c r="E194" s="25"/>
      <c r="F194" s="25"/>
    </row>
    <row r="195" spans="5:6" x14ac:dyDescent="0.2">
      <c r="E195" s="25"/>
      <c r="F195" s="25"/>
    </row>
    <row r="196" spans="5:6" x14ac:dyDescent="0.2">
      <c r="E196" s="25"/>
      <c r="F196" s="25"/>
    </row>
    <row r="197" spans="5:6" x14ac:dyDescent="0.2">
      <c r="E197" s="25"/>
      <c r="F197" s="25"/>
    </row>
    <row r="198" spans="5:6" x14ac:dyDescent="0.2">
      <c r="E198" s="25"/>
      <c r="F198" s="25"/>
    </row>
    <row r="199" spans="5:6" x14ac:dyDescent="0.2">
      <c r="E199" s="25"/>
      <c r="F199" s="25"/>
    </row>
    <row r="200" spans="5:6" x14ac:dyDescent="0.2">
      <c r="E200" s="25"/>
      <c r="F200" s="25"/>
    </row>
    <row r="201" spans="5:6" x14ac:dyDescent="0.2">
      <c r="E201" s="25"/>
      <c r="F201" s="25"/>
    </row>
    <row r="202" spans="5:6" x14ac:dyDescent="0.2">
      <c r="E202" s="25"/>
      <c r="F202" s="25"/>
    </row>
    <row r="203" spans="5:6" x14ac:dyDescent="0.2">
      <c r="E203" s="25"/>
      <c r="F203" s="25"/>
    </row>
    <row r="204" spans="5:6" x14ac:dyDescent="0.2">
      <c r="E204" s="25"/>
      <c r="F204" s="25"/>
    </row>
    <row r="205" spans="5:6" x14ac:dyDescent="0.2">
      <c r="E205" s="25"/>
      <c r="F205" s="25"/>
    </row>
    <row r="206" spans="5:6" x14ac:dyDescent="0.2">
      <c r="E206" s="25"/>
      <c r="F206" s="25"/>
    </row>
    <row r="207" spans="5:6" x14ac:dyDescent="0.2">
      <c r="E207" s="25"/>
      <c r="F207" s="25"/>
    </row>
    <row r="208" spans="5:6" x14ac:dyDescent="0.2">
      <c r="E208" s="25"/>
      <c r="F208" s="25"/>
    </row>
    <row r="209" spans="5:6" x14ac:dyDescent="0.2">
      <c r="E209" s="25"/>
      <c r="F209" s="25"/>
    </row>
    <row r="210" spans="5:6" x14ac:dyDescent="0.2">
      <c r="E210" s="25"/>
      <c r="F210" s="25"/>
    </row>
    <row r="211" spans="5:6" x14ac:dyDescent="0.2">
      <c r="E211" s="25"/>
      <c r="F211" s="25"/>
    </row>
    <row r="212" spans="5:6" x14ac:dyDescent="0.2">
      <c r="E212" s="25"/>
      <c r="F212" s="25"/>
    </row>
    <row r="213" spans="5:6" x14ac:dyDescent="0.2">
      <c r="E213" s="25"/>
      <c r="F213" s="25"/>
    </row>
    <row r="214" spans="5:6" x14ac:dyDescent="0.2">
      <c r="E214" s="25"/>
      <c r="F214" s="25"/>
    </row>
    <row r="215" spans="5:6" x14ac:dyDescent="0.2">
      <c r="E215" s="25"/>
      <c r="F215" s="25"/>
    </row>
    <row r="216" spans="5:6" x14ac:dyDescent="0.2">
      <c r="E216" s="25"/>
      <c r="F216" s="25"/>
    </row>
    <row r="217" spans="5:6" x14ac:dyDescent="0.2">
      <c r="E217" s="25"/>
      <c r="F217" s="25"/>
    </row>
    <row r="218" spans="5:6" x14ac:dyDescent="0.2">
      <c r="E218" s="25"/>
      <c r="F218" s="25"/>
    </row>
    <row r="219" spans="5:6" x14ac:dyDescent="0.2">
      <c r="E219" s="25"/>
      <c r="F219" s="25"/>
    </row>
    <row r="220" spans="5:6" x14ac:dyDescent="0.2">
      <c r="E220" s="25"/>
      <c r="F220" s="25"/>
    </row>
    <row r="221" spans="5:6" x14ac:dyDescent="0.2">
      <c r="E221" s="25"/>
      <c r="F221" s="25"/>
    </row>
    <row r="222" spans="5:6" x14ac:dyDescent="0.2">
      <c r="E222" s="25"/>
      <c r="F222" s="25"/>
    </row>
    <row r="223" spans="5:6" x14ac:dyDescent="0.2">
      <c r="E223" s="25"/>
      <c r="F223" s="25"/>
    </row>
    <row r="224" spans="5:6" x14ac:dyDescent="0.2">
      <c r="E224" s="25"/>
      <c r="F224" s="25"/>
    </row>
    <row r="225" spans="5:6" x14ac:dyDescent="0.2">
      <c r="E225" s="25"/>
      <c r="F225" s="25"/>
    </row>
    <row r="226" spans="5:6" x14ac:dyDescent="0.2">
      <c r="E226" s="25"/>
      <c r="F226" s="25"/>
    </row>
    <row r="227" spans="5:6" x14ac:dyDescent="0.2">
      <c r="E227" s="25"/>
      <c r="F227" s="25"/>
    </row>
    <row r="228" spans="5:6" x14ac:dyDescent="0.2">
      <c r="E228" s="25"/>
      <c r="F228" s="25"/>
    </row>
    <row r="229" spans="5:6" x14ac:dyDescent="0.2">
      <c r="E229" s="25"/>
      <c r="F229" s="25"/>
    </row>
    <row r="230" spans="5:6" x14ac:dyDescent="0.2">
      <c r="E230" s="25"/>
      <c r="F230" s="25"/>
    </row>
    <row r="231" spans="5:6" x14ac:dyDescent="0.2">
      <c r="E231" s="25"/>
      <c r="F231" s="25"/>
    </row>
    <row r="232" spans="5:6" x14ac:dyDescent="0.2">
      <c r="E232" s="25"/>
      <c r="F232" s="25"/>
    </row>
    <row r="233" spans="5:6" x14ac:dyDescent="0.2">
      <c r="E233" s="25"/>
      <c r="F233" s="25"/>
    </row>
    <row r="234" spans="5:6" x14ac:dyDescent="0.2">
      <c r="E234" s="25"/>
      <c r="F234" s="25"/>
    </row>
    <row r="235" spans="5:6" x14ac:dyDescent="0.2">
      <c r="E235" s="25"/>
      <c r="F235" s="25"/>
    </row>
    <row r="236" spans="5:6" x14ac:dyDescent="0.2">
      <c r="E236" s="25"/>
      <c r="F236" s="25"/>
    </row>
    <row r="237" spans="5:6" x14ac:dyDescent="0.2">
      <c r="E237" s="25"/>
      <c r="F237" s="25"/>
    </row>
    <row r="238" spans="5:6" x14ac:dyDescent="0.2">
      <c r="E238" s="25"/>
      <c r="F238" s="25"/>
    </row>
    <row r="239" spans="5:6" x14ac:dyDescent="0.2">
      <c r="E239" s="25"/>
      <c r="F239" s="25"/>
    </row>
    <row r="240" spans="5:6" x14ac:dyDescent="0.2">
      <c r="E240" s="25"/>
      <c r="F240" s="25"/>
    </row>
    <row r="241" spans="5:6" x14ac:dyDescent="0.2">
      <c r="E241" s="25"/>
      <c r="F241" s="25"/>
    </row>
    <row r="242" spans="5:6" x14ac:dyDescent="0.2">
      <c r="E242" s="25"/>
      <c r="F242" s="25"/>
    </row>
    <row r="243" spans="5:6" x14ac:dyDescent="0.2">
      <c r="E243" s="25"/>
      <c r="F243" s="25"/>
    </row>
    <row r="244" spans="5:6" x14ac:dyDescent="0.2">
      <c r="E244" s="25"/>
      <c r="F244" s="25"/>
    </row>
    <row r="245" spans="5:6" x14ac:dyDescent="0.2">
      <c r="E245" s="25"/>
      <c r="F245" s="25"/>
    </row>
    <row r="246" spans="5:6" x14ac:dyDescent="0.2">
      <c r="E246" s="25"/>
      <c r="F246" s="25"/>
    </row>
    <row r="247" spans="5:6" x14ac:dyDescent="0.2">
      <c r="E247" s="25"/>
      <c r="F247" s="25"/>
    </row>
    <row r="248" spans="5:6" x14ac:dyDescent="0.2">
      <c r="E248" s="25"/>
      <c r="F248" s="25"/>
    </row>
    <row r="249" spans="5:6" x14ac:dyDescent="0.2">
      <c r="E249" s="25"/>
      <c r="F249" s="25"/>
    </row>
    <row r="250" spans="5:6" x14ac:dyDescent="0.2">
      <c r="E250" s="25"/>
      <c r="F250" s="25"/>
    </row>
    <row r="251" spans="5:6" x14ac:dyDescent="0.2">
      <c r="E251" s="25"/>
      <c r="F251" s="25"/>
    </row>
    <row r="252" spans="5:6" x14ac:dyDescent="0.2">
      <c r="E252" s="25"/>
      <c r="F252" s="25"/>
    </row>
    <row r="253" spans="5:6" x14ac:dyDescent="0.2">
      <c r="E253" s="25"/>
      <c r="F253" s="25"/>
    </row>
    <row r="254" spans="5:6" x14ac:dyDescent="0.2">
      <c r="E254" s="25"/>
      <c r="F254" s="25"/>
    </row>
    <row r="255" spans="5:6" x14ac:dyDescent="0.2">
      <c r="E255" s="25"/>
      <c r="F255" s="25"/>
    </row>
    <row r="256" spans="5:6" x14ac:dyDescent="0.2">
      <c r="E256" s="25"/>
      <c r="F256" s="25"/>
    </row>
    <row r="257" spans="5:6" x14ac:dyDescent="0.2">
      <c r="E257" s="25"/>
      <c r="F257" s="25"/>
    </row>
    <row r="258" spans="5:6" x14ac:dyDescent="0.2">
      <c r="E258" s="25"/>
      <c r="F258" s="25"/>
    </row>
    <row r="259" spans="5:6" x14ac:dyDescent="0.2">
      <c r="E259" s="25"/>
      <c r="F259" s="25"/>
    </row>
    <row r="260" spans="5:6" x14ac:dyDescent="0.2">
      <c r="E260" s="25"/>
      <c r="F260" s="25"/>
    </row>
    <row r="261" spans="5:6" x14ac:dyDescent="0.2">
      <c r="E261" s="25"/>
      <c r="F261" s="25"/>
    </row>
    <row r="262" spans="5:6" x14ac:dyDescent="0.2">
      <c r="E262" s="25"/>
      <c r="F262" s="25"/>
    </row>
    <row r="263" spans="5:6" x14ac:dyDescent="0.2">
      <c r="E263" s="25"/>
      <c r="F263" s="25"/>
    </row>
    <row r="264" spans="5:6" x14ac:dyDescent="0.2">
      <c r="E264" s="25"/>
      <c r="F264" s="25"/>
    </row>
    <row r="265" spans="5:6" x14ac:dyDescent="0.2">
      <c r="E265" s="25"/>
      <c r="F265" s="25"/>
    </row>
    <row r="266" spans="5:6" x14ac:dyDescent="0.2">
      <c r="E266" s="25"/>
      <c r="F266" s="25"/>
    </row>
    <row r="267" spans="5:6" x14ac:dyDescent="0.2">
      <c r="E267" s="25"/>
      <c r="F267" s="25"/>
    </row>
    <row r="268" spans="5:6" x14ac:dyDescent="0.2">
      <c r="E268" s="25"/>
      <c r="F268" s="25"/>
    </row>
    <row r="269" spans="5:6" x14ac:dyDescent="0.2">
      <c r="E269" s="25"/>
      <c r="F269" s="25"/>
    </row>
    <row r="270" spans="5:6" x14ac:dyDescent="0.2">
      <c r="E270" s="25"/>
      <c r="F270" s="25"/>
    </row>
    <row r="271" spans="5:6" x14ac:dyDescent="0.2">
      <c r="E271" s="25"/>
      <c r="F271" s="25"/>
    </row>
    <row r="272" spans="5:6" x14ac:dyDescent="0.2">
      <c r="E272" s="25"/>
      <c r="F272" s="25"/>
    </row>
    <row r="273" spans="5:6" x14ac:dyDescent="0.2">
      <c r="E273" s="25"/>
      <c r="F273" s="25"/>
    </row>
    <row r="274" spans="5:6" x14ac:dyDescent="0.2">
      <c r="E274" s="25"/>
      <c r="F274" s="25"/>
    </row>
    <row r="275" spans="5:6" x14ac:dyDescent="0.2">
      <c r="E275" s="25"/>
      <c r="F275" s="25"/>
    </row>
    <row r="276" spans="5:6" x14ac:dyDescent="0.2">
      <c r="E276" s="25"/>
      <c r="F276" s="25"/>
    </row>
    <row r="277" spans="5:6" x14ac:dyDescent="0.2">
      <c r="E277" s="25"/>
      <c r="F277" s="25"/>
    </row>
    <row r="278" spans="5:6" x14ac:dyDescent="0.2">
      <c r="E278" s="25"/>
      <c r="F278" s="25"/>
    </row>
    <row r="279" spans="5:6" x14ac:dyDescent="0.2">
      <c r="E279" s="25"/>
      <c r="F279" s="25"/>
    </row>
    <row r="280" spans="5:6" x14ac:dyDescent="0.2">
      <c r="E280" s="25"/>
      <c r="F280" s="25"/>
    </row>
    <row r="281" spans="5:6" x14ac:dyDescent="0.2">
      <c r="E281" s="25"/>
      <c r="F281" s="25"/>
    </row>
    <row r="282" spans="5:6" x14ac:dyDescent="0.2">
      <c r="E282" s="25"/>
      <c r="F282" s="25"/>
    </row>
    <row r="283" spans="5:6" x14ac:dyDescent="0.2">
      <c r="E283" s="25"/>
      <c r="F283" s="25"/>
    </row>
    <row r="284" spans="5:6" x14ac:dyDescent="0.2">
      <c r="E284" s="25"/>
      <c r="F284" s="25"/>
    </row>
    <row r="285" spans="5:6" x14ac:dyDescent="0.2">
      <c r="E285" s="25"/>
      <c r="F285" s="25"/>
    </row>
    <row r="286" spans="5:6" x14ac:dyDescent="0.2">
      <c r="E286" s="25"/>
      <c r="F286" s="25"/>
    </row>
    <row r="287" spans="5:6" x14ac:dyDescent="0.2">
      <c r="E287" s="25"/>
      <c r="F287" s="25"/>
    </row>
    <row r="288" spans="5:6" x14ac:dyDescent="0.2">
      <c r="E288" s="25"/>
      <c r="F288" s="25"/>
    </row>
    <row r="289" spans="5:6" x14ac:dyDescent="0.2">
      <c r="E289" s="25"/>
      <c r="F289" s="25"/>
    </row>
    <row r="290" spans="5:6" x14ac:dyDescent="0.2">
      <c r="E290" s="25"/>
      <c r="F290" s="25"/>
    </row>
    <row r="291" spans="5:6" x14ac:dyDescent="0.2">
      <c r="E291" s="25"/>
      <c r="F291" s="25"/>
    </row>
    <row r="292" spans="5:6" x14ac:dyDescent="0.2">
      <c r="E292" s="25"/>
      <c r="F292" s="25"/>
    </row>
    <row r="293" spans="5:6" x14ac:dyDescent="0.2">
      <c r="E293" s="25"/>
      <c r="F293" s="25"/>
    </row>
    <row r="294" spans="5:6" x14ac:dyDescent="0.2">
      <c r="E294" s="25"/>
      <c r="F294" s="25"/>
    </row>
    <row r="295" spans="5:6" x14ac:dyDescent="0.2">
      <c r="E295" s="25"/>
      <c r="F295" s="25"/>
    </row>
    <row r="296" spans="5:6" x14ac:dyDescent="0.2">
      <c r="E296" s="25"/>
      <c r="F296" s="25"/>
    </row>
    <row r="297" spans="5:6" x14ac:dyDescent="0.2">
      <c r="E297" s="25"/>
      <c r="F297" s="25"/>
    </row>
    <row r="298" spans="5:6" x14ac:dyDescent="0.2">
      <c r="E298" s="25"/>
      <c r="F298" s="25"/>
    </row>
    <row r="299" spans="5:6" x14ac:dyDescent="0.2">
      <c r="E299" s="25"/>
      <c r="F299" s="25"/>
    </row>
    <row r="300" spans="5:6" x14ac:dyDescent="0.2">
      <c r="E300" s="25"/>
      <c r="F300" s="25"/>
    </row>
    <row r="301" spans="5:6" x14ac:dyDescent="0.2">
      <c r="E301" s="25"/>
      <c r="F301" s="25"/>
    </row>
    <row r="302" spans="5:6" x14ac:dyDescent="0.2">
      <c r="E302" s="25"/>
      <c r="F302" s="25"/>
    </row>
    <row r="303" spans="5:6" x14ac:dyDescent="0.2">
      <c r="E303" s="25"/>
      <c r="F303" s="25"/>
    </row>
    <row r="304" spans="5:6" x14ac:dyDescent="0.2">
      <c r="E304" s="25"/>
      <c r="F304" s="25"/>
    </row>
    <row r="305" spans="5:6" x14ac:dyDescent="0.2">
      <c r="E305" s="25"/>
      <c r="F305" s="25"/>
    </row>
    <row r="306" spans="5:6" x14ac:dyDescent="0.2">
      <c r="E306" s="25"/>
      <c r="F306" s="25"/>
    </row>
    <row r="307" spans="5:6" x14ac:dyDescent="0.2">
      <c r="E307" s="25"/>
      <c r="F307" s="25"/>
    </row>
    <row r="308" spans="5:6" x14ac:dyDescent="0.2">
      <c r="E308" s="25"/>
      <c r="F308" s="25"/>
    </row>
    <row r="309" spans="5:6" x14ac:dyDescent="0.2">
      <c r="E309" s="25"/>
      <c r="F309" s="25"/>
    </row>
    <row r="310" spans="5:6" x14ac:dyDescent="0.2">
      <c r="E310" s="25"/>
      <c r="F310" s="25"/>
    </row>
    <row r="311" spans="5:6" x14ac:dyDescent="0.2">
      <c r="E311" s="25"/>
      <c r="F311" s="25"/>
    </row>
    <row r="312" spans="5:6" x14ac:dyDescent="0.2">
      <c r="E312" s="25"/>
      <c r="F312" s="25"/>
    </row>
    <row r="313" spans="5:6" x14ac:dyDescent="0.2">
      <c r="E313" s="25"/>
      <c r="F313" s="25"/>
    </row>
    <row r="314" spans="5:6" x14ac:dyDescent="0.2">
      <c r="E314" s="25"/>
      <c r="F314" s="25"/>
    </row>
    <row r="315" spans="5:6" x14ac:dyDescent="0.2">
      <c r="E315" s="25"/>
      <c r="F315" s="25"/>
    </row>
    <row r="316" spans="5:6" x14ac:dyDescent="0.2">
      <c r="E316" s="25"/>
      <c r="F316" s="25"/>
    </row>
    <row r="317" spans="5:6" x14ac:dyDescent="0.2">
      <c r="E317" s="25"/>
      <c r="F317" s="25"/>
    </row>
    <row r="318" spans="5:6" x14ac:dyDescent="0.2">
      <c r="E318" s="25"/>
      <c r="F318" s="25"/>
    </row>
    <row r="319" spans="5:6" x14ac:dyDescent="0.2">
      <c r="E319" s="25"/>
      <c r="F319" s="25"/>
    </row>
    <row r="320" spans="5:6" x14ac:dyDescent="0.2">
      <c r="E320" s="25"/>
      <c r="F320" s="25"/>
    </row>
    <row r="321" spans="5:6" x14ac:dyDescent="0.2">
      <c r="E321" s="25"/>
      <c r="F321" s="25"/>
    </row>
    <row r="322" spans="5:6" x14ac:dyDescent="0.2">
      <c r="E322" s="25"/>
      <c r="F322" s="25"/>
    </row>
    <row r="323" spans="5:6" x14ac:dyDescent="0.2">
      <c r="E323" s="25"/>
      <c r="F323" s="25"/>
    </row>
    <row r="324" spans="5:6" x14ac:dyDescent="0.2">
      <c r="E324" s="25"/>
      <c r="F324" s="25"/>
    </row>
    <row r="325" spans="5:6" x14ac:dyDescent="0.2">
      <c r="E325" s="25"/>
      <c r="F325" s="25"/>
    </row>
    <row r="326" spans="5:6" x14ac:dyDescent="0.2">
      <c r="E326" s="25"/>
      <c r="F326" s="25"/>
    </row>
    <row r="327" spans="5:6" x14ac:dyDescent="0.2">
      <c r="E327" s="25"/>
      <c r="F327" s="25"/>
    </row>
    <row r="328" spans="5:6" x14ac:dyDescent="0.2">
      <c r="E328" s="25"/>
      <c r="F328" s="25"/>
    </row>
    <row r="329" spans="5:6" x14ac:dyDescent="0.2">
      <c r="E329" s="25"/>
      <c r="F329" s="25"/>
    </row>
    <row r="330" spans="5:6" x14ac:dyDescent="0.2">
      <c r="E330" s="25"/>
      <c r="F330" s="25"/>
    </row>
    <row r="331" spans="5:6" x14ac:dyDescent="0.2">
      <c r="E331" s="25"/>
      <c r="F331" s="25"/>
    </row>
    <row r="332" spans="5:6" x14ac:dyDescent="0.2">
      <c r="E332" s="25"/>
      <c r="F332" s="25"/>
    </row>
    <row r="333" spans="5:6" x14ac:dyDescent="0.2">
      <c r="E333" s="25"/>
      <c r="F333" s="25"/>
    </row>
    <row r="334" spans="5:6" x14ac:dyDescent="0.2">
      <c r="E334" s="25"/>
      <c r="F334" s="25"/>
    </row>
    <row r="335" spans="5:6" x14ac:dyDescent="0.2">
      <c r="E335" s="25"/>
      <c r="F335" s="25"/>
    </row>
    <row r="336" spans="5:6" x14ac:dyDescent="0.2">
      <c r="E336" s="25"/>
      <c r="F336" s="25"/>
    </row>
    <row r="337" spans="5:6" x14ac:dyDescent="0.2">
      <c r="E337" s="25"/>
      <c r="F337" s="25"/>
    </row>
    <row r="338" spans="5:6" x14ac:dyDescent="0.2">
      <c r="E338" s="25"/>
      <c r="F338" s="25"/>
    </row>
    <row r="339" spans="5:6" x14ac:dyDescent="0.2">
      <c r="E339" s="25"/>
      <c r="F339" s="25"/>
    </row>
    <row r="340" spans="5:6" x14ac:dyDescent="0.2">
      <c r="E340" s="25"/>
      <c r="F340" s="25"/>
    </row>
    <row r="341" spans="5:6" x14ac:dyDescent="0.2">
      <c r="E341" s="25"/>
      <c r="F341" s="25"/>
    </row>
    <row r="342" spans="5:6" x14ac:dyDescent="0.2">
      <c r="E342" s="25"/>
      <c r="F342" s="25"/>
    </row>
    <row r="343" spans="5:6" x14ac:dyDescent="0.2">
      <c r="E343" s="25"/>
      <c r="F343" s="25"/>
    </row>
    <row r="344" spans="5:6" x14ac:dyDescent="0.2">
      <c r="E344" s="25"/>
      <c r="F344" s="25"/>
    </row>
    <row r="345" spans="5:6" x14ac:dyDescent="0.2">
      <c r="E345" s="25"/>
      <c r="F345" s="25"/>
    </row>
    <row r="346" spans="5:6" x14ac:dyDescent="0.2">
      <c r="E346" s="25"/>
      <c r="F346" s="25"/>
    </row>
    <row r="347" spans="5:6" x14ac:dyDescent="0.2">
      <c r="E347" s="25"/>
      <c r="F347" s="25"/>
    </row>
    <row r="348" spans="5:6" x14ac:dyDescent="0.2">
      <c r="E348" s="25"/>
      <c r="F348" s="25"/>
    </row>
    <row r="349" spans="5:6" x14ac:dyDescent="0.2">
      <c r="E349" s="25"/>
      <c r="F349" s="25"/>
    </row>
    <row r="350" spans="5:6" x14ac:dyDescent="0.2">
      <c r="E350" s="25"/>
      <c r="F350" s="25"/>
    </row>
    <row r="351" spans="5:6" x14ac:dyDescent="0.2">
      <c r="E351" s="25"/>
      <c r="F351" s="25"/>
    </row>
    <row r="352" spans="5:6" x14ac:dyDescent="0.2">
      <c r="E352" s="25"/>
      <c r="F352" s="25"/>
    </row>
    <row r="353" spans="5:6" x14ac:dyDescent="0.2">
      <c r="E353" s="25"/>
      <c r="F353" s="25"/>
    </row>
    <row r="354" spans="5:6" x14ac:dyDescent="0.2">
      <c r="E354" s="25"/>
      <c r="F354" s="25"/>
    </row>
    <row r="355" spans="5:6" x14ac:dyDescent="0.2">
      <c r="E355" s="25"/>
      <c r="F355" s="25"/>
    </row>
    <row r="356" spans="5:6" x14ac:dyDescent="0.2">
      <c r="E356" s="25"/>
      <c r="F356" s="25"/>
    </row>
    <row r="357" spans="5:6" x14ac:dyDescent="0.2">
      <c r="E357" s="25"/>
      <c r="F357" s="25"/>
    </row>
    <row r="358" spans="5:6" x14ac:dyDescent="0.2">
      <c r="E358" s="25"/>
      <c r="F358" s="25"/>
    </row>
    <row r="359" spans="5:6" x14ac:dyDescent="0.2">
      <c r="E359" s="25"/>
      <c r="F359" s="25"/>
    </row>
    <row r="360" spans="5:6" x14ac:dyDescent="0.2">
      <c r="E360" s="25"/>
      <c r="F360" s="25"/>
    </row>
    <row r="361" spans="5:6" x14ac:dyDescent="0.2">
      <c r="E361" s="25"/>
      <c r="F361" s="25"/>
    </row>
    <row r="362" spans="5:6" x14ac:dyDescent="0.2">
      <c r="E362" s="25"/>
      <c r="F362" s="25"/>
    </row>
    <row r="363" spans="5:6" x14ac:dyDescent="0.2">
      <c r="E363" s="25"/>
      <c r="F363" s="25"/>
    </row>
    <row r="364" spans="5:6" x14ac:dyDescent="0.2">
      <c r="E364" s="25"/>
      <c r="F364" s="25"/>
    </row>
    <row r="365" spans="5:6" x14ac:dyDescent="0.2">
      <c r="E365" s="25"/>
      <c r="F365" s="25"/>
    </row>
    <row r="366" spans="5:6" x14ac:dyDescent="0.2">
      <c r="E366" s="25"/>
      <c r="F366" s="25"/>
    </row>
    <row r="367" spans="5:6" x14ac:dyDescent="0.2">
      <c r="E367" s="25"/>
      <c r="F367" s="25"/>
    </row>
    <row r="368" spans="5:6" x14ac:dyDescent="0.2">
      <c r="E368" s="25"/>
      <c r="F368" s="25"/>
    </row>
    <row r="369" spans="5:6" x14ac:dyDescent="0.2">
      <c r="E369" s="25"/>
      <c r="F369" s="25"/>
    </row>
    <row r="370" spans="5:6" x14ac:dyDescent="0.2">
      <c r="E370" s="25"/>
      <c r="F370" s="25"/>
    </row>
    <row r="371" spans="5:6" x14ac:dyDescent="0.2">
      <c r="E371" s="25"/>
      <c r="F371" s="25"/>
    </row>
    <row r="372" spans="5:6" x14ac:dyDescent="0.2">
      <c r="E372" s="25"/>
      <c r="F372" s="25"/>
    </row>
    <row r="373" spans="5:6" x14ac:dyDescent="0.2">
      <c r="E373" s="25"/>
      <c r="F373" s="25"/>
    </row>
    <row r="374" spans="5:6" x14ac:dyDescent="0.2">
      <c r="E374" s="25"/>
      <c r="F374" s="25"/>
    </row>
    <row r="375" spans="5:6" x14ac:dyDescent="0.2">
      <c r="E375" s="25"/>
      <c r="F375" s="25"/>
    </row>
    <row r="376" spans="5:6" x14ac:dyDescent="0.2">
      <c r="E376" s="25"/>
      <c r="F376" s="25"/>
    </row>
    <row r="377" spans="5:6" x14ac:dyDescent="0.2">
      <c r="E377" s="25"/>
      <c r="F377" s="25"/>
    </row>
    <row r="378" spans="5:6" x14ac:dyDescent="0.2">
      <c r="E378" s="25"/>
      <c r="F378" s="25"/>
    </row>
    <row r="379" spans="5:6" x14ac:dyDescent="0.2">
      <c r="E379" s="25"/>
      <c r="F379" s="25"/>
    </row>
    <row r="380" spans="5:6" x14ac:dyDescent="0.2">
      <c r="E380" s="25"/>
      <c r="F380" s="25"/>
    </row>
    <row r="381" spans="5:6" x14ac:dyDescent="0.2">
      <c r="E381" s="25"/>
      <c r="F381" s="25"/>
    </row>
    <row r="382" spans="5:6" x14ac:dyDescent="0.2">
      <c r="E382" s="25"/>
      <c r="F382" s="25"/>
    </row>
    <row r="383" spans="5:6" x14ac:dyDescent="0.2">
      <c r="E383" s="25"/>
      <c r="F383" s="25"/>
    </row>
    <row r="384" spans="5:6" x14ac:dyDescent="0.2">
      <c r="E384" s="25"/>
      <c r="F384" s="25"/>
    </row>
    <row r="385" spans="5:6" x14ac:dyDescent="0.2">
      <c r="E385" s="25"/>
      <c r="F385" s="25"/>
    </row>
    <row r="386" spans="5:6" x14ac:dyDescent="0.2">
      <c r="E386" s="25"/>
      <c r="F386" s="25"/>
    </row>
    <row r="387" spans="5:6" x14ac:dyDescent="0.2">
      <c r="E387" s="25"/>
      <c r="F387" s="25"/>
    </row>
    <row r="388" spans="5:6" x14ac:dyDescent="0.2">
      <c r="E388" s="25"/>
      <c r="F388" s="25"/>
    </row>
    <row r="389" spans="5:6" x14ac:dyDescent="0.2">
      <c r="E389" s="25"/>
      <c r="F389" s="25"/>
    </row>
    <row r="390" spans="5:6" x14ac:dyDescent="0.2">
      <c r="E390" s="25"/>
      <c r="F390" s="25"/>
    </row>
    <row r="391" spans="5:6" x14ac:dyDescent="0.2">
      <c r="E391" s="25"/>
      <c r="F391" s="25"/>
    </row>
    <row r="392" spans="5:6" x14ac:dyDescent="0.2">
      <c r="E392" s="25"/>
      <c r="F392" s="25"/>
    </row>
    <row r="393" spans="5:6" x14ac:dyDescent="0.2">
      <c r="E393" s="25"/>
      <c r="F393" s="25"/>
    </row>
    <row r="394" spans="5:6" x14ac:dyDescent="0.2">
      <c r="E394" s="25"/>
      <c r="F394" s="25"/>
    </row>
    <row r="395" spans="5:6" x14ac:dyDescent="0.2">
      <c r="E395" s="25"/>
      <c r="F395" s="25"/>
    </row>
    <row r="396" spans="5:6" x14ac:dyDescent="0.2">
      <c r="E396" s="25"/>
      <c r="F396" s="25"/>
    </row>
    <row r="397" spans="5:6" x14ac:dyDescent="0.2">
      <c r="E397" s="25"/>
      <c r="F397" s="25"/>
    </row>
    <row r="398" spans="5:6" x14ac:dyDescent="0.2">
      <c r="E398" s="25"/>
      <c r="F398" s="25"/>
    </row>
    <row r="399" spans="5:6" x14ac:dyDescent="0.2">
      <c r="E399" s="25"/>
      <c r="F399" s="25"/>
    </row>
    <row r="400" spans="5:6" x14ac:dyDescent="0.2">
      <c r="E400" s="25"/>
      <c r="F400" s="25"/>
    </row>
    <row r="401" spans="5:6" x14ac:dyDescent="0.2">
      <c r="E401" s="25"/>
      <c r="F401" s="25"/>
    </row>
    <row r="402" spans="5:6" x14ac:dyDescent="0.2">
      <c r="E402" s="25"/>
      <c r="F402" s="25"/>
    </row>
    <row r="403" spans="5:6" x14ac:dyDescent="0.2">
      <c r="E403" s="25"/>
      <c r="F403" s="25"/>
    </row>
    <row r="404" spans="5:6" x14ac:dyDescent="0.2">
      <c r="E404" s="25"/>
      <c r="F404" s="25"/>
    </row>
    <row r="405" spans="5:6" x14ac:dyDescent="0.2">
      <c r="E405" s="25"/>
      <c r="F405" s="25"/>
    </row>
    <row r="406" spans="5:6" x14ac:dyDescent="0.2">
      <c r="E406" s="25"/>
      <c r="F406" s="25"/>
    </row>
    <row r="407" spans="5:6" x14ac:dyDescent="0.2">
      <c r="E407" s="25"/>
      <c r="F407" s="25"/>
    </row>
    <row r="408" spans="5:6" x14ac:dyDescent="0.2">
      <c r="E408" s="25"/>
      <c r="F408" s="25"/>
    </row>
    <row r="409" spans="5:6" x14ac:dyDescent="0.2">
      <c r="E409" s="25"/>
      <c r="F409" s="25"/>
    </row>
    <row r="410" spans="5:6" x14ac:dyDescent="0.2">
      <c r="E410" s="25"/>
      <c r="F410" s="25"/>
    </row>
    <row r="411" spans="5:6" x14ac:dyDescent="0.2">
      <c r="E411" s="25"/>
      <c r="F411" s="25"/>
    </row>
    <row r="412" spans="5:6" x14ac:dyDescent="0.2">
      <c r="E412" s="25"/>
      <c r="F412" s="25"/>
    </row>
    <row r="413" spans="5:6" x14ac:dyDescent="0.2">
      <c r="E413" s="25"/>
      <c r="F413" s="25"/>
    </row>
    <row r="414" spans="5:6" x14ac:dyDescent="0.2">
      <c r="E414" s="25"/>
      <c r="F414" s="25"/>
    </row>
    <row r="415" spans="5:6" x14ac:dyDescent="0.2">
      <c r="E415" s="25"/>
      <c r="F415" s="25"/>
    </row>
    <row r="416" spans="5:6" x14ac:dyDescent="0.2">
      <c r="E416" s="25"/>
      <c r="F416" s="25"/>
    </row>
    <row r="417" spans="5:6" x14ac:dyDescent="0.2">
      <c r="E417" s="25"/>
      <c r="F417" s="25"/>
    </row>
    <row r="418" spans="5:6" x14ac:dyDescent="0.2">
      <c r="E418" s="25"/>
      <c r="F418" s="25"/>
    </row>
    <row r="419" spans="5:6" x14ac:dyDescent="0.2">
      <c r="E419" s="25"/>
      <c r="F419" s="25"/>
    </row>
    <row r="420" spans="5:6" x14ac:dyDescent="0.2">
      <c r="E420" s="25"/>
      <c r="F420" s="25"/>
    </row>
    <row r="421" spans="5:6" x14ac:dyDescent="0.2">
      <c r="E421" s="25"/>
      <c r="F421" s="25"/>
    </row>
    <row r="422" spans="5:6" x14ac:dyDescent="0.2">
      <c r="E422" s="25"/>
      <c r="F422" s="25"/>
    </row>
    <row r="423" spans="5:6" x14ac:dyDescent="0.2">
      <c r="E423" s="25"/>
      <c r="F423" s="25"/>
    </row>
    <row r="424" spans="5:6" x14ac:dyDescent="0.2">
      <c r="E424" s="25"/>
      <c r="F424" s="25"/>
    </row>
    <row r="425" spans="5:6" x14ac:dyDescent="0.2">
      <c r="E425" s="25"/>
      <c r="F425" s="25"/>
    </row>
    <row r="426" spans="5:6" x14ac:dyDescent="0.2">
      <c r="E426" s="25"/>
      <c r="F426" s="25"/>
    </row>
    <row r="427" spans="5:6" x14ac:dyDescent="0.2">
      <c r="E427" s="25"/>
      <c r="F427" s="25"/>
    </row>
    <row r="428" spans="5:6" x14ac:dyDescent="0.2">
      <c r="E428" s="25"/>
      <c r="F428" s="25"/>
    </row>
    <row r="429" spans="5:6" x14ac:dyDescent="0.2">
      <c r="E429" s="25"/>
      <c r="F429" s="25"/>
    </row>
    <row r="430" spans="5:6" x14ac:dyDescent="0.2">
      <c r="E430" s="25"/>
      <c r="F430" s="25"/>
    </row>
    <row r="431" spans="5:6" x14ac:dyDescent="0.2">
      <c r="E431" s="25"/>
      <c r="F431" s="25"/>
    </row>
    <row r="432" spans="5:6" x14ac:dyDescent="0.2">
      <c r="E432" s="25"/>
      <c r="F432" s="25"/>
    </row>
    <row r="433" spans="5:6" x14ac:dyDescent="0.2">
      <c r="E433" s="25"/>
      <c r="F433" s="25"/>
    </row>
    <row r="434" spans="5:6" x14ac:dyDescent="0.2">
      <c r="E434" s="25"/>
      <c r="F434" s="25"/>
    </row>
    <row r="435" spans="5:6" x14ac:dyDescent="0.2">
      <c r="E435" s="25"/>
      <c r="F435" s="25"/>
    </row>
    <row r="436" spans="5:6" x14ac:dyDescent="0.2">
      <c r="E436" s="25"/>
      <c r="F436" s="25"/>
    </row>
    <row r="437" spans="5:6" x14ac:dyDescent="0.2">
      <c r="E437" s="25"/>
      <c r="F437" s="25"/>
    </row>
    <row r="438" spans="5:6" x14ac:dyDescent="0.2">
      <c r="E438" s="25"/>
      <c r="F438" s="25"/>
    </row>
    <row r="439" spans="5:6" x14ac:dyDescent="0.2">
      <c r="E439" s="25"/>
      <c r="F439" s="25"/>
    </row>
    <row r="440" spans="5:6" x14ac:dyDescent="0.2">
      <c r="E440" s="25"/>
      <c r="F440" s="25"/>
    </row>
    <row r="441" spans="5:6" x14ac:dyDescent="0.2">
      <c r="E441" s="25"/>
      <c r="F441" s="25"/>
    </row>
    <row r="442" spans="5:6" x14ac:dyDescent="0.2">
      <c r="E442" s="25"/>
      <c r="F442" s="25"/>
    </row>
    <row r="443" spans="5:6" x14ac:dyDescent="0.2">
      <c r="E443" s="25"/>
      <c r="F443" s="25"/>
    </row>
    <row r="444" spans="5:6" x14ac:dyDescent="0.2">
      <c r="E444" s="25"/>
      <c r="F444" s="25"/>
    </row>
    <row r="445" spans="5:6" x14ac:dyDescent="0.2">
      <c r="E445" s="25"/>
      <c r="F445" s="25"/>
    </row>
    <row r="446" spans="5:6" x14ac:dyDescent="0.2">
      <c r="E446" s="25"/>
      <c r="F446" s="25"/>
    </row>
    <row r="447" spans="5:6" x14ac:dyDescent="0.2">
      <c r="E447" s="25"/>
      <c r="F447" s="25"/>
    </row>
    <row r="448" spans="5:6" x14ac:dyDescent="0.2">
      <c r="E448" s="25"/>
      <c r="F448" s="25"/>
    </row>
    <row r="449" spans="5:6" x14ac:dyDescent="0.2">
      <c r="E449" s="25"/>
      <c r="F449" s="25"/>
    </row>
    <row r="450" spans="5:6" x14ac:dyDescent="0.2">
      <c r="E450" s="25"/>
      <c r="F450" s="25"/>
    </row>
    <row r="451" spans="5:6" x14ac:dyDescent="0.2">
      <c r="E451" s="25"/>
      <c r="F451" s="25"/>
    </row>
    <row r="452" spans="5:6" x14ac:dyDescent="0.2">
      <c r="E452" s="25"/>
      <c r="F452" s="25"/>
    </row>
    <row r="453" spans="5:6" x14ac:dyDescent="0.2">
      <c r="E453" s="25"/>
      <c r="F453" s="25"/>
    </row>
    <row r="454" spans="5:6" x14ac:dyDescent="0.2">
      <c r="E454" s="25"/>
      <c r="F454" s="25"/>
    </row>
    <row r="455" spans="5:6" x14ac:dyDescent="0.2">
      <c r="E455" s="25"/>
      <c r="F455" s="25"/>
    </row>
    <row r="456" spans="5:6" x14ac:dyDescent="0.2">
      <c r="E456" s="25"/>
      <c r="F456" s="25"/>
    </row>
    <row r="457" spans="5:6" x14ac:dyDescent="0.2">
      <c r="E457" s="25"/>
      <c r="F457" s="25"/>
    </row>
    <row r="458" spans="5:6" x14ac:dyDescent="0.2">
      <c r="E458" s="25"/>
      <c r="F458" s="25"/>
    </row>
    <row r="459" spans="5:6" x14ac:dyDescent="0.2">
      <c r="E459" s="25"/>
      <c r="F459" s="25"/>
    </row>
    <row r="460" spans="5:6" x14ac:dyDescent="0.2">
      <c r="E460" s="25"/>
      <c r="F460" s="25"/>
    </row>
    <row r="461" spans="5:6" x14ac:dyDescent="0.2">
      <c r="E461" s="25"/>
      <c r="F461" s="25"/>
    </row>
    <row r="462" spans="5:6" x14ac:dyDescent="0.2">
      <c r="E462" s="25"/>
      <c r="F462" s="25"/>
    </row>
    <row r="463" spans="5:6" x14ac:dyDescent="0.2">
      <c r="E463" s="25"/>
      <c r="F463" s="25"/>
    </row>
    <row r="464" spans="5:6" x14ac:dyDescent="0.2">
      <c r="E464" s="25"/>
      <c r="F464" s="25"/>
    </row>
    <row r="465" spans="5:6" x14ac:dyDescent="0.2">
      <c r="E465" s="25"/>
      <c r="F465" s="25"/>
    </row>
    <row r="466" spans="5:6" x14ac:dyDescent="0.2">
      <c r="E466" s="25"/>
      <c r="F466" s="25"/>
    </row>
    <row r="467" spans="5:6" x14ac:dyDescent="0.2">
      <c r="E467" s="25"/>
      <c r="F467" s="25"/>
    </row>
    <row r="468" spans="5:6" x14ac:dyDescent="0.2">
      <c r="E468" s="25"/>
      <c r="F468" s="25"/>
    </row>
    <row r="469" spans="5:6" x14ac:dyDescent="0.2">
      <c r="E469" s="25"/>
      <c r="F469" s="25"/>
    </row>
    <row r="470" spans="5:6" x14ac:dyDescent="0.2">
      <c r="E470" s="25"/>
      <c r="F470" s="25"/>
    </row>
    <row r="471" spans="5:6" x14ac:dyDescent="0.2">
      <c r="E471" s="25"/>
      <c r="F471" s="25"/>
    </row>
    <row r="472" spans="5:6" x14ac:dyDescent="0.2">
      <c r="E472" s="25"/>
      <c r="F472" s="25"/>
    </row>
    <row r="473" spans="5:6" x14ac:dyDescent="0.2">
      <c r="E473" s="25"/>
      <c r="F473" s="25"/>
    </row>
    <row r="474" spans="5:6" x14ac:dyDescent="0.2">
      <c r="E474" s="25"/>
      <c r="F474" s="25"/>
    </row>
    <row r="475" spans="5:6" x14ac:dyDescent="0.2">
      <c r="E475" s="25"/>
      <c r="F475" s="25"/>
    </row>
    <row r="476" spans="5:6" x14ac:dyDescent="0.2">
      <c r="E476" s="25"/>
      <c r="F476" s="25"/>
    </row>
    <row r="477" spans="5:6" x14ac:dyDescent="0.2">
      <c r="E477" s="25"/>
      <c r="F477" s="25"/>
    </row>
    <row r="478" spans="5:6" x14ac:dyDescent="0.2">
      <c r="E478" s="25"/>
      <c r="F478" s="25"/>
    </row>
    <row r="479" spans="5:6" x14ac:dyDescent="0.2">
      <c r="E479" s="25"/>
      <c r="F479" s="25"/>
    </row>
    <row r="480" spans="5:6" x14ac:dyDescent="0.2">
      <c r="E480" s="25"/>
      <c r="F480" s="25"/>
    </row>
    <row r="481" spans="5:6" x14ac:dyDescent="0.2">
      <c r="E481" s="25"/>
      <c r="F481" s="25"/>
    </row>
    <row r="482" spans="5:6" x14ac:dyDescent="0.2">
      <c r="E482" s="25"/>
      <c r="F482" s="25"/>
    </row>
    <row r="483" spans="5:6" x14ac:dyDescent="0.2">
      <c r="E483" s="25"/>
      <c r="F483" s="25"/>
    </row>
    <row r="484" spans="5:6" x14ac:dyDescent="0.2">
      <c r="E484" s="25"/>
      <c r="F484" s="25"/>
    </row>
    <row r="485" spans="5:6" x14ac:dyDescent="0.2">
      <c r="E485" s="25"/>
      <c r="F485" s="25"/>
    </row>
    <row r="486" spans="5:6" x14ac:dyDescent="0.2">
      <c r="E486" s="25"/>
      <c r="F486" s="25"/>
    </row>
    <row r="487" spans="5:6" x14ac:dyDescent="0.2">
      <c r="E487" s="25"/>
      <c r="F487" s="25"/>
    </row>
    <row r="488" spans="5:6" x14ac:dyDescent="0.2">
      <c r="E488" s="25"/>
      <c r="F488" s="25"/>
    </row>
    <row r="489" spans="5:6" x14ac:dyDescent="0.2">
      <c r="E489" s="25"/>
      <c r="F489" s="25"/>
    </row>
    <row r="490" spans="5:6" x14ac:dyDescent="0.2">
      <c r="E490" s="25"/>
      <c r="F490" s="25"/>
    </row>
    <row r="491" spans="5:6" x14ac:dyDescent="0.2">
      <c r="E491" s="25"/>
      <c r="F491" s="25"/>
    </row>
    <row r="492" spans="5:6" x14ac:dyDescent="0.2">
      <c r="E492" s="25"/>
      <c r="F492" s="25"/>
    </row>
    <row r="493" spans="5:6" x14ac:dyDescent="0.2">
      <c r="E493" s="25"/>
      <c r="F493" s="25"/>
    </row>
    <row r="494" spans="5:6" x14ac:dyDescent="0.2">
      <c r="E494" s="25"/>
      <c r="F494" s="25"/>
    </row>
    <row r="495" spans="5:6" x14ac:dyDescent="0.2">
      <c r="E495" s="25"/>
      <c r="F495" s="25"/>
    </row>
    <row r="496" spans="5:6" x14ac:dyDescent="0.2">
      <c r="E496" s="25"/>
      <c r="F496" s="25"/>
    </row>
    <row r="497" spans="5:6" x14ac:dyDescent="0.2">
      <c r="E497" s="25"/>
      <c r="F497" s="25"/>
    </row>
    <row r="498" spans="5:6" x14ac:dyDescent="0.2">
      <c r="E498" s="25"/>
      <c r="F498" s="25"/>
    </row>
    <row r="499" spans="5:6" x14ac:dyDescent="0.2">
      <c r="E499" s="25"/>
      <c r="F499" s="25"/>
    </row>
    <row r="500" spans="5:6" x14ac:dyDescent="0.2">
      <c r="E500" s="25"/>
      <c r="F500" s="25"/>
    </row>
    <row r="501" spans="5:6" x14ac:dyDescent="0.2">
      <c r="E501" s="25"/>
      <c r="F501" s="25"/>
    </row>
    <row r="502" spans="5:6" x14ac:dyDescent="0.2">
      <c r="E502" s="25"/>
      <c r="F502" s="25"/>
    </row>
    <row r="503" spans="5:6" x14ac:dyDescent="0.2">
      <c r="E503" s="25"/>
      <c r="F503" s="25"/>
    </row>
    <row r="504" spans="5:6" x14ac:dyDescent="0.2">
      <c r="E504" s="25"/>
      <c r="F504" s="25"/>
    </row>
    <row r="505" spans="5:6" x14ac:dyDescent="0.2">
      <c r="E505" s="25"/>
      <c r="F505" s="25"/>
    </row>
    <row r="506" spans="5:6" x14ac:dyDescent="0.2">
      <c r="E506" s="25"/>
      <c r="F506" s="25"/>
    </row>
    <row r="507" spans="5:6" x14ac:dyDescent="0.2">
      <c r="E507" s="25"/>
      <c r="F507" s="25"/>
    </row>
    <row r="508" spans="5:6" x14ac:dyDescent="0.2">
      <c r="E508" s="25"/>
      <c r="F508" s="25"/>
    </row>
    <row r="509" spans="5:6" x14ac:dyDescent="0.2">
      <c r="E509" s="25"/>
      <c r="F509" s="25"/>
    </row>
    <row r="510" spans="5:6" x14ac:dyDescent="0.2">
      <c r="E510" s="25"/>
      <c r="F510" s="25"/>
    </row>
    <row r="511" spans="5:6" x14ac:dyDescent="0.2">
      <c r="E511" s="25"/>
      <c r="F511" s="25"/>
    </row>
    <row r="512" spans="5:6" x14ac:dyDescent="0.2">
      <c r="E512" s="25"/>
      <c r="F512" s="25"/>
    </row>
    <row r="513" spans="5:6" x14ac:dyDescent="0.2">
      <c r="E513" s="25"/>
      <c r="F513" s="25"/>
    </row>
    <row r="514" spans="5:6" x14ac:dyDescent="0.2">
      <c r="E514" s="25"/>
      <c r="F514" s="25"/>
    </row>
    <row r="515" spans="5:6" x14ac:dyDescent="0.2">
      <c r="E515" s="25"/>
      <c r="F515" s="25"/>
    </row>
    <row r="516" spans="5:6" x14ac:dyDescent="0.2">
      <c r="E516" s="25"/>
      <c r="F516" s="25"/>
    </row>
    <row r="517" spans="5:6" x14ac:dyDescent="0.2">
      <c r="E517" s="25"/>
      <c r="F517" s="25"/>
    </row>
    <row r="518" spans="5:6" x14ac:dyDescent="0.2">
      <c r="E518" s="25"/>
      <c r="F518" s="25"/>
    </row>
    <row r="519" spans="5:6" x14ac:dyDescent="0.2">
      <c r="E519" s="25"/>
      <c r="F519" s="25"/>
    </row>
    <row r="520" spans="5:6" x14ac:dyDescent="0.2">
      <c r="E520" s="25"/>
      <c r="F520" s="25"/>
    </row>
    <row r="521" spans="5:6" x14ac:dyDescent="0.2">
      <c r="E521" s="25"/>
      <c r="F521" s="25"/>
    </row>
    <row r="522" spans="5:6" x14ac:dyDescent="0.2">
      <c r="E522" s="25"/>
      <c r="F522" s="25"/>
    </row>
    <row r="523" spans="5:6" x14ac:dyDescent="0.2">
      <c r="E523" s="25"/>
      <c r="F523" s="25"/>
    </row>
    <row r="524" spans="5:6" x14ac:dyDescent="0.2">
      <c r="E524" s="25"/>
      <c r="F524" s="25"/>
    </row>
    <row r="525" spans="5:6" x14ac:dyDescent="0.2">
      <c r="E525" s="25"/>
      <c r="F525" s="25"/>
    </row>
    <row r="526" spans="5:6" x14ac:dyDescent="0.2">
      <c r="E526" s="25"/>
      <c r="F526" s="25"/>
    </row>
    <row r="527" spans="5:6" x14ac:dyDescent="0.2">
      <c r="E527" s="25"/>
      <c r="F527" s="25"/>
    </row>
    <row r="528" spans="5:6" x14ac:dyDescent="0.2">
      <c r="E528" s="25"/>
      <c r="F528" s="25"/>
    </row>
    <row r="529" spans="5:6" x14ac:dyDescent="0.2">
      <c r="E529" s="25"/>
      <c r="F529" s="25"/>
    </row>
    <row r="530" spans="5:6" x14ac:dyDescent="0.2">
      <c r="E530" s="25"/>
      <c r="F530" s="25"/>
    </row>
    <row r="531" spans="5:6" x14ac:dyDescent="0.2">
      <c r="E531" s="25"/>
      <c r="F531" s="25"/>
    </row>
    <row r="532" spans="5:6" x14ac:dyDescent="0.2">
      <c r="E532" s="25"/>
      <c r="F532" s="25"/>
    </row>
    <row r="533" spans="5:6" x14ac:dyDescent="0.2">
      <c r="E533" s="25"/>
      <c r="F533" s="25"/>
    </row>
    <row r="534" spans="5:6" x14ac:dyDescent="0.2">
      <c r="E534" s="25"/>
      <c r="F534" s="25"/>
    </row>
    <row r="535" spans="5:6" x14ac:dyDescent="0.2">
      <c r="E535" s="25"/>
      <c r="F535" s="25"/>
    </row>
    <row r="536" spans="5:6" x14ac:dyDescent="0.2">
      <c r="E536" s="25"/>
      <c r="F536" s="25"/>
    </row>
    <row r="537" spans="5:6" x14ac:dyDescent="0.2">
      <c r="E537" s="25"/>
      <c r="F537" s="25"/>
    </row>
    <row r="538" spans="5:6" x14ac:dyDescent="0.2">
      <c r="E538" s="25"/>
      <c r="F538" s="25"/>
    </row>
    <row r="539" spans="5:6" x14ac:dyDescent="0.2">
      <c r="E539" s="25"/>
      <c r="F539" s="25"/>
    </row>
    <row r="540" spans="5:6" x14ac:dyDescent="0.2">
      <c r="E540" s="25"/>
      <c r="F540" s="25"/>
    </row>
    <row r="541" spans="5:6" x14ac:dyDescent="0.2">
      <c r="E541" s="25"/>
      <c r="F541" s="25"/>
    </row>
    <row r="542" spans="5:6" x14ac:dyDescent="0.2">
      <c r="E542" s="25"/>
      <c r="F542" s="25"/>
    </row>
    <row r="543" spans="5:6" x14ac:dyDescent="0.2">
      <c r="E543" s="25"/>
      <c r="F543" s="25"/>
    </row>
    <row r="544" spans="5:6" x14ac:dyDescent="0.2">
      <c r="E544" s="25"/>
      <c r="F544" s="25"/>
    </row>
    <row r="545" spans="5:6" x14ac:dyDescent="0.2">
      <c r="E545" s="25"/>
      <c r="F545" s="25"/>
    </row>
    <row r="546" spans="5:6" x14ac:dyDescent="0.2">
      <c r="E546" s="25"/>
      <c r="F546" s="25"/>
    </row>
    <row r="547" spans="5:6" x14ac:dyDescent="0.2">
      <c r="E547" s="25"/>
      <c r="F547" s="25"/>
    </row>
    <row r="548" spans="5:6" x14ac:dyDescent="0.2">
      <c r="E548" s="25"/>
      <c r="F548" s="25"/>
    </row>
    <row r="549" spans="5:6" x14ac:dyDescent="0.2">
      <c r="E549" s="25"/>
      <c r="F549" s="25"/>
    </row>
    <row r="550" spans="5:6" x14ac:dyDescent="0.2">
      <c r="E550" s="25"/>
      <c r="F550" s="25"/>
    </row>
    <row r="551" spans="5:6" x14ac:dyDescent="0.2">
      <c r="E551" s="25"/>
      <c r="F551" s="25"/>
    </row>
    <row r="552" spans="5:6" x14ac:dyDescent="0.2">
      <c r="E552" s="25"/>
      <c r="F552" s="25"/>
    </row>
    <row r="553" spans="5:6" x14ac:dyDescent="0.2">
      <c r="E553" s="25"/>
      <c r="F553" s="25"/>
    </row>
    <row r="554" spans="5:6" x14ac:dyDescent="0.2">
      <c r="E554" s="25"/>
      <c r="F554" s="25"/>
    </row>
    <row r="555" spans="5:6" x14ac:dyDescent="0.2">
      <c r="E555" s="25"/>
      <c r="F555" s="25"/>
    </row>
    <row r="556" spans="5:6" x14ac:dyDescent="0.2">
      <c r="E556" s="25"/>
      <c r="F556" s="25"/>
    </row>
    <row r="557" spans="5:6" x14ac:dyDescent="0.2">
      <c r="E557" s="25"/>
      <c r="F557" s="25"/>
    </row>
    <row r="558" spans="5:6" x14ac:dyDescent="0.2">
      <c r="E558" s="25"/>
      <c r="F558" s="25"/>
    </row>
    <row r="559" spans="5:6" x14ac:dyDescent="0.2">
      <c r="E559" s="25"/>
      <c r="F559" s="25"/>
    </row>
    <row r="560" spans="5:6" x14ac:dyDescent="0.2">
      <c r="E560" s="25"/>
      <c r="F560" s="25"/>
    </row>
    <row r="561" spans="5:6" x14ac:dyDescent="0.2">
      <c r="E561" s="25"/>
      <c r="F561" s="25"/>
    </row>
    <row r="562" spans="5:6" x14ac:dyDescent="0.2">
      <c r="E562" s="25"/>
      <c r="F562" s="25"/>
    </row>
    <row r="563" spans="5:6" x14ac:dyDescent="0.2">
      <c r="E563" s="25"/>
      <c r="F563" s="25"/>
    </row>
    <row r="564" spans="5:6" x14ac:dyDescent="0.2">
      <c r="E564" s="25"/>
      <c r="F564" s="25"/>
    </row>
    <row r="565" spans="5:6" x14ac:dyDescent="0.2">
      <c r="E565" s="25"/>
      <c r="F565" s="25"/>
    </row>
    <row r="566" spans="5:6" x14ac:dyDescent="0.2">
      <c r="E566" s="25"/>
      <c r="F566" s="25"/>
    </row>
    <row r="567" spans="5:6" x14ac:dyDescent="0.2">
      <c r="E567" s="25"/>
      <c r="F567" s="25"/>
    </row>
    <row r="568" spans="5:6" x14ac:dyDescent="0.2">
      <c r="E568" s="25"/>
      <c r="F568" s="25"/>
    </row>
    <row r="569" spans="5:6" x14ac:dyDescent="0.2">
      <c r="E569" s="25"/>
      <c r="F569" s="25"/>
    </row>
    <row r="570" spans="5:6" x14ac:dyDescent="0.2">
      <c r="E570" s="25"/>
      <c r="F570" s="25"/>
    </row>
    <row r="571" spans="5:6" x14ac:dyDescent="0.2">
      <c r="E571" s="25"/>
      <c r="F571" s="25"/>
    </row>
    <row r="572" spans="5:6" x14ac:dyDescent="0.2">
      <c r="E572" s="25"/>
      <c r="F572" s="25"/>
    </row>
    <row r="573" spans="5:6" x14ac:dyDescent="0.2">
      <c r="E573" s="25"/>
      <c r="F573" s="25"/>
    </row>
    <row r="574" spans="5:6" x14ac:dyDescent="0.2">
      <c r="E574" s="25"/>
      <c r="F574" s="25"/>
    </row>
    <row r="575" spans="5:6" x14ac:dyDescent="0.2">
      <c r="E575" s="25"/>
      <c r="F575" s="25"/>
    </row>
    <row r="576" spans="5:6" x14ac:dyDescent="0.2">
      <c r="E576" s="25"/>
      <c r="F576" s="25"/>
    </row>
    <row r="577" spans="5:6" x14ac:dyDescent="0.2">
      <c r="E577" s="25"/>
      <c r="F577" s="25"/>
    </row>
    <row r="578" spans="5:6" x14ac:dyDescent="0.2">
      <c r="E578" s="25"/>
      <c r="F578" s="25"/>
    </row>
    <row r="579" spans="5:6" x14ac:dyDescent="0.2">
      <c r="E579" s="25"/>
      <c r="F579" s="25"/>
    </row>
    <row r="580" spans="5:6" x14ac:dyDescent="0.2">
      <c r="E580" s="25"/>
      <c r="F580" s="25"/>
    </row>
    <row r="581" spans="5:6" x14ac:dyDescent="0.2">
      <c r="E581" s="25"/>
      <c r="F581" s="25"/>
    </row>
    <row r="582" spans="5:6" x14ac:dyDescent="0.2">
      <c r="E582" s="25"/>
      <c r="F582" s="25"/>
    </row>
    <row r="583" spans="5:6" x14ac:dyDescent="0.2">
      <c r="E583" s="25"/>
      <c r="F583" s="25"/>
    </row>
    <row r="584" spans="5:6" x14ac:dyDescent="0.2">
      <c r="E584" s="25"/>
      <c r="F584" s="25"/>
    </row>
    <row r="585" spans="5:6" x14ac:dyDescent="0.2">
      <c r="E585" s="25"/>
      <c r="F585" s="25"/>
    </row>
    <row r="586" spans="5:6" x14ac:dyDescent="0.2">
      <c r="E586" s="25"/>
      <c r="F586" s="25"/>
    </row>
    <row r="587" spans="5:6" x14ac:dyDescent="0.2">
      <c r="E587" s="25"/>
      <c r="F587" s="25"/>
    </row>
    <row r="588" spans="5:6" x14ac:dyDescent="0.2">
      <c r="E588" s="25"/>
      <c r="F588" s="25"/>
    </row>
    <row r="589" spans="5:6" x14ac:dyDescent="0.2">
      <c r="E589" s="25"/>
      <c r="F589" s="25"/>
    </row>
    <row r="590" spans="5:6" x14ac:dyDescent="0.2">
      <c r="E590" s="25"/>
      <c r="F590" s="25"/>
    </row>
    <row r="591" spans="5:6" x14ac:dyDescent="0.2">
      <c r="E591" s="25"/>
      <c r="F591" s="25"/>
    </row>
    <row r="592" spans="5:6" x14ac:dyDescent="0.2">
      <c r="E592" s="25"/>
      <c r="F592" s="25"/>
    </row>
    <row r="593" spans="5:6" x14ac:dyDescent="0.2">
      <c r="E593" s="25"/>
      <c r="F593" s="25"/>
    </row>
    <row r="594" spans="5:6" x14ac:dyDescent="0.2">
      <c r="E594" s="25"/>
      <c r="F594" s="25"/>
    </row>
    <row r="595" spans="5:6" x14ac:dyDescent="0.2">
      <c r="E595" s="25"/>
      <c r="F595" s="25"/>
    </row>
    <row r="596" spans="5:6" x14ac:dyDescent="0.2">
      <c r="E596" s="25"/>
      <c r="F596" s="25"/>
    </row>
    <row r="597" spans="5:6" x14ac:dyDescent="0.2">
      <c r="E597" s="25"/>
      <c r="F597" s="25"/>
    </row>
    <row r="598" spans="5:6" x14ac:dyDescent="0.2">
      <c r="E598" s="25"/>
      <c r="F598" s="25"/>
    </row>
    <row r="599" spans="5:6" x14ac:dyDescent="0.2">
      <c r="E599" s="25"/>
      <c r="F599" s="25"/>
    </row>
    <row r="600" spans="5:6" x14ac:dyDescent="0.2">
      <c r="E600" s="25"/>
      <c r="F600" s="25"/>
    </row>
    <row r="601" spans="5:6" x14ac:dyDescent="0.2">
      <c r="E601" s="25"/>
      <c r="F601" s="25"/>
    </row>
    <row r="602" spans="5:6" x14ac:dyDescent="0.2">
      <c r="E602" s="25"/>
      <c r="F602" s="25"/>
    </row>
    <row r="603" spans="5:6" x14ac:dyDescent="0.2">
      <c r="E603" s="25"/>
      <c r="F603" s="25"/>
    </row>
    <row r="604" spans="5:6" x14ac:dyDescent="0.2">
      <c r="E604" s="25"/>
      <c r="F604" s="25"/>
    </row>
    <row r="605" spans="5:6" x14ac:dyDescent="0.2">
      <c r="E605" s="25"/>
      <c r="F605" s="25"/>
    </row>
    <row r="606" spans="5:6" x14ac:dyDescent="0.2">
      <c r="E606" s="25"/>
      <c r="F606" s="25"/>
    </row>
    <row r="607" spans="5:6" x14ac:dyDescent="0.2">
      <c r="E607" s="25"/>
      <c r="F607" s="25"/>
    </row>
    <row r="608" spans="5:6" x14ac:dyDescent="0.2">
      <c r="E608" s="25"/>
      <c r="F608" s="25"/>
    </row>
    <row r="609" spans="5:6" x14ac:dyDescent="0.2">
      <c r="E609" s="25"/>
      <c r="F609" s="25"/>
    </row>
    <row r="610" spans="5:6" x14ac:dyDescent="0.2">
      <c r="E610" s="25"/>
      <c r="F610" s="25"/>
    </row>
    <row r="611" spans="5:6" x14ac:dyDescent="0.2">
      <c r="E611" s="25"/>
      <c r="F611" s="25"/>
    </row>
    <row r="612" spans="5:6" x14ac:dyDescent="0.2">
      <c r="E612" s="25"/>
      <c r="F612" s="25"/>
    </row>
    <row r="613" spans="5:6" x14ac:dyDescent="0.2">
      <c r="E613" s="25"/>
      <c r="F613" s="25"/>
    </row>
    <row r="614" spans="5:6" x14ac:dyDescent="0.2">
      <c r="E614" s="25"/>
      <c r="F614" s="25"/>
    </row>
    <row r="615" spans="5:6" x14ac:dyDescent="0.2">
      <c r="E615" s="25"/>
      <c r="F615" s="25"/>
    </row>
    <row r="616" spans="5:6" x14ac:dyDescent="0.2">
      <c r="E616" s="25"/>
      <c r="F616" s="25"/>
    </row>
    <row r="617" spans="5:6" x14ac:dyDescent="0.2">
      <c r="E617" s="25"/>
      <c r="F617" s="25"/>
    </row>
    <row r="618" spans="5:6" x14ac:dyDescent="0.2">
      <c r="E618" s="25"/>
      <c r="F618" s="25"/>
    </row>
    <row r="619" spans="5:6" x14ac:dyDescent="0.2">
      <c r="E619" s="25"/>
      <c r="F619" s="25"/>
    </row>
    <row r="620" spans="5:6" x14ac:dyDescent="0.2">
      <c r="E620" s="25"/>
      <c r="F620" s="25"/>
    </row>
    <row r="621" spans="5:6" x14ac:dyDescent="0.2">
      <c r="E621" s="25"/>
      <c r="F621" s="25"/>
    </row>
    <row r="622" spans="5:6" x14ac:dyDescent="0.2">
      <c r="E622" s="25"/>
      <c r="F622" s="25"/>
    </row>
    <row r="623" spans="5:6" x14ac:dyDescent="0.2">
      <c r="E623" s="25"/>
      <c r="F623" s="25"/>
    </row>
    <row r="624" spans="5:6" x14ac:dyDescent="0.2">
      <c r="E624" s="25"/>
      <c r="F624" s="25"/>
    </row>
    <row r="625" spans="5:6" x14ac:dyDescent="0.2">
      <c r="E625" s="25"/>
      <c r="F625" s="25"/>
    </row>
    <row r="626" spans="5:6" x14ac:dyDescent="0.2">
      <c r="E626" s="25"/>
      <c r="F626" s="25"/>
    </row>
    <row r="627" spans="5:6" x14ac:dyDescent="0.2">
      <c r="E627" s="25"/>
      <c r="F627" s="25"/>
    </row>
    <row r="628" spans="5:6" x14ac:dyDescent="0.2">
      <c r="E628" s="25"/>
      <c r="F628" s="25"/>
    </row>
    <row r="629" spans="5:6" x14ac:dyDescent="0.2">
      <c r="E629" s="25"/>
      <c r="F629" s="25"/>
    </row>
    <row r="630" spans="5:6" x14ac:dyDescent="0.2">
      <c r="E630" s="25"/>
      <c r="F630" s="25"/>
    </row>
    <row r="631" spans="5:6" x14ac:dyDescent="0.2">
      <c r="E631" s="25"/>
      <c r="F631" s="25"/>
    </row>
    <row r="632" spans="5:6" x14ac:dyDescent="0.2">
      <c r="E632" s="25"/>
      <c r="F632" s="25"/>
    </row>
    <row r="633" spans="5:6" x14ac:dyDescent="0.2">
      <c r="E633" s="25"/>
      <c r="F633" s="25"/>
    </row>
    <row r="634" spans="5:6" x14ac:dyDescent="0.2">
      <c r="E634" s="25"/>
      <c r="F634" s="25"/>
    </row>
    <row r="635" spans="5:6" x14ac:dyDescent="0.2">
      <c r="E635" s="25"/>
      <c r="F635" s="25"/>
    </row>
    <row r="636" spans="5:6" x14ac:dyDescent="0.2">
      <c r="E636" s="25"/>
      <c r="F636" s="25"/>
    </row>
    <row r="637" spans="5:6" x14ac:dyDescent="0.2">
      <c r="E637" s="25"/>
      <c r="F637" s="25"/>
    </row>
    <row r="638" spans="5:6" x14ac:dyDescent="0.2">
      <c r="E638" s="25"/>
      <c r="F638" s="25"/>
    </row>
    <row r="639" spans="5:6" x14ac:dyDescent="0.2">
      <c r="E639" s="25"/>
      <c r="F639" s="25"/>
    </row>
    <row r="640" spans="5:6" x14ac:dyDescent="0.2">
      <c r="E640" s="25"/>
      <c r="F640" s="25"/>
    </row>
    <row r="641" spans="5:6" x14ac:dyDescent="0.2">
      <c r="E641" s="25"/>
      <c r="F641" s="25"/>
    </row>
    <row r="642" spans="5:6" x14ac:dyDescent="0.2">
      <c r="E642" s="25"/>
      <c r="F642" s="25"/>
    </row>
    <row r="643" spans="5:6" x14ac:dyDescent="0.2">
      <c r="E643" s="25"/>
      <c r="F643" s="25"/>
    </row>
    <row r="644" spans="5:6" x14ac:dyDescent="0.2">
      <c r="E644" s="25"/>
      <c r="F644" s="25"/>
    </row>
    <row r="645" spans="5:6" x14ac:dyDescent="0.2">
      <c r="E645" s="25"/>
      <c r="F645" s="25"/>
    </row>
    <row r="646" spans="5:6" x14ac:dyDescent="0.2">
      <c r="E646" s="25"/>
      <c r="F646" s="25"/>
    </row>
    <row r="647" spans="5:6" x14ac:dyDescent="0.2">
      <c r="E647" s="25"/>
      <c r="F647" s="25"/>
    </row>
    <row r="648" spans="5:6" x14ac:dyDescent="0.2">
      <c r="E648" s="25"/>
      <c r="F648" s="25"/>
    </row>
    <row r="649" spans="5:6" x14ac:dyDescent="0.2">
      <c r="E649" s="25"/>
      <c r="F649" s="25"/>
    </row>
    <row r="650" spans="5:6" x14ac:dyDescent="0.2">
      <c r="E650" s="25"/>
      <c r="F650" s="25"/>
    </row>
    <row r="651" spans="5:6" x14ac:dyDescent="0.2">
      <c r="E651" s="25"/>
      <c r="F651" s="25"/>
    </row>
    <row r="652" spans="5:6" x14ac:dyDescent="0.2">
      <c r="E652" s="25"/>
      <c r="F652" s="25"/>
    </row>
    <row r="653" spans="5:6" x14ac:dyDescent="0.2">
      <c r="E653" s="25"/>
      <c r="F653" s="25"/>
    </row>
    <row r="654" spans="5:6" x14ac:dyDescent="0.2">
      <c r="E654" s="25"/>
      <c r="F654" s="25"/>
    </row>
    <row r="655" spans="5:6" x14ac:dyDescent="0.2">
      <c r="E655" s="25"/>
      <c r="F655" s="25"/>
    </row>
    <row r="656" spans="5:6" x14ac:dyDescent="0.2">
      <c r="E656" s="25"/>
      <c r="F656" s="25"/>
    </row>
    <row r="657" spans="5:6" x14ac:dyDescent="0.2">
      <c r="E657" s="25"/>
      <c r="F657" s="25"/>
    </row>
    <row r="658" spans="5:6" x14ac:dyDescent="0.2">
      <c r="E658" s="25"/>
      <c r="F658" s="25"/>
    </row>
    <row r="659" spans="5:6" x14ac:dyDescent="0.2">
      <c r="E659" s="25"/>
      <c r="F659" s="25"/>
    </row>
    <row r="660" spans="5:6" x14ac:dyDescent="0.2">
      <c r="E660" s="25"/>
      <c r="F660" s="25"/>
    </row>
    <row r="661" spans="5:6" x14ac:dyDescent="0.2">
      <c r="E661" s="25"/>
      <c r="F661" s="25"/>
    </row>
    <row r="662" spans="5:6" x14ac:dyDescent="0.2">
      <c r="E662" s="25"/>
      <c r="F662" s="25"/>
    </row>
    <row r="663" spans="5:6" x14ac:dyDescent="0.2">
      <c r="E663" s="25"/>
      <c r="F663" s="25"/>
    </row>
    <row r="664" spans="5:6" x14ac:dyDescent="0.2">
      <c r="E664" s="25"/>
      <c r="F664" s="25"/>
    </row>
    <row r="665" spans="5:6" x14ac:dyDescent="0.2">
      <c r="E665" s="25"/>
      <c r="F665" s="25"/>
    </row>
    <row r="666" spans="5:6" x14ac:dyDescent="0.2">
      <c r="E666" s="25"/>
      <c r="F666" s="25"/>
    </row>
    <row r="667" spans="5:6" x14ac:dyDescent="0.2">
      <c r="E667" s="25"/>
      <c r="F667" s="25"/>
    </row>
    <row r="668" spans="5:6" x14ac:dyDescent="0.2">
      <c r="E668" s="25"/>
      <c r="F668" s="25"/>
    </row>
    <row r="669" spans="5:6" x14ac:dyDescent="0.2">
      <c r="E669" s="25"/>
      <c r="F669" s="25"/>
    </row>
    <row r="670" spans="5:6" x14ac:dyDescent="0.2">
      <c r="E670" s="25"/>
      <c r="F670" s="25"/>
    </row>
    <row r="671" spans="5:6" x14ac:dyDescent="0.2">
      <c r="E671" s="25"/>
      <c r="F671" s="25"/>
    </row>
    <row r="672" spans="5:6" x14ac:dyDescent="0.2">
      <c r="E672" s="25"/>
      <c r="F672" s="25"/>
    </row>
    <row r="673" spans="5:6" x14ac:dyDescent="0.2">
      <c r="E673" s="25"/>
      <c r="F673" s="25"/>
    </row>
    <row r="674" spans="5:6" x14ac:dyDescent="0.2">
      <c r="E674" s="25"/>
      <c r="F674" s="25"/>
    </row>
    <row r="675" spans="5:6" x14ac:dyDescent="0.2">
      <c r="E675" s="25"/>
      <c r="F675" s="25"/>
    </row>
    <row r="676" spans="5:6" x14ac:dyDescent="0.2">
      <c r="E676" s="25"/>
      <c r="F676" s="25"/>
    </row>
    <row r="677" spans="5:6" x14ac:dyDescent="0.2">
      <c r="E677" s="25"/>
      <c r="F677" s="25"/>
    </row>
    <row r="678" spans="5:6" x14ac:dyDescent="0.2">
      <c r="E678" s="25"/>
      <c r="F678" s="25"/>
    </row>
    <row r="679" spans="5:6" x14ac:dyDescent="0.2">
      <c r="E679" s="25"/>
      <c r="F679" s="25"/>
    </row>
    <row r="680" spans="5:6" x14ac:dyDescent="0.2">
      <c r="E680" s="25"/>
      <c r="F680" s="25"/>
    </row>
    <row r="681" spans="5:6" x14ac:dyDescent="0.2">
      <c r="E681" s="25"/>
      <c r="F681" s="25"/>
    </row>
    <row r="682" spans="5:6" x14ac:dyDescent="0.2">
      <c r="E682" s="25"/>
      <c r="F682" s="25"/>
    </row>
    <row r="683" spans="5:6" x14ac:dyDescent="0.2">
      <c r="E683" s="25"/>
      <c r="F683" s="25"/>
    </row>
    <row r="684" spans="5:6" x14ac:dyDescent="0.2">
      <c r="E684" s="25"/>
      <c r="F684" s="25"/>
    </row>
    <row r="685" spans="5:6" x14ac:dyDescent="0.2">
      <c r="E685" s="25"/>
      <c r="F685" s="25"/>
    </row>
    <row r="686" spans="5:6" x14ac:dyDescent="0.2">
      <c r="E686" s="25"/>
      <c r="F686" s="25"/>
    </row>
    <row r="687" spans="5:6" x14ac:dyDescent="0.2">
      <c r="E687" s="25"/>
      <c r="F687" s="25"/>
    </row>
    <row r="688" spans="5:6" x14ac:dyDescent="0.2">
      <c r="E688" s="25"/>
      <c r="F688" s="25"/>
    </row>
    <row r="689" spans="5:6" x14ac:dyDescent="0.2">
      <c r="E689" s="25"/>
      <c r="F689" s="25"/>
    </row>
    <row r="690" spans="5:6" x14ac:dyDescent="0.2">
      <c r="E690" s="25"/>
      <c r="F690" s="25"/>
    </row>
    <row r="691" spans="5:6" x14ac:dyDescent="0.2">
      <c r="E691" s="25"/>
      <c r="F691" s="25"/>
    </row>
    <row r="692" spans="5:6" x14ac:dyDescent="0.2">
      <c r="E692" s="25"/>
      <c r="F692" s="25"/>
    </row>
    <row r="693" spans="5:6" x14ac:dyDescent="0.2">
      <c r="E693" s="25"/>
      <c r="F693" s="25"/>
    </row>
    <row r="694" spans="5:6" x14ac:dyDescent="0.2">
      <c r="E694" s="25"/>
      <c r="F694" s="25"/>
    </row>
    <row r="695" spans="5:6" x14ac:dyDescent="0.2">
      <c r="E695" s="25"/>
      <c r="F695" s="25"/>
    </row>
    <row r="696" spans="5:6" x14ac:dyDescent="0.2">
      <c r="E696" s="25"/>
      <c r="F696" s="25"/>
    </row>
    <row r="697" spans="5:6" x14ac:dyDescent="0.2">
      <c r="E697" s="25"/>
      <c r="F697" s="25"/>
    </row>
    <row r="698" spans="5:6" x14ac:dyDescent="0.2">
      <c r="E698" s="25"/>
      <c r="F698" s="25"/>
    </row>
    <row r="699" spans="5:6" x14ac:dyDescent="0.2">
      <c r="E699" s="25"/>
      <c r="F699" s="25"/>
    </row>
    <row r="700" spans="5:6" x14ac:dyDescent="0.2">
      <c r="E700" s="25"/>
      <c r="F700" s="25"/>
    </row>
    <row r="701" spans="5:6" x14ac:dyDescent="0.2">
      <c r="E701" s="25"/>
      <c r="F701" s="25"/>
    </row>
    <row r="702" spans="5:6" x14ac:dyDescent="0.2">
      <c r="E702" s="25"/>
      <c r="F702" s="25"/>
    </row>
    <row r="703" spans="5:6" x14ac:dyDescent="0.2">
      <c r="E703" s="25"/>
      <c r="F703" s="25"/>
    </row>
    <row r="704" spans="5:6" x14ac:dyDescent="0.2">
      <c r="E704" s="25"/>
      <c r="F704" s="25"/>
    </row>
    <row r="705" spans="5:6" x14ac:dyDescent="0.2">
      <c r="E705" s="25"/>
      <c r="F705" s="25"/>
    </row>
    <row r="706" spans="5:6" x14ac:dyDescent="0.2">
      <c r="E706" s="25"/>
      <c r="F706" s="25"/>
    </row>
    <row r="707" spans="5:6" x14ac:dyDescent="0.2">
      <c r="E707" s="25"/>
      <c r="F707" s="25"/>
    </row>
    <row r="708" spans="5:6" x14ac:dyDescent="0.2">
      <c r="E708" s="25"/>
      <c r="F708" s="25"/>
    </row>
    <row r="709" spans="5:6" x14ac:dyDescent="0.2">
      <c r="E709" s="25"/>
      <c r="F709" s="25"/>
    </row>
    <row r="710" spans="5:6" x14ac:dyDescent="0.2">
      <c r="E710" s="25"/>
      <c r="F710" s="25"/>
    </row>
    <row r="711" spans="5:6" x14ac:dyDescent="0.2">
      <c r="E711" s="25"/>
      <c r="F711" s="25"/>
    </row>
    <row r="712" spans="5:6" x14ac:dyDescent="0.2">
      <c r="E712" s="25"/>
      <c r="F712" s="25"/>
    </row>
    <row r="713" spans="5:6" x14ac:dyDescent="0.2">
      <c r="E713" s="25"/>
      <c r="F713" s="25"/>
    </row>
    <row r="714" spans="5:6" x14ac:dyDescent="0.2">
      <c r="E714" s="25"/>
      <c r="F714" s="25"/>
    </row>
    <row r="715" spans="5:6" x14ac:dyDescent="0.2">
      <c r="E715" s="25"/>
      <c r="F715" s="25"/>
    </row>
    <row r="716" spans="5:6" x14ac:dyDescent="0.2">
      <c r="E716" s="25"/>
      <c r="F716" s="25"/>
    </row>
    <row r="717" spans="5:6" x14ac:dyDescent="0.2">
      <c r="E717" s="25"/>
      <c r="F717" s="25"/>
    </row>
    <row r="718" spans="5:6" x14ac:dyDescent="0.2">
      <c r="E718" s="25"/>
      <c r="F718" s="25"/>
    </row>
    <row r="719" spans="5:6" x14ac:dyDescent="0.2">
      <c r="E719" s="25"/>
      <c r="F719" s="25"/>
    </row>
    <row r="720" spans="5:6" x14ac:dyDescent="0.2">
      <c r="E720" s="25"/>
      <c r="F720" s="25"/>
    </row>
    <row r="721" spans="5:6" x14ac:dyDescent="0.2">
      <c r="E721" s="25"/>
      <c r="F721" s="25"/>
    </row>
    <row r="722" spans="5:6" x14ac:dyDescent="0.2">
      <c r="E722" s="25"/>
      <c r="F722" s="25"/>
    </row>
    <row r="723" spans="5:6" x14ac:dyDescent="0.2">
      <c r="E723" s="25"/>
      <c r="F723" s="25"/>
    </row>
    <row r="724" spans="5:6" x14ac:dyDescent="0.2">
      <c r="E724" s="25"/>
      <c r="F724" s="25"/>
    </row>
    <row r="725" spans="5:6" x14ac:dyDescent="0.2">
      <c r="E725" s="25"/>
      <c r="F725" s="25"/>
    </row>
    <row r="726" spans="5:6" x14ac:dyDescent="0.2">
      <c r="E726" s="25"/>
      <c r="F726" s="25"/>
    </row>
    <row r="727" spans="5:6" x14ac:dyDescent="0.2">
      <c r="E727" s="25"/>
      <c r="F727" s="25"/>
    </row>
    <row r="728" spans="5:6" x14ac:dyDescent="0.2">
      <c r="E728" s="25"/>
      <c r="F728" s="25"/>
    </row>
    <row r="729" spans="5:6" x14ac:dyDescent="0.2">
      <c r="E729" s="25"/>
      <c r="F729" s="25"/>
    </row>
    <row r="730" spans="5:6" x14ac:dyDescent="0.2">
      <c r="E730" s="25"/>
      <c r="F730" s="25"/>
    </row>
    <row r="731" spans="5:6" x14ac:dyDescent="0.2">
      <c r="E731" s="25"/>
      <c r="F731" s="25"/>
    </row>
    <row r="732" spans="5:6" x14ac:dyDescent="0.2">
      <c r="E732" s="25"/>
      <c r="F732" s="25"/>
    </row>
    <row r="733" spans="5:6" x14ac:dyDescent="0.2">
      <c r="E733" s="25"/>
      <c r="F733" s="25"/>
    </row>
    <row r="734" spans="5:6" x14ac:dyDescent="0.2">
      <c r="E734" s="25"/>
      <c r="F734" s="25"/>
    </row>
    <row r="735" spans="5:6" x14ac:dyDescent="0.2">
      <c r="E735" s="25"/>
      <c r="F735" s="25"/>
    </row>
    <row r="736" spans="5:6" x14ac:dyDescent="0.2">
      <c r="E736" s="25"/>
      <c r="F736" s="25"/>
    </row>
    <row r="737" spans="5:6" x14ac:dyDescent="0.2">
      <c r="E737" s="25"/>
      <c r="F737" s="25"/>
    </row>
    <row r="738" spans="5:6" x14ac:dyDescent="0.2">
      <c r="E738" s="25"/>
      <c r="F738" s="25"/>
    </row>
    <row r="739" spans="5:6" x14ac:dyDescent="0.2">
      <c r="E739" s="25"/>
      <c r="F739" s="25"/>
    </row>
    <row r="740" spans="5:6" x14ac:dyDescent="0.2">
      <c r="E740" s="25"/>
      <c r="F740" s="25"/>
    </row>
    <row r="741" spans="5:6" x14ac:dyDescent="0.2">
      <c r="E741" s="25"/>
      <c r="F741" s="25"/>
    </row>
    <row r="742" spans="5:6" x14ac:dyDescent="0.2">
      <c r="E742" s="25"/>
      <c r="F742" s="25"/>
    </row>
    <row r="743" spans="5:6" x14ac:dyDescent="0.2">
      <c r="E743" s="25"/>
      <c r="F743" s="25"/>
    </row>
    <row r="744" spans="5:6" x14ac:dyDescent="0.2">
      <c r="E744" s="25"/>
      <c r="F744" s="25"/>
    </row>
    <row r="745" spans="5:6" x14ac:dyDescent="0.2">
      <c r="E745" s="25"/>
      <c r="F745" s="25"/>
    </row>
    <row r="746" spans="5:6" x14ac:dyDescent="0.2">
      <c r="E746" s="25"/>
      <c r="F746" s="25"/>
    </row>
    <row r="747" spans="5:6" x14ac:dyDescent="0.2">
      <c r="E747" s="25"/>
      <c r="F747" s="25"/>
    </row>
    <row r="748" spans="5:6" x14ac:dyDescent="0.2">
      <c r="E748" s="25"/>
      <c r="F748" s="25"/>
    </row>
    <row r="749" spans="5:6" x14ac:dyDescent="0.2">
      <c r="E749" s="25"/>
      <c r="F749" s="25"/>
    </row>
    <row r="750" spans="5:6" x14ac:dyDescent="0.2">
      <c r="E750" s="25"/>
      <c r="F750" s="25"/>
    </row>
    <row r="751" spans="5:6" x14ac:dyDescent="0.2">
      <c r="E751" s="25"/>
      <c r="F751" s="25"/>
    </row>
    <row r="752" spans="5:6" x14ac:dyDescent="0.2">
      <c r="E752" s="25"/>
      <c r="F752" s="25"/>
    </row>
    <row r="753" spans="5:6" x14ac:dyDescent="0.2">
      <c r="E753" s="25"/>
      <c r="F753" s="25"/>
    </row>
    <row r="754" spans="5:6" x14ac:dyDescent="0.2">
      <c r="E754" s="25"/>
      <c r="F754" s="25"/>
    </row>
    <row r="755" spans="5:6" x14ac:dyDescent="0.2">
      <c r="E755" s="25"/>
      <c r="F755" s="25"/>
    </row>
    <row r="756" spans="5:6" x14ac:dyDescent="0.2">
      <c r="E756" s="25"/>
      <c r="F756" s="25"/>
    </row>
    <row r="757" spans="5:6" x14ac:dyDescent="0.2">
      <c r="E757" s="25"/>
      <c r="F757" s="25"/>
    </row>
    <row r="758" spans="5:6" x14ac:dyDescent="0.2">
      <c r="E758" s="25"/>
      <c r="F758" s="25"/>
    </row>
    <row r="759" spans="5:6" x14ac:dyDescent="0.2">
      <c r="E759" s="25"/>
      <c r="F759" s="25"/>
    </row>
    <row r="760" spans="5:6" x14ac:dyDescent="0.2">
      <c r="E760" s="25"/>
      <c r="F760" s="25"/>
    </row>
    <row r="761" spans="5:6" x14ac:dyDescent="0.2">
      <c r="E761" s="25"/>
      <c r="F761" s="25"/>
    </row>
    <row r="762" spans="5:6" x14ac:dyDescent="0.2">
      <c r="E762" s="25"/>
      <c r="F762" s="25"/>
    </row>
    <row r="763" spans="5:6" x14ac:dyDescent="0.2">
      <c r="E763" s="25"/>
      <c r="F763" s="25"/>
    </row>
    <row r="764" spans="5:6" x14ac:dyDescent="0.2">
      <c r="E764" s="25"/>
      <c r="F764" s="25"/>
    </row>
    <row r="765" spans="5:6" x14ac:dyDescent="0.2">
      <c r="E765" s="25"/>
      <c r="F765" s="25"/>
    </row>
    <row r="766" spans="5:6" x14ac:dyDescent="0.2">
      <c r="E766" s="25"/>
      <c r="F766" s="25"/>
    </row>
    <row r="767" spans="5:6" x14ac:dyDescent="0.2">
      <c r="E767" s="25"/>
      <c r="F767" s="25"/>
    </row>
    <row r="768" spans="5:6" x14ac:dyDescent="0.2">
      <c r="E768" s="25"/>
      <c r="F768" s="25"/>
    </row>
    <row r="769" spans="5:6" x14ac:dyDescent="0.2">
      <c r="E769" s="25"/>
      <c r="F769" s="25"/>
    </row>
    <row r="770" spans="5:6" x14ac:dyDescent="0.2">
      <c r="E770" s="25"/>
      <c r="F770" s="25"/>
    </row>
    <row r="771" spans="5:6" x14ac:dyDescent="0.2">
      <c r="E771" s="25"/>
      <c r="F771" s="25"/>
    </row>
    <row r="772" spans="5:6" x14ac:dyDescent="0.2">
      <c r="E772" s="25"/>
      <c r="F772" s="25"/>
    </row>
    <row r="773" spans="5:6" x14ac:dyDescent="0.2">
      <c r="E773" s="25"/>
      <c r="F773" s="25"/>
    </row>
    <row r="774" spans="5:6" x14ac:dyDescent="0.2">
      <c r="E774" s="25"/>
      <c r="F774" s="25"/>
    </row>
    <row r="775" spans="5:6" x14ac:dyDescent="0.2">
      <c r="E775" s="25"/>
      <c r="F775" s="25"/>
    </row>
    <row r="776" spans="5:6" x14ac:dyDescent="0.2">
      <c r="E776" s="25"/>
      <c r="F776" s="25"/>
    </row>
    <row r="777" spans="5:6" x14ac:dyDescent="0.2">
      <c r="E777" s="25"/>
      <c r="F777" s="25"/>
    </row>
    <row r="778" spans="5:6" x14ac:dyDescent="0.2">
      <c r="E778" s="25"/>
      <c r="F778" s="25"/>
    </row>
    <row r="779" spans="5:6" x14ac:dyDescent="0.2">
      <c r="E779" s="25"/>
      <c r="F779" s="25"/>
    </row>
    <row r="780" spans="5:6" x14ac:dyDescent="0.2">
      <c r="E780" s="25"/>
      <c r="F780" s="25"/>
    </row>
    <row r="781" spans="5:6" x14ac:dyDescent="0.2">
      <c r="E781" s="25"/>
      <c r="F781" s="25"/>
    </row>
    <row r="782" spans="5:6" x14ac:dyDescent="0.2">
      <c r="E782" s="25"/>
      <c r="F782" s="25"/>
    </row>
    <row r="783" spans="5:6" x14ac:dyDescent="0.2">
      <c r="E783" s="25"/>
      <c r="F783" s="25"/>
    </row>
    <row r="784" spans="5:6" x14ac:dyDescent="0.2">
      <c r="E784" s="25"/>
      <c r="F784" s="25"/>
    </row>
    <row r="785" spans="5:6" x14ac:dyDescent="0.2">
      <c r="E785" s="25"/>
      <c r="F785" s="25"/>
    </row>
    <row r="786" spans="5:6" x14ac:dyDescent="0.2">
      <c r="E786" s="25"/>
      <c r="F786" s="25"/>
    </row>
    <row r="787" spans="5:6" x14ac:dyDescent="0.2">
      <c r="E787" s="25"/>
      <c r="F787" s="25"/>
    </row>
    <row r="788" spans="5:6" x14ac:dyDescent="0.2">
      <c r="E788" s="25"/>
      <c r="F788" s="25"/>
    </row>
    <row r="789" spans="5:6" x14ac:dyDescent="0.2">
      <c r="E789" s="25"/>
      <c r="F789" s="25"/>
    </row>
    <row r="790" spans="5:6" x14ac:dyDescent="0.2">
      <c r="E790" s="25"/>
      <c r="F790" s="25"/>
    </row>
    <row r="791" spans="5:6" x14ac:dyDescent="0.2">
      <c r="E791" s="25"/>
      <c r="F791" s="25"/>
    </row>
    <row r="792" spans="5:6" x14ac:dyDescent="0.2">
      <c r="E792" s="25"/>
      <c r="F792" s="25"/>
    </row>
    <row r="793" spans="5:6" x14ac:dyDescent="0.2">
      <c r="E793" s="25"/>
      <c r="F793" s="25"/>
    </row>
    <row r="794" spans="5:6" x14ac:dyDescent="0.2">
      <c r="E794" s="25"/>
      <c r="F794" s="25"/>
    </row>
    <row r="795" spans="5:6" x14ac:dyDescent="0.2">
      <c r="E795" s="25"/>
      <c r="F795" s="25"/>
    </row>
    <row r="796" spans="5:6" x14ac:dyDescent="0.2">
      <c r="E796" s="25"/>
      <c r="F796" s="25"/>
    </row>
    <row r="797" spans="5:6" x14ac:dyDescent="0.2">
      <c r="E797" s="25"/>
      <c r="F797" s="25"/>
    </row>
    <row r="798" spans="5:6" x14ac:dyDescent="0.2">
      <c r="E798" s="25"/>
      <c r="F798" s="25"/>
    </row>
    <row r="799" spans="5:6" x14ac:dyDescent="0.2">
      <c r="E799" s="25"/>
      <c r="F799" s="25"/>
    </row>
    <row r="800" spans="5:6" x14ac:dyDescent="0.2">
      <c r="E800" s="25"/>
      <c r="F800" s="25"/>
    </row>
    <row r="801" spans="5:6" x14ac:dyDescent="0.2">
      <c r="E801" s="25"/>
      <c r="F801" s="25"/>
    </row>
    <row r="802" spans="5:6" x14ac:dyDescent="0.2">
      <c r="E802" s="25"/>
      <c r="F802" s="25"/>
    </row>
    <row r="803" spans="5:6" x14ac:dyDescent="0.2">
      <c r="E803" s="25"/>
      <c r="F803" s="25"/>
    </row>
    <row r="804" spans="5:6" x14ac:dyDescent="0.2">
      <c r="E804" s="25"/>
      <c r="F804" s="25"/>
    </row>
    <row r="805" spans="5:6" x14ac:dyDescent="0.2">
      <c r="E805" s="25"/>
      <c r="F805" s="25"/>
    </row>
    <row r="806" spans="5:6" x14ac:dyDescent="0.2">
      <c r="E806" s="25"/>
      <c r="F806" s="25"/>
    </row>
    <row r="807" spans="5:6" x14ac:dyDescent="0.2">
      <c r="E807" s="25"/>
      <c r="F807" s="25"/>
    </row>
    <row r="808" spans="5:6" x14ac:dyDescent="0.2">
      <c r="E808" s="25"/>
      <c r="F808" s="25"/>
    </row>
    <row r="809" spans="5:6" x14ac:dyDescent="0.2">
      <c r="E809" s="25"/>
      <c r="F809" s="25"/>
    </row>
    <row r="810" spans="5:6" x14ac:dyDescent="0.2">
      <c r="E810" s="25"/>
      <c r="F810" s="25"/>
    </row>
    <row r="811" spans="5:6" x14ac:dyDescent="0.2">
      <c r="E811" s="25"/>
      <c r="F811" s="25"/>
    </row>
    <row r="812" spans="5:6" x14ac:dyDescent="0.2">
      <c r="E812" s="25"/>
      <c r="F812" s="25"/>
    </row>
    <row r="813" spans="5:6" x14ac:dyDescent="0.2">
      <c r="E813" s="25"/>
      <c r="F813" s="25"/>
    </row>
    <row r="814" spans="5:6" x14ac:dyDescent="0.2">
      <c r="E814" s="25"/>
      <c r="F814" s="25"/>
    </row>
    <row r="815" spans="5:6" x14ac:dyDescent="0.2">
      <c r="E815" s="25"/>
      <c r="F815" s="25"/>
    </row>
    <row r="816" spans="5:6" x14ac:dyDescent="0.2">
      <c r="E816" s="25"/>
      <c r="F816" s="25"/>
    </row>
    <row r="817" spans="5:6" x14ac:dyDescent="0.2">
      <c r="E817" s="25"/>
      <c r="F817" s="25"/>
    </row>
    <row r="818" spans="5:6" x14ac:dyDescent="0.2">
      <c r="E818" s="25"/>
      <c r="F818" s="25"/>
    </row>
    <row r="819" spans="5:6" x14ac:dyDescent="0.2">
      <c r="E819" s="25"/>
      <c r="F819" s="25"/>
    </row>
    <row r="820" spans="5:6" x14ac:dyDescent="0.2">
      <c r="E820" s="25"/>
      <c r="F820" s="25"/>
    </row>
    <row r="821" spans="5:6" x14ac:dyDescent="0.2">
      <c r="E821" s="25"/>
      <c r="F821" s="25"/>
    </row>
    <row r="822" spans="5:6" x14ac:dyDescent="0.2">
      <c r="E822" s="25"/>
      <c r="F822" s="25"/>
    </row>
    <row r="823" spans="5:6" x14ac:dyDescent="0.2">
      <c r="E823" s="25"/>
      <c r="F823" s="25"/>
    </row>
    <row r="824" spans="5:6" x14ac:dyDescent="0.2">
      <c r="E824" s="25"/>
      <c r="F824" s="25"/>
    </row>
    <row r="825" spans="5:6" x14ac:dyDescent="0.2">
      <c r="E825" s="25"/>
      <c r="F825" s="25"/>
    </row>
    <row r="826" spans="5:6" x14ac:dyDescent="0.2">
      <c r="E826" s="25"/>
      <c r="F826" s="25"/>
    </row>
    <row r="827" spans="5:6" x14ac:dyDescent="0.2">
      <c r="E827" s="25"/>
      <c r="F827" s="25"/>
    </row>
    <row r="828" spans="5:6" x14ac:dyDescent="0.2">
      <c r="E828" s="25"/>
      <c r="F828" s="25"/>
    </row>
    <row r="829" spans="5:6" x14ac:dyDescent="0.2">
      <c r="E829" s="25"/>
      <c r="F829" s="25"/>
    </row>
    <row r="830" spans="5:6" x14ac:dyDescent="0.2">
      <c r="E830" s="25"/>
      <c r="F830" s="25"/>
    </row>
    <row r="831" spans="5:6" x14ac:dyDescent="0.2">
      <c r="E831" s="25"/>
      <c r="F831" s="25"/>
    </row>
    <row r="832" spans="5:6" x14ac:dyDescent="0.2">
      <c r="E832" s="25"/>
      <c r="F832" s="25"/>
    </row>
    <row r="833" spans="5:6" x14ac:dyDescent="0.2">
      <c r="E833" s="25"/>
      <c r="F833" s="25"/>
    </row>
    <row r="834" spans="5:6" x14ac:dyDescent="0.2">
      <c r="E834" s="25"/>
      <c r="F834" s="25"/>
    </row>
    <row r="835" spans="5:6" x14ac:dyDescent="0.2">
      <c r="E835" s="25"/>
      <c r="F835" s="25"/>
    </row>
    <row r="836" spans="5:6" x14ac:dyDescent="0.2">
      <c r="E836" s="25"/>
      <c r="F836" s="25"/>
    </row>
    <row r="837" spans="5:6" x14ac:dyDescent="0.2">
      <c r="E837" s="25"/>
      <c r="F837" s="25"/>
    </row>
    <row r="838" spans="5:6" x14ac:dyDescent="0.2">
      <c r="E838" s="25"/>
      <c r="F838" s="25"/>
    </row>
    <row r="839" spans="5:6" x14ac:dyDescent="0.2">
      <c r="E839" s="25"/>
      <c r="F839" s="25"/>
    </row>
    <row r="840" spans="5:6" x14ac:dyDescent="0.2">
      <c r="E840" s="25"/>
      <c r="F840" s="25"/>
    </row>
    <row r="841" spans="5:6" x14ac:dyDescent="0.2">
      <c r="E841" s="25"/>
      <c r="F841" s="25"/>
    </row>
    <row r="842" spans="5:6" x14ac:dyDescent="0.2">
      <c r="E842" s="25"/>
      <c r="F842" s="25"/>
    </row>
    <row r="843" spans="5:6" x14ac:dyDescent="0.2">
      <c r="E843" s="25"/>
      <c r="F843" s="25"/>
    </row>
    <row r="844" spans="5:6" x14ac:dyDescent="0.2">
      <c r="E844" s="25"/>
      <c r="F844" s="25"/>
    </row>
    <row r="845" spans="5:6" x14ac:dyDescent="0.2">
      <c r="E845" s="25"/>
      <c r="F845" s="25"/>
    </row>
    <row r="846" spans="5:6" x14ac:dyDescent="0.2">
      <c r="E846" s="25"/>
      <c r="F846" s="25"/>
    </row>
    <row r="847" spans="5:6" x14ac:dyDescent="0.2">
      <c r="E847" s="25"/>
      <c r="F847" s="25"/>
    </row>
    <row r="848" spans="5:6" x14ac:dyDescent="0.2">
      <c r="E848" s="25"/>
      <c r="F848" s="25"/>
    </row>
    <row r="849" spans="5:6" x14ac:dyDescent="0.2">
      <c r="E849" s="25"/>
      <c r="F849" s="25"/>
    </row>
    <row r="850" spans="5:6" x14ac:dyDescent="0.2">
      <c r="E850" s="25"/>
      <c r="F850" s="25"/>
    </row>
    <row r="851" spans="5:6" x14ac:dyDescent="0.2">
      <c r="E851" s="25"/>
      <c r="F851" s="25"/>
    </row>
    <row r="852" spans="5:6" x14ac:dyDescent="0.2">
      <c r="E852" s="25"/>
      <c r="F852" s="25"/>
    </row>
    <row r="853" spans="5:6" x14ac:dyDescent="0.2">
      <c r="E853" s="25"/>
      <c r="F853" s="25"/>
    </row>
    <row r="854" spans="5:6" x14ac:dyDescent="0.2">
      <c r="E854" s="25"/>
      <c r="F854" s="25"/>
    </row>
    <row r="855" spans="5:6" x14ac:dyDescent="0.2">
      <c r="E855" s="25"/>
      <c r="F855" s="25"/>
    </row>
    <row r="856" spans="5:6" x14ac:dyDescent="0.2">
      <c r="E856" s="25"/>
      <c r="F856" s="25"/>
    </row>
    <row r="857" spans="5:6" x14ac:dyDescent="0.2">
      <c r="E857" s="25"/>
      <c r="F857" s="25"/>
    </row>
    <row r="858" spans="5:6" x14ac:dyDescent="0.2">
      <c r="E858" s="25"/>
      <c r="F858" s="25"/>
    </row>
    <row r="859" spans="5:6" x14ac:dyDescent="0.2">
      <c r="E859" s="25"/>
      <c r="F859" s="25"/>
    </row>
    <row r="860" spans="5:6" x14ac:dyDescent="0.2">
      <c r="E860" s="25"/>
      <c r="F860" s="25"/>
    </row>
    <row r="861" spans="5:6" x14ac:dyDescent="0.2">
      <c r="E861" s="25"/>
      <c r="F861" s="25"/>
    </row>
    <row r="862" spans="5:6" x14ac:dyDescent="0.2">
      <c r="E862" s="25"/>
      <c r="F862" s="25"/>
    </row>
    <row r="863" spans="5:6" x14ac:dyDescent="0.2">
      <c r="E863" s="25"/>
      <c r="F863" s="25"/>
    </row>
    <row r="864" spans="5:6" x14ac:dyDescent="0.2">
      <c r="E864" s="25"/>
      <c r="F864" s="25"/>
    </row>
    <row r="865" spans="5:6" x14ac:dyDescent="0.2">
      <c r="E865" s="25"/>
      <c r="F865" s="25"/>
    </row>
    <row r="866" spans="5:6" x14ac:dyDescent="0.2">
      <c r="E866" s="25"/>
      <c r="F866" s="25"/>
    </row>
    <row r="867" spans="5:6" x14ac:dyDescent="0.2">
      <c r="E867" s="25"/>
      <c r="F867" s="25"/>
    </row>
    <row r="868" spans="5:6" x14ac:dyDescent="0.2">
      <c r="E868" s="25"/>
      <c r="F868" s="25"/>
    </row>
    <row r="869" spans="5:6" x14ac:dyDescent="0.2">
      <c r="E869" s="25"/>
      <c r="F869" s="25"/>
    </row>
    <row r="870" spans="5:6" x14ac:dyDescent="0.2">
      <c r="E870" s="25"/>
      <c r="F870" s="25"/>
    </row>
    <row r="871" spans="5:6" x14ac:dyDescent="0.2">
      <c r="E871" s="25"/>
      <c r="F871" s="25"/>
    </row>
    <row r="872" spans="5:6" x14ac:dyDescent="0.2">
      <c r="E872" s="25"/>
      <c r="F872" s="25"/>
    </row>
    <row r="873" spans="5:6" x14ac:dyDescent="0.2">
      <c r="E873" s="25"/>
      <c r="F873" s="25"/>
    </row>
    <row r="874" spans="5:6" x14ac:dyDescent="0.2">
      <c r="E874" s="25"/>
      <c r="F874" s="25"/>
    </row>
    <row r="875" spans="5:6" x14ac:dyDescent="0.2">
      <c r="E875" s="25"/>
      <c r="F875" s="25"/>
    </row>
    <row r="876" spans="5:6" x14ac:dyDescent="0.2">
      <c r="E876" s="25"/>
      <c r="F876" s="25"/>
    </row>
    <row r="877" spans="5:6" x14ac:dyDescent="0.2">
      <c r="E877" s="25"/>
      <c r="F877" s="25"/>
    </row>
    <row r="878" spans="5:6" x14ac:dyDescent="0.2">
      <c r="E878" s="25"/>
      <c r="F878" s="25"/>
    </row>
    <row r="879" spans="5:6" x14ac:dyDescent="0.2">
      <c r="E879" s="25"/>
      <c r="F879" s="25"/>
    </row>
    <row r="880" spans="5:6" x14ac:dyDescent="0.2">
      <c r="E880" s="25"/>
      <c r="F880" s="25"/>
    </row>
    <row r="881" spans="5:6" x14ac:dyDescent="0.2">
      <c r="E881" s="25"/>
      <c r="F881" s="25"/>
    </row>
    <row r="882" spans="5:6" x14ac:dyDescent="0.2">
      <c r="E882" s="25"/>
      <c r="F882" s="25"/>
    </row>
    <row r="883" spans="5:6" x14ac:dyDescent="0.2">
      <c r="E883" s="25"/>
      <c r="F883" s="25"/>
    </row>
    <row r="884" spans="5:6" x14ac:dyDescent="0.2">
      <c r="E884" s="25"/>
      <c r="F884" s="25"/>
    </row>
    <row r="885" spans="5:6" x14ac:dyDescent="0.2">
      <c r="E885" s="25"/>
      <c r="F885" s="25"/>
    </row>
    <row r="886" spans="5:6" x14ac:dyDescent="0.2">
      <c r="E886" s="25"/>
      <c r="F886" s="25"/>
    </row>
    <row r="887" spans="5:6" x14ac:dyDescent="0.2">
      <c r="E887" s="25"/>
      <c r="F887" s="25"/>
    </row>
    <row r="888" spans="5:6" x14ac:dyDescent="0.2">
      <c r="E888" s="25"/>
      <c r="F888" s="25"/>
    </row>
    <row r="889" spans="5:6" x14ac:dyDescent="0.2">
      <c r="E889" s="25"/>
      <c r="F889" s="25"/>
    </row>
    <row r="890" spans="5:6" x14ac:dyDescent="0.2">
      <c r="E890" s="25"/>
      <c r="F890" s="25"/>
    </row>
    <row r="891" spans="5:6" x14ac:dyDescent="0.2">
      <c r="E891" s="25"/>
      <c r="F891" s="25"/>
    </row>
    <row r="892" spans="5:6" x14ac:dyDescent="0.2">
      <c r="E892" s="25"/>
      <c r="F892" s="25"/>
    </row>
    <row r="893" spans="5:6" x14ac:dyDescent="0.2">
      <c r="E893" s="25"/>
      <c r="F893" s="25"/>
    </row>
    <row r="894" spans="5:6" x14ac:dyDescent="0.2">
      <c r="E894" s="25"/>
      <c r="F894" s="25"/>
    </row>
    <row r="895" spans="5:6" x14ac:dyDescent="0.2">
      <c r="E895" s="25"/>
      <c r="F895" s="25"/>
    </row>
    <row r="896" spans="5:6" x14ac:dyDescent="0.2">
      <c r="E896" s="25"/>
      <c r="F896" s="25"/>
    </row>
    <row r="897" spans="5:6" x14ac:dyDescent="0.2">
      <c r="E897" s="25"/>
      <c r="F897" s="25"/>
    </row>
    <row r="898" spans="5:6" x14ac:dyDescent="0.2">
      <c r="E898" s="25"/>
      <c r="F898" s="25"/>
    </row>
    <row r="899" spans="5:6" x14ac:dyDescent="0.2">
      <c r="E899" s="25"/>
      <c r="F899" s="25"/>
    </row>
    <row r="900" spans="5:6" x14ac:dyDescent="0.2">
      <c r="E900" s="25"/>
      <c r="F900" s="25"/>
    </row>
    <row r="901" spans="5:6" x14ac:dyDescent="0.2">
      <c r="E901" s="25"/>
      <c r="F901" s="25"/>
    </row>
    <row r="902" spans="5:6" x14ac:dyDescent="0.2">
      <c r="E902" s="25"/>
      <c r="F902" s="25"/>
    </row>
    <row r="903" spans="5:6" x14ac:dyDescent="0.2">
      <c r="E903" s="25"/>
      <c r="F903" s="25"/>
    </row>
    <row r="904" spans="5:6" x14ac:dyDescent="0.2">
      <c r="E904" s="25"/>
      <c r="F904" s="25"/>
    </row>
    <row r="905" spans="5:6" x14ac:dyDescent="0.2">
      <c r="E905" s="25"/>
      <c r="F905" s="25"/>
    </row>
    <row r="906" spans="5:6" x14ac:dyDescent="0.2">
      <c r="E906" s="25"/>
      <c r="F906" s="25"/>
    </row>
    <row r="907" spans="5:6" x14ac:dyDescent="0.2">
      <c r="E907" s="25"/>
      <c r="F907" s="25"/>
    </row>
    <row r="908" spans="5:6" x14ac:dyDescent="0.2">
      <c r="E908" s="25"/>
      <c r="F908" s="25"/>
    </row>
    <row r="909" spans="5:6" x14ac:dyDescent="0.2">
      <c r="E909" s="25"/>
      <c r="F909" s="25"/>
    </row>
    <row r="910" spans="5:6" x14ac:dyDescent="0.2">
      <c r="E910" s="25"/>
      <c r="F910" s="25"/>
    </row>
    <row r="911" spans="5:6" x14ac:dyDescent="0.2">
      <c r="E911" s="25"/>
      <c r="F911" s="25"/>
    </row>
    <row r="912" spans="5:6" x14ac:dyDescent="0.2">
      <c r="E912" s="25"/>
      <c r="F912" s="25"/>
    </row>
    <row r="913" spans="5:6" x14ac:dyDescent="0.2">
      <c r="E913" s="25"/>
      <c r="F913" s="25"/>
    </row>
    <row r="914" spans="5:6" x14ac:dyDescent="0.2">
      <c r="E914" s="25"/>
      <c r="F914" s="25"/>
    </row>
    <row r="915" spans="5:6" x14ac:dyDescent="0.2">
      <c r="E915" s="25"/>
      <c r="F915" s="25"/>
    </row>
    <row r="916" spans="5:6" x14ac:dyDescent="0.2">
      <c r="E916" s="25"/>
      <c r="F916" s="25"/>
    </row>
    <row r="917" spans="5:6" x14ac:dyDescent="0.2">
      <c r="E917" s="25"/>
      <c r="F917" s="25"/>
    </row>
    <row r="918" spans="5:6" x14ac:dyDescent="0.2">
      <c r="E918" s="25"/>
      <c r="F918" s="25"/>
    </row>
    <row r="919" spans="5:6" x14ac:dyDescent="0.2">
      <c r="E919" s="25"/>
      <c r="F919" s="25"/>
    </row>
    <row r="920" spans="5:6" x14ac:dyDescent="0.2">
      <c r="E920" s="25"/>
      <c r="F920" s="25"/>
    </row>
    <row r="921" spans="5:6" x14ac:dyDescent="0.2">
      <c r="E921" s="25"/>
      <c r="F921" s="25"/>
    </row>
    <row r="922" spans="5:6" x14ac:dyDescent="0.2">
      <c r="E922" s="25"/>
      <c r="F922" s="25"/>
    </row>
    <row r="923" spans="5:6" x14ac:dyDescent="0.2">
      <c r="E923" s="25"/>
      <c r="F923" s="25"/>
    </row>
    <row r="924" spans="5:6" x14ac:dyDescent="0.2">
      <c r="E924" s="25"/>
      <c r="F924" s="25"/>
    </row>
    <row r="925" spans="5:6" x14ac:dyDescent="0.2">
      <c r="E925" s="25"/>
      <c r="F925" s="25"/>
    </row>
    <row r="926" spans="5:6" x14ac:dyDescent="0.2">
      <c r="E926" s="25"/>
      <c r="F926" s="25"/>
    </row>
    <row r="927" spans="5:6" x14ac:dyDescent="0.2">
      <c r="E927" s="25"/>
      <c r="F927" s="25"/>
    </row>
    <row r="928" spans="5:6" x14ac:dyDescent="0.2">
      <c r="E928" s="25"/>
      <c r="F928" s="25"/>
    </row>
    <row r="929" spans="5:6" x14ac:dyDescent="0.2">
      <c r="E929" s="25"/>
      <c r="F929" s="25"/>
    </row>
    <row r="930" spans="5:6" x14ac:dyDescent="0.2">
      <c r="E930" s="25"/>
      <c r="F930" s="25"/>
    </row>
    <row r="931" spans="5:6" x14ac:dyDescent="0.2">
      <c r="E931" s="25"/>
      <c r="F931" s="25"/>
    </row>
    <row r="932" spans="5:6" x14ac:dyDescent="0.2">
      <c r="E932" s="25"/>
      <c r="F932" s="25"/>
    </row>
    <row r="933" spans="5:6" x14ac:dyDescent="0.2">
      <c r="E933" s="25"/>
      <c r="F933" s="25"/>
    </row>
    <row r="934" spans="5:6" x14ac:dyDescent="0.2">
      <c r="E934" s="25"/>
      <c r="F934" s="25"/>
    </row>
    <row r="935" spans="5:6" x14ac:dyDescent="0.2">
      <c r="E935" s="25"/>
      <c r="F935" s="25"/>
    </row>
    <row r="936" spans="5:6" x14ac:dyDescent="0.2">
      <c r="E936" s="25"/>
      <c r="F936" s="25"/>
    </row>
    <row r="937" spans="5:6" x14ac:dyDescent="0.2">
      <c r="E937" s="25"/>
      <c r="F937" s="25"/>
    </row>
    <row r="938" spans="5:6" x14ac:dyDescent="0.2">
      <c r="E938" s="25"/>
      <c r="F938" s="25"/>
    </row>
    <row r="939" spans="5:6" x14ac:dyDescent="0.2">
      <c r="E939" s="25"/>
      <c r="F939" s="25"/>
    </row>
    <row r="940" spans="5:6" x14ac:dyDescent="0.2">
      <c r="E940" s="25"/>
      <c r="F940" s="25"/>
    </row>
    <row r="941" spans="5:6" x14ac:dyDescent="0.2">
      <c r="E941" s="25"/>
      <c r="F941" s="25"/>
    </row>
    <row r="942" spans="5:6" x14ac:dyDescent="0.2">
      <c r="E942" s="25"/>
      <c r="F942" s="25"/>
    </row>
    <row r="943" spans="5:6" x14ac:dyDescent="0.2">
      <c r="E943" s="25"/>
      <c r="F943" s="25"/>
    </row>
    <row r="944" spans="5:6" x14ac:dyDescent="0.2">
      <c r="E944" s="25"/>
      <c r="F944" s="25"/>
    </row>
    <row r="945" spans="5:6" x14ac:dyDescent="0.2">
      <c r="E945" s="25"/>
      <c r="F945" s="25"/>
    </row>
    <row r="946" spans="5:6" x14ac:dyDescent="0.2">
      <c r="E946" s="25"/>
      <c r="F946" s="25"/>
    </row>
    <row r="947" spans="5:6" x14ac:dyDescent="0.2">
      <c r="E947" s="25"/>
      <c r="F947" s="25"/>
    </row>
    <row r="948" spans="5:6" x14ac:dyDescent="0.2">
      <c r="E948" s="25"/>
      <c r="F948" s="25"/>
    </row>
    <row r="949" spans="5:6" x14ac:dyDescent="0.2">
      <c r="E949" s="25"/>
      <c r="F949" s="25"/>
    </row>
    <row r="950" spans="5:6" x14ac:dyDescent="0.2">
      <c r="E950" s="25"/>
      <c r="F950" s="25"/>
    </row>
    <row r="951" spans="5:6" x14ac:dyDescent="0.2">
      <c r="E951" s="25"/>
      <c r="F951" s="25"/>
    </row>
    <row r="952" spans="5:6" x14ac:dyDescent="0.2">
      <c r="E952" s="25"/>
      <c r="F952" s="25"/>
    </row>
    <row r="953" spans="5:6" x14ac:dyDescent="0.2">
      <c r="E953" s="25"/>
      <c r="F953" s="25"/>
    </row>
    <row r="954" spans="5:6" x14ac:dyDescent="0.2">
      <c r="E954" s="25"/>
      <c r="F954" s="25"/>
    </row>
    <row r="955" spans="5:6" x14ac:dyDescent="0.2">
      <c r="E955" s="25"/>
      <c r="F955" s="25"/>
    </row>
    <row r="956" spans="5:6" x14ac:dyDescent="0.2">
      <c r="E956" s="25"/>
      <c r="F956" s="25"/>
    </row>
    <row r="957" spans="5:6" x14ac:dyDescent="0.2">
      <c r="E957" s="25"/>
      <c r="F957" s="25"/>
    </row>
    <row r="958" spans="5:6" x14ac:dyDescent="0.2">
      <c r="E958" s="25"/>
      <c r="F958" s="25"/>
    </row>
    <row r="959" spans="5:6" x14ac:dyDescent="0.2">
      <c r="E959" s="25"/>
      <c r="F959" s="25"/>
    </row>
    <row r="960" spans="5:6" x14ac:dyDescent="0.2">
      <c r="E960" s="25"/>
      <c r="F960" s="25"/>
    </row>
    <row r="961" spans="5:6" x14ac:dyDescent="0.2">
      <c r="E961" s="25"/>
      <c r="F961" s="25"/>
    </row>
    <row r="962" spans="5:6" x14ac:dyDescent="0.2">
      <c r="E962" s="25"/>
      <c r="F962" s="25"/>
    </row>
    <row r="963" spans="5:6" x14ac:dyDescent="0.2">
      <c r="E963" s="25"/>
      <c r="F963" s="25"/>
    </row>
    <row r="964" spans="5:6" x14ac:dyDescent="0.2">
      <c r="E964" s="25"/>
      <c r="F964" s="25"/>
    </row>
    <row r="965" spans="5:6" x14ac:dyDescent="0.2">
      <c r="E965" s="25"/>
      <c r="F965" s="2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J989"/>
  <sheetViews>
    <sheetView workbookViewId="0"/>
  </sheetViews>
  <sheetFormatPr baseColWidth="10" defaultColWidth="12.5703125" defaultRowHeight="15.75" customHeight="1" x14ac:dyDescent="0.2"/>
  <sheetData>
    <row r="1" spans="1:36" ht="15.75" customHeight="1" x14ac:dyDescent="0.25">
      <c r="A1" s="53" t="s">
        <v>0</v>
      </c>
      <c r="B1" s="53" t="s">
        <v>6</v>
      </c>
      <c r="C1" s="56" t="s">
        <v>58</v>
      </c>
      <c r="D1" s="57" t="s">
        <v>59</v>
      </c>
      <c r="E1" s="57" t="s">
        <v>60</v>
      </c>
      <c r="F1" s="57" t="s">
        <v>35</v>
      </c>
      <c r="G1" s="56" t="s">
        <v>61</v>
      </c>
      <c r="H1" s="57" t="s">
        <v>62</v>
      </c>
      <c r="I1" s="57" t="s">
        <v>63</v>
      </c>
      <c r="J1" s="57" t="s">
        <v>35</v>
      </c>
      <c r="K1" s="56" t="s">
        <v>64</v>
      </c>
      <c r="L1" s="57" t="s">
        <v>65</v>
      </c>
      <c r="M1" s="57" t="s">
        <v>66</v>
      </c>
      <c r="N1" s="58" t="s">
        <v>35</v>
      </c>
      <c r="O1" s="56" t="s">
        <v>67</v>
      </c>
      <c r="P1" s="57" t="s">
        <v>68</v>
      </c>
      <c r="Q1" s="57" t="s">
        <v>69</v>
      </c>
      <c r="R1" s="53" t="s">
        <v>35</v>
      </c>
      <c r="S1" s="53" t="s">
        <v>42</v>
      </c>
      <c r="T1" s="53" t="s">
        <v>70</v>
      </c>
      <c r="U1" s="53" t="s">
        <v>71</v>
      </c>
      <c r="V1" s="53" t="s">
        <v>35</v>
      </c>
      <c r="W1" s="53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</row>
    <row r="2" spans="1:36" ht="15.75" customHeight="1" x14ac:dyDescent="0.25">
      <c r="A2" s="39" t="s">
        <v>36</v>
      </c>
      <c r="B2" s="24">
        <v>9.5223880597014841</v>
      </c>
      <c r="C2" s="59">
        <v>52.600466292318004</v>
      </c>
      <c r="D2" s="60">
        <f t="shared" ref="D2:D25" si="0">C2*(100/(100-B2))</f>
        <v>58.136444104013627</v>
      </c>
      <c r="E2" s="59">
        <f>AVERAGE(D2:D3)</f>
        <v>57.441546461072448</v>
      </c>
      <c r="F2" s="59">
        <f>STDEV(D2:D3)</f>
        <v>0.98273367110850618</v>
      </c>
      <c r="G2" s="59">
        <v>6.7740064552443506</v>
      </c>
      <c r="H2" s="60">
        <f t="shared" ref="H2:H25" si="1">G2*(100/(100-B2))</f>
        <v>7.4869421395805258</v>
      </c>
      <c r="I2" s="59">
        <f>AVERAGE(H2:H3)</f>
        <v>7.3865062866501514</v>
      </c>
      <c r="J2" s="59">
        <f>STDEV(H2:H3)</f>
        <v>0.14203774536264502</v>
      </c>
      <c r="K2" s="59">
        <v>1.7049148684488795</v>
      </c>
      <c r="L2" s="60">
        <f t="shared" ref="L2:L25" si="2">K2*(100/(100-B2))</f>
        <v>1.8843499865733244</v>
      </c>
      <c r="M2" s="59">
        <f>AVERAGE(K2:K3)</f>
        <v>1.4822247640675326</v>
      </c>
      <c r="N2" s="61">
        <f>STDEV(L2:L3)</f>
        <v>0.34977528876665842</v>
      </c>
      <c r="O2" s="59">
        <v>2.9775488661009999E-3</v>
      </c>
      <c r="P2" s="60">
        <f t="shared" ref="P2:P25" si="3">O2*(100/(100-B2))</f>
        <v>3.2909233591020617E-3</v>
      </c>
      <c r="Q2" s="59">
        <f>AVERAGE(P2:P3)</f>
        <v>1.0474841378515265E-2</v>
      </c>
      <c r="R2" s="61">
        <f>STDEV(P2:P3)</f>
        <v>1.0159594294030613E-2</v>
      </c>
      <c r="S2" s="24">
        <v>4.093503478986487</v>
      </c>
      <c r="T2" s="25">
        <f t="shared" ref="T2:T25" si="4">100-D2-H2-L2-P2-S2</f>
        <v>28.395469367486928</v>
      </c>
      <c r="U2" s="59">
        <f>AVERAGE(T2:T3)</f>
        <v>29.306578571248711</v>
      </c>
      <c r="V2" s="61">
        <f>STDEV(T2:T3)</f>
        <v>1.2885029927628642</v>
      </c>
    </row>
    <row r="3" spans="1:36" ht="15.75" customHeight="1" x14ac:dyDescent="0.25">
      <c r="A3" s="39" t="s">
        <v>36</v>
      </c>
      <c r="B3" s="24">
        <v>9.365979894495867</v>
      </c>
      <c r="C3" s="59">
        <v>51.431769099024926</v>
      </c>
      <c r="D3" s="60">
        <f t="shared" si="0"/>
        <v>56.746648818131277</v>
      </c>
      <c r="E3" s="59"/>
      <c r="F3" s="59"/>
      <c r="G3" s="59">
        <v>6.603658541798775</v>
      </c>
      <c r="H3" s="60">
        <f t="shared" si="1"/>
        <v>7.286070433719777</v>
      </c>
      <c r="I3" s="59"/>
      <c r="J3" s="59"/>
      <c r="K3" s="59">
        <v>1.2595346596861856</v>
      </c>
      <c r="L3" s="60">
        <f t="shared" si="2"/>
        <v>1.3896930294165502</v>
      </c>
      <c r="M3" s="59"/>
      <c r="N3" s="61"/>
      <c r="O3" s="59">
        <v>1.600484354310109E-2</v>
      </c>
      <c r="P3" s="60">
        <f t="shared" si="3"/>
        <v>1.7658759397928468E-2</v>
      </c>
      <c r="Q3" s="59"/>
      <c r="S3" s="24">
        <v>4.3422411843239788</v>
      </c>
      <c r="T3" s="25">
        <f t="shared" si="4"/>
        <v>30.217687775010493</v>
      </c>
    </row>
    <row r="4" spans="1:36" ht="15.75" customHeight="1" x14ac:dyDescent="0.25">
      <c r="A4" s="39" t="s">
        <v>17</v>
      </c>
      <c r="B4" s="24">
        <v>7.5640262060750487</v>
      </c>
      <c r="C4" s="59">
        <v>53.278476585037879</v>
      </c>
      <c r="D4" s="60">
        <f t="shared" si="0"/>
        <v>57.638248831365082</v>
      </c>
      <c r="E4" s="59">
        <f>AVERAGE(D4:D5)</f>
        <v>58.028886022684716</v>
      </c>
      <c r="F4" s="59">
        <f>STDEV(D4:D5)</f>
        <v>0.55244441393155963</v>
      </c>
      <c r="G4" s="59">
        <v>6.9672837386267279</v>
      </c>
      <c r="H4" s="60">
        <f t="shared" si="1"/>
        <v>7.5374158486818796</v>
      </c>
      <c r="I4" s="59">
        <f>AVERAGE(H4:H5)</f>
        <v>7.5310101662424929</v>
      </c>
      <c r="J4" s="59">
        <f>STDEV(H4:H5)</f>
        <v>9.0590029820359456E-3</v>
      </c>
      <c r="K4" s="59">
        <v>1.7833345544049963</v>
      </c>
      <c r="L4" s="60">
        <f t="shared" si="2"/>
        <v>1.9292646371430344</v>
      </c>
      <c r="M4" s="59">
        <f>AVERAGE(L4:L5)</f>
        <v>1.8388892930061791</v>
      </c>
      <c r="N4" s="61">
        <f>STDEV(L4:L5)</f>
        <v>0.12781003738247659</v>
      </c>
      <c r="O4" s="59">
        <v>8.4116108880470004E-3</v>
      </c>
      <c r="P4" s="60">
        <f t="shared" si="3"/>
        <v>9.0999321398395078E-3</v>
      </c>
      <c r="Q4" s="59">
        <f>AVERAGE(P4:P5)</f>
        <v>8.0642418573788881E-3</v>
      </c>
      <c r="R4" s="61">
        <f>STDEV(P4:P5)</f>
        <v>1.4646872438738294E-3</v>
      </c>
      <c r="S4" s="24">
        <v>1.8887113313757036</v>
      </c>
      <c r="T4" s="25">
        <f t="shared" si="4"/>
        <v>30.997259419294458</v>
      </c>
      <c r="U4" s="59">
        <f>AVERAGE(T4:T5)</f>
        <v>30.626210639965855</v>
      </c>
      <c r="V4" s="61">
        <f>STDEV(T4:T5)</f>
        <v>0.52474221602849025</v>
      </c>
    </row>
    <row r="5" spans="1:36" ht="15.75" customHeight="1" x14ac:dyDescent="0.25">
      <c r="A5" s="39" t="s">
        <v>17</v>
      </c>
      <c r="B5" s="24">
        <v>8.0606544293695119</v>
      </c>
      <c r="C5" s="59">
        <v>53.710527328438168</v>
      </c>
      <c r="D5" s="60">
        <f t="shared" si="0"/>
        <v>58.41952321400435</v>
      </c>
      <c r="E5" s="59"/>
      <c r="F5" s="59"/>
      <c r="G5" s="59">
        <v>6.9180721191868955</v>
      </c>
      <c r="H5" s="60">
        <f t="shared" si="1"/>
        <v>7.5246044838031061</v>
      </c>
      <c r="I5" s="59"/>
      <c r="J5" s="59"/>
      <c r="K5" s="59">
        <v>1.6075722818016451</v>
      </c>
      <c r="L5" s="60">
        <f t="shared" si="2"/>
        <v>1.7485139488693238</v>
      </c>
      <c r="M5" s="59"/>
      <c r="N5" s="61"/>
      <c r="O5" s="59">
        <v>6.4620043210741E-3</v>
      </c>
      <c r="P5" s="60">
        <f t="shared" si="3"/>
        <v>7.0285515749182693E-3</v>
      </c>
      <c r="Q5" s="59"/>
      <c r="S5" s="24">
        <v>2.0451679411110426</v>
      </c>
      <c r="T5" s="25">
        <f t="shared" si="4"/>
        <v>30.255161860637255</v>
      </c>
    </row>
    <row r="6" spans="1:36" ht="15.75" customHeight="1" x14ac:dyDescent="0.25">
      <c r="A6" s="39" t="s">
        <v>18</v>
      </c>
      <c r="B6" s="24">
        <v>7.9300407433170887</v>
      </c>
      <c r="C6" s="59">
        <v>55.918179017215607</v>
      </c>
      <c r="D6" s="60">
        <f t="shared" si="0"/>
        <v>60.734445272556997</v>
      </c>
      <c r="E6" s="59">
        <f>AVERAGE(D6:D7)</f>
        <v>59.865144269617005</v>
      </c>
      <c r="F6" s="59">
        <f>STDEV(D6:D7)</f>
        <v>1.2293772681422748</v>
      </c>
      <c r="G6" s="59">
        <v>7.3138200654074419</v>
      </c>
      <c r="H6" s="60">
        <f t="shared" si="1"/>
        <v>7.9437637688283944</v>
      </c>
      <c r="I6" s="59">
        <f>AVERAGE(H6:H7)</f>
        <v>7.7847959103638011</v>
      </c>
      <c r="J6" s="59">
        <f>STDEV(H6:H7)</f>
        <v>0.22481450142203444</v>
      </c>
      <c r="K6" s="59">
        <v>1.7099303386453641</v>
      </c>
      <c r="L6" s="60">
        <f t="shared" si="2"/>
        <v>1.8572076630100698</v>
      </c>
      <c r="M6" s="59">
        <f>AVERAGE(L6:L7)</f>
        <v>1.7343829489433993</v>
      </c>
      <c r="N6" s="61">
        <f>STDEV(L6:L7)</f>
        <v>0.17370037642768288</v>
      </c>
      <c r="O6" s="59">
        <v>4.4894263986330002E-3</v>
      </c>
      <c r="P6" s="60">
        <f t="shared" si="3"/>
        <v>4.8761033836420805E-3</v>
      </c>
      <c r="Q6" s="59">
        <f>AVERAGE(P6:P7)</f>
        <v>6.1178239482748611E-3</v>
      </c>
      <c r="R6" s="61">
        <f>STDEV(P6:P7)</f>
        <v>1.7560580631812552E-3</v>
      </c>
      <c r="S6" s="24">
        <v>2.0724819805968275</v>
      </c>
      <c r="T6" s="25">
        <f t="shared" si="4"/>
        <v>27.387225211624074</v>
      </c>
      <c r="U6" s="59">
        <f>AVERAGE(T6:T7)</f>
        <v>28.749016935651767</v>
      </c>
      <c r="V6" s="61">
        <f>STDEV(T6:T7)</f>
        <v>1.925864325247405</v>
      </c>
    </row>
    <row r="7" spans="1:36" ht="15.75" customHeight="1" x14ac:dyDescent="0.25">
      <c r="A7" s="39" t="s">
        <v>18</v>
      </c>
      <c r="B7" s="24">
        <v>8.0059820538384905</v>
      </c>
      <c r="C7" s="59">
        <v>54.272646642236161</v>
      </c>
      <c r="D7" s="60">
        <f t="shared" si="0"/>
        <v>58.995843266677007</v>
      </c>
      <c r="E7" s="59"/>
      <c r="F7" s="59"/>
      <c r="G7" s="59">
        <v>7.0153056266075762</v>
      </c>
      <c r="H7" s="60">
        <f t="shared" si="1"/>
        <v>7.6258280518992079</v>
      </c>
      <c r="I7" s="59"/>
      <c r="J7" s="59"/>
      <c r="K7" s="59">
        <v>1.4825371718053415</v>
      </c>
      <c r="L7" s="60">
        <f t="shared" si="2"/>
        <v>1.6115582348767288</v>
      </c>
      <c r="M7" s="59"/>
      <c r="N7" s="61"/>
      <c r="O7" s="59">
        <v>6.7703406999600002E-3</v>
      </c>
      <c r="P7" s="60">
        <f t="shared" si="3"/>
        <v>7.3595445129076408E-3</v>
      </c>
      <c r="Q7" s="59"/>
      <c r="S7" s="24">
        <v>1.6486022423546871</v>
      </c>
      <c r="T7" s="25">
        <f t="shared" si="4"/>
        <v>30.110808659679464</v>
      </c>
    </row>
    <row r="8" spans="1:36" ht="15.75" customHeight="1" x14ac:dyDescent="0.25">
      <c r="A8" s="39" t="s">
        <v>19</v>
      </c>
      <c r="B8" s="24">
        <v>7.5069693349263149</v>
      </c>
      <c r="C8" s="59">
        <v>56.970035395881808</v>
      </c>
      <c r="D8" s="60">
        <f t="shared" si="0"/>
        <v>61.593868193351646</v>
      </c>
      <c r="E8" s="59">
        <f>AVERAGE(D8:D9)</f>
        <v>61.599796370444011</v>
      </c>
      <c r="F8" s="59">
        <f>STDEV(D8:D9)</f>
        <v>8.3837084441666428E-3</v>
      </c>
      <c r="G8" s="59">
        <v>7.3881242028913219</v>
      </c>
      <c r="H8" s="60">
        <f t="shared" si="1"/>
        <v>7.987763131737398</v>
      </c>
      <c r="I8" s="59">
        <f>AVERAGE(H8:H9)</f>
        <v>7.9203461589058257</v>
      </c>
      <c r="J8" s="59">
        <f>STDEV(H8:H9)</f>
        <v>9.5341997312548693E-2</v>
      </c>
      <c r="K8" s="59">
        <v>1.7294320707074273</v>
      </c>
      <c r="L8" s="60">
        <f t="shared" si="2"/>
        <v>1.8697971709564476</v>
      </c>
      <c r="M8" s="59">
        <f>AVERAGE(L8:L9)</f>
        <v>1.8921583540068412</v>
      </c>
      <c r="N8" s="61">
        <f>STDEV(L8:L9)</f>
        <v>3.1623488340573984E-2</v>
      </c>
      <c r="O8" s="59">
        <v>8.5234804790739992E-3</v>
      </c>
      <c r="P8" s="60">
        <f t="shared" si="3"/>
        <v>9.2152678075155259E-3</v>
      </c>
      <c r="Q8" s="59">
        <f>AVERAGE(P8:P9)</f>
        <v>7.6808668693100239E-3</v>
      </c>
      <c r="R8" s="61">
        <f>STDEV(P8:P9)</f>
        <v>2.1699706169282223E-3</v>
      </c>
      <c r="S8" s="24">
        <v>1.944043519806183</v>
      </c>
      <c r="T8" s="25">
        <f t="shared" si="4"/>
        <v>26.595312716340807</v>
      </c>
      <c r="U8" s="59">
        <f>AVERAGE(T8:T9)</f>
        <v>26.422427239263627</v>
      </c>
      <c r="V8" s="61">
        <f>STDEV(T8:T9)</f>
        <v>0.24449698641988882</v>
      </c>
    </row>
    <row r="9" spans="1:36" ht="15.75" customHeight="1" x14ac:dyDescent="0.25">
      <c r="A9" s="39" t="s">
        <v>19</v>
      </c>
      <c r="B9" s="24">
        <v>8.4172733619228133</v>
      </c>
      <c r="C9" s="59">
        <v>56.420202305777053</v>
      </c>
      <c r="D9" s="60">
        <f t="shared" si="0"/>
        <v>61.605724547536369</v>
      </c>
      <c r="E9" s="59"/>
      <c r="F9" s="59"/>
      <c r="G9" s="59">
        <v>7.1919266695641628</v>
      </c>
      <c r="H9" s="60">
        <f t="shared" si="1"/>
        <v>7.8529291860742525</v>
      </c>
      <c r="I9" s="59"/>
      <c r="J9" s="59"/>
      <c r="K9" s="59">
        <v>1.7533691940557083</v>
      </c>
      <c r="L9" s="60">
        <f t="shared" si="2"/>
        <v>1.9145195370572348</v>
      </c>
      <c r="M9" s="59"/>
      <c r="N9" s="61"/>
      <c r="O9" s="59">
        <v>5.6291010915860001E-3</v>
      </c>
      <c r="P9" s="60">
        <f t="shared" si="3"/>
        <v>6.1464659311045219E-3</v>
      </c>
      <c r="Q9" s="59"/>
      <c r="S9" s="24">
        <v>2.3711385012145931</v>
      </c>
      <c r="T9" s="25">
        <f t="shared" si="4"/>
        <v>26.24954176218645</v>
      </c>
    </row>
    <row r="10" spans="1:36" ht="15.75" customHeight="1" x14ac:dyDescent="0.25">
      <c r="A10" s="39" t="s">
        <v>21</v>
      </c>
      <c r="B10" s="24">
        <v>6.9408484365664087</v>
      </c>
      <c r="C10" s="59">
        <v>56.28017166687841</v>
      </c>
      <c r="D10" s="60">
        <f t="shared" si="0"/>
        <v>60.477847392059168</v>
      </c>
      <c r="E10" s="59">
        <f>AVERAGE(D10:D11)</f>
        <v>62.419864816901153</v>
      </c>
      <c r="F10" s="59">
        <f>STDEV(D10:D11)</f>
        <v>2.7464273805764137</v>
      </c>
      <c r="G10" s="59">
        <v>7.0318537096280034</v>
      </c>
      <c r="H10" s="60">
        <f t="shared" si="1"/>
        <v>7.556326907660182</v>
      </c>
      <c r="I10" s="59">
        <f>AVERAGE(H10:H11)</f>
        <v>7.9028063873598349</v>
      </c>
      <c r="J10" s="59">
        <f>STDEV(H10:H11)</f>
        <v>0.48999597927522254</v>
      </c>
      <c r="K10" s="59">
        <v>1.525843643298048</v>
      </c>
      <c r="L10" s="60">
        <f t="shared" si="2"/>
        <v>1.6396492098447293</v>
      </c>
      <c r="M10" s="59">
        <f>AVERAGE(L10:L11)</f>
        <v>1.6154725975125048</v>
      </c>
      <c r="N10" s="61">
        <f>STDEV(L10:L11)</f>
        <v>3.4190893052468294E-2</v>
      </c>
      <c r="O10" s="59">
        <v>2.6452614296687299E-2</v>
      </c>
      <c r="P10" s="60">
        <f t="shared" si="3"/>
        <v>2.8425591521384037E-2</v>
      </c>
      <c r="Q10" s="59">
        <f>AVERAGE(P10:P11)</f>
        <v>2.6345835015386926E-2</v>
      </c>
      <c r="R10" s="61">
        <f>STDEV(P10:P11)</f>
        <v>2.9412198572147954E-3</v>
      </c>
      <c r="S10" s="24">
        <v>2.3207586873582322</v>
      </c>
      <c r="T10" s="25">
        <f t="shared" si="4"/>
        <v>27.976992211556304</v>
      </c>
      <c r="U10" s="59">
        <f>AVERAGE(T10:T11)</f>
        <v>25.765641755933416</v>
      </c>
      <c r="V10" s="61">
        <f>STDEV(T10:T11)</f>
        <v>3.127321805501809</v>
      </c>
    </row>
    <row r="11" spans="1:36" ht="15.75" customHeight="1" x14ac:dyDescent="0.25">
      <c r="A11" s="39" t="s">
        <v>21</v>
      </c>
      <c r="B11" s="24">
        <v>8.127735773975326</v>
      </c>
      <c r="C11" s="59">
        <v>59.130718513977122</v>
      </c>
      <c r="D11" s="60">
        <f t="shared" si="0"/>
        <v>64.361882241743146</v>
      </c>
      <c r="E11" s="59"/>
      <c r="F11" s="59"/>
      <c r="G11" s="59">
        <v>7.578805708545004</v>
      </c>
      <c r="H11" s="60">
        <f t="shared" si="1"/>
        <v>8.2492858670594877</v>
      </c>
      <c r="I11" s="59"/>
      <c r="J11" s="59"/>
      <c r="K11" s="59">
        <v>1.4619596521229499</v>
      </c>
      <c r="L11" s="60">
        <f t="shared" si="2"/>
        <v>1.5912959851802806</v>
      </c>
      <c r="M11" s="59"/>
      <c r="N11" s="61"/>
      <c r="O11" s="59">
        <v>2.2293795765441202E-2</v>
      </c>
      <c r="P11" s="60">
        <f t="shared" si="3"/>
        <v>2.4266078509389815E-2</v>
      </c>
      <c r="Q11" s="59"/>
      <c r="S11" s="24">
        <v>2.2189785271971645</v>
      </c>
      <c r="T11" s="25">
        <f t="shared" si="4"/>
        <v>23.554291300310531</v>
      </c>
    </row>
    <row r="12" spans="1:36" ht="15.75" customHeight="1" x14ac:dyDescent="0.25">
      <c r="A12" s="39" t="s">
        <v>13</v>
      </c>
      <c r="B12" s="24">
        <v>4.7184773988897568</v>
      </c>
      <c r="C12" s="59">
        <v>59.861249130416809</v>
      </c>
      <c r="D12" s="60">
        <f t="shared" si="0"/>
        <v>62.825663881361294</v>
      </c>
      <c r="E12" s="59">
        <f>AVERAGE(D12:D13)</f>
        <v>61.938849413222357</v>
      </c>
      <c r="F12" s="59">
        <f>STDEV(D12:D13)</f>
        <v>1.2541450481507672</v>
      </c>
      <c r="G12" s="59">
        <v>7.3977502119685639</v>
      </c>
      <c r="H12" s="60">
        <f t="shared" si="1"/>
        <v>7.7640973926694619</v>
      </c>
      <c r="I12" s="59">
        <f>AVERAGE(H12:H13)</f>
        <v>7.5679121082866123</v>
      </c>
      <c r="J12" s="59">
        <f>STDEV(H12:H13)</f>
        <v>0.27744788991224839</v>
      </c>
      <c r="K12" s="59">
        <v>1.6047874716039607</v>
      </c>
      <c r="L12" s="60">
        <f t="shared" si="2"/>
        <v>1.6842588445215101</v>
      </c>
      <c r="M12" s="59">
        <f>AVERAGE(L12:L13)</f>
        <v>1.6020510526731924</v>
      </c>
      <c r="N12" s="61">
        <f>STDEV(L12:L13)</f>
        <v>0.11625937416463529</v>
      </c>
      <c r="O12" s="59">
        <v>3.3694168521132399E-3</v>
      </c>
      <c r="P12" s="60">
        <f t="shared" si="3"/>
        <v>3.5362751980980403E-3</v>
      </c>
      <c r="Q12" s="59">
        <f>AVERAGE(P12:P13)</f>
        <v>4.2496421938061435E-3</v>
      </c>
      <c r="R12" s="61">
        <f>STDEV(P12:P13)</f>
        <v>1.0088532802797487E-3</v>
      </c>
      <c r="S12" s="24">
        <v>1.7280705768073088</v>
      </c>
      <c r="T12" s="25">
        <f t="shared" si="4"/>
        <v>25.994373029442329</v>
      </c>
      <c r="U12" s="59">
        <f>AVERAGE(T12:T13)</f>
        <v>27.022902506973089</v>
      </c>
      <c r="V12" s="61">
        <f>STDEV(T12:T13)</f>
        <v>1.454560336424515</v>
      </c>
    </row>
    <row r="13" spans="1:36" ht="15.75" customHeight="1" x14ac:dyDescent="0.25">
      <c r="A13" s="39" t="s">
        <v>13</v>
      </c>
      <c r="B13" s="24">
        <v>5.2179128348660564</v>
      </c>
      <c r="C13" s="59">
        <v>57.866392977737</v>
      </c>
      <c r="D13" s="60">
        <f t="shared" si="0"/>
        <v>61.05203494508342</v>
      </c>
      <c r="E13" s="59"/>
      <c r="F13" s="59"/>
      <c r="G13" s="59">
        <v>6.9870765438080236</v>
      </c>
      <c r="H13" s="60">
        <f t="shared" si="1"/>
        <v>7.3717268239037628</v>
      </c>
      <c r="I13" s="59"/>
      <c r="J13" s="59"/>
      <c r="K13" s="59">
        <v>1.4405391642484466</v>
      </c>
      <c r="L13" s="60">
        <f t="shared" si="2"/>
        <v>1.5198432608248746</v>
      </c>
      <c r="M13" s="59"/>
      <c r="N13" s="61"/>
      <c r="O13" s="59">
        <v>4.704043696019E-3</v>
      </c>
      <c r="P13" s="60">
        <f t="shared" si="3"/>
        <v>4.9630091895142463E-3</v>
      </c>
      <c r="Q13" s="59"/>
      <c r="S13" s="24">
        <v>1.9999999764945795</v>
      </c>
      <c r="T13" s="25">
        <f t="shared" si="4"/>
        <v>28.05143198450385</v>
      </c>
    </row>
    <row r="14" spans="1:36" ht="15.75" customHeight="1" x14ac:dyDescent="0.25">
      <c r="A14" s="39" t="s">
        <v>13</v>
      </c>
      <c r="B14" s="24">
        <v>5.8431216404539095</v>
      </c>
      <c r="C14" s="59">
        <v>59.104817465123062</v>
      </c>
      <c r="D14" s="60">
        <f t="shared" si="0"/>
        <v>62.772702849627478</v>
      </c>
      <c r="E14" s="59">
        <f>AVERAGE(D14:D15)</f>
        <v>63.659581889642503</v>
      </c>
      <c r="F14" s="59">
        <f>STDEV(D14:D15)</f>
        <v>1.2542363665736787</v>
      </c>
      <c r="G14" s="59">
        <v>7.134386929911436</v>
      </c>
      <c r="H14" s="60">
        <f t="shared" si="1"/>
        <v>7.5771277194090594</v>
      </c>
      <c r="I14" s="59">
        <f>AVERAGE(H14:H15)</f>
        <v>7.7339216765219492</v>
      </c>
      <c r="J14" s="59">
        <f>STDEV(H14:H15)</f>
        <v>0.22174014064719416</v>
      </c>
      <c r="K14" s="59">
        <v>1.4766977531186345</v>
      </c>
      <c r="L14" s="60">
        <f t="shared" si="2"/>
        <v>1.5683376284839627</v>
      </c>
      <c r="M14" s="59">
        <f>AVERAGE(L14:L15)</f>
        <v>1.632623938646546</v>
      </c>
      <c r="N14" s="61">
        <f>STDEV(L14:L15)</f>
        <v>9.0914571706848538E-2</v>
      </c>
      <c r="O14" s="59">
        <v>3.8211008175669998E-3</v>
      </c>
      <c r="P14" s="60">
        <f t="shared" si="3"/>
        <v>4.0582280170502255E-3</v>
      </c>
      <c r="Q14" s="59">
        <f>AVERAGE(P14:P15)</f>
        <v>7.3195343131151041E-3</v>
      </c>
      <c r="R14" s="61">
        <f>STDEV(P14:P15)</f>
        <v>4.612183594947715E-3</v>
      </c>
      <c r="S14" s="24">
        <v>2.7077351884249632</v>
      </c>
      <c r="T14" s="25">
        <f t="shared" si="4"/>
        <v>25.370038386037486</v>
      </c>
      <c r="U14" s="59">
        <f>AVERAGE(T14:T15)</f>
        <v>24.295495528148138</v>
      </c>
      <c r="V14" s="61">
        <f>STDEV(T14:T15)</f>
        <v>1.5196330829782589</v>
      </c>
    </row>
    <row r="15" spans="1:36" ht="15.75" customHeight="1" x14ac:dyDescent="0.25">
      <c r="A15" s="39" t="s">
        <v>13</v>
      </c>
      <c r="B15" s="24">
        <v>7.5509388733519769</v>
      </c>
      <c r="C15" s="59">
        <v>59.672597119947078</v>
      </c>
      <c r="D15" s="60">
        <f t="shared" si="0"/>
        <v>64.546460929657528</v>
      </c>
      <c r="E15" s="59"/>
      <c r="F15" s="59"/>
      <c r="G15" s="59">
        <v>7.2948925194690446</v>
      </c>
      <c r="H15" s="60">
        <f t="shared" si="1"/>
        <v>7.890715633634839</v>
      </c>
      <c r="I15" s="59"/>
      <c r="J15" s="59"/>
      <c r="K15" s="59">
        <v>1.5687775931859069</v>
      </c>
      <c r="L15" s="60">
        <f t="shared" si="2"/>
        <v>1.6969102488091292</v>
      </c>
      <c r="M15" s="59"/>
      <c r="N15" s="61"/>
      <c r="O15" s="59">
        <v>9.7818878024939996E-3</v>
      </c>
      <c r="P15" s="60">
        <f t="shared" si="3"/>
        <v>1.0580840609179982E-2</v>
      </c>
      <c r="Q15" s="59"/>
      <c r="S15" s="24">
        <v>2.6343796770305294</v>
      </c>
      <c r="T15" s="25">
        <f t="shared" si="4"/>
        <v>23.220952670258793</v>
      </c>
    </row>
    <row r="16" spans="1:36" ht="15.75" customHeight="1" x14ac:dyDescent="0.25">
      <c r="A16" s="39" t="s">
        <v>13</v>
      </c>
      <c r="B16" s="24">
        <v>6.9858085148910618</v>
      </c>
      <c r="C16" s="59">
        <v>58.161546273279249</v>
      </c>
      <c r="D16" s="60">
        <f t="shared" si="0"/>
        <v>62.529755239113804</v>
      </c>
      <c r="E16" s="59">
        <f>AVERAGE(D16:D17)</f>
        <v>63.295285459228722</v>
      </c>
      <c r="F16" s="59">
        <f>STDEV(D16:D17)</f>
        <v>1.0826232196929733</v>
      </c>
      <c r="G16" s="59">
        <v>7.1672667811415653</v>
      </c>
      <c r="H16" s="60">
        <f t="shared" si="1"/>
        <v>7.7055626315786512</v>
      </c>
      <c r="I16" s="59">
        <f>AVERAGE(H16:H17)</f>
        <v>7.8490892865198507</v>
      </c>
      <c r="J16" s="59">
        <f>STDEV(H16:H17)</f>
        <v>0.20297734197988779</v>
      </c>
      <c r="K16" s="59">
        <v>1.4795147800430104</v>
      </c>
      <c r="L16" s="60">
        <f t="shared" si="2"/>
        <v>1.5906333823047558</v>
      </c>
      <c r="M16" s="59">
        <f>AVERAGE(L16:L17)</f>
        <v>1.6521653874588114</v>
      </c>
      <c r="N16" s="61">
        <f>STDEV(L16:L17)</f>
        <v>8.7019396208876693E-2</v>
      </c>
      <c r="O16" s="59">
        <v>4.3247608240080164E-2</v>
      </c>
      <c r="P16" s="60">
        <f t="shared" si="3"/>
        <v>4.6495709471391658E-2</v>
      </c>
      <c r="Q16" s="59">
        <f>AVERAGE(P16:P17)</f>
        <v>2.7095569130719959E-2</v>
      </c>
      <c r="R16" s="61">
        <f>STDEV(P16:P17)</f>
        <v>2.7435941581719317E-2</v>
      </c>
      <c r="S16" s="24">
        <v>1.9845178338888376</v>
      </c>
      <c r="T16" s="25">
        <f t="shared" si="4"/>
        <v>26.143035203642562</v>
      </c>
      <c r="U16" s="59">
        <f>AVERAGE(T16:T17)</f>
        <v>25.137765346926773</v>
      </c>
      <c r="V16" s="61">
        <f>STDEV(T16:T17)</f>
        <v>1.4216662652123258</v>
      </c>
    </row>
    <row r="17" spans="1:22" ht="15.75" customHeight="1" x14ac:dyDescent="0.25">
      <c r="A17" s="39" t="s">
        <v>13</v>
      </c>
      <c r="B17" s="24">
        <v>7.4426912771658182</v>
      </c>
      <c r="C17" s="59">
        <v>59.292966938695848</v>
      </c>
      <c r="D17" s="60">
        <f t="shared" si="0"/>
        <v>64.060815679343634</v>
      </c>
      <c r="E17" s="59"/>
      <c r="F17" s="59"/>
      <c r="G17" s="59">
        <v>7.3977502119685639</v>
      </c>
      <c r="H17" s="60">
        <f t="shared" si="1"/>
        <v>7.9926159414610503</v>
      </c>
      <c r="I17" s="59"/>
      <c r="J17" s="59"/>
      <c r="K17" s="59">
        <v>1.5861521862558512</v>
      </c>
      <c r="L17" s="60">
        <f t="shared" si="2"/>
        <v>1.7136973926128671</v>
      </c>
      <c r="M17" s="59"/>
      <c r="N17" s="61"/>
      <c r="O17" s="59">
        <v>7.1226817827508334E-3</v>
      </c>
      <c r="P17" s="60">
        <f t="shared" si="3"/>
        <v>7.6954287900482627E-3</v>
      </c>
      <c r="Q17" s="59"/>
      <c r="S17" s="24">
        <v>2.0926800675814143</v>
      </c>
      <c r="T17" s="25">
        <f t="shared" si="4"/>
        <v>24.132495490210985</v>
      </c>
    </row>
    <row r="18" spans="1:22" ht="15.75" customHeight="1" x14ac:dyDescent="0.25">
      <c r="A18" s="39" t="s">
        <v>16</v>
      </c>
      <c r="B18" s="24">
        <v>5.5372642921281052</v>
      </c>
      <c r="C18" s="59">
        <v>62.231072086389716</v>
      </c>
      <c r="D18" s="60">
        <f t="shared" si="0"/>
        <v>65.878964461542466</v>
      </c>
      <c r="E18" s="59">
        <f>AVERAGE(D18:D19)</f>
        <v>66.638315629885781</v>
      </c>
      <c r="F18" s="59">
        <f>STDEV(D18:D19)</f>
        <v>1.0738847208749713</v>
      </c>
      <c r="G18" s="59">
        <v>7.6803655121801757</v>
      </c>
      <c r="H18" s="60">
        <f t="shared" si="1"/>
        <v>8.1305770520259717</v>
      </c>
      <c r="I18" s="59">
        <f>AVERAGE(H18:H19)</f>
        <v>8.2752238663383118</v>
      </c>
      <c r="J18" s="59">
        <f>STDEV(H18:H19)</f>
        <v>0.20456148655457529</v>
      </c>
      <c r="K18" s="59">
        <v>1.5094803364502678</v>
      </c>
      <c r="L18" s="60">
        <f t="shared" si="2"/>
        <v>1.5979638162485248</v>
      </c>
      <c r="M18" s="59">
        <f>AVERAGE(L18:L19)</f>
        <v>1.601950269650168</v>
      </c>
      <c r="N18" s="61">
        <f>STDEV(L18:L19)</f>
        <v>5.6376964663719647E-3</v>
      </c>
      <c r="O18" s="59">
        <v>1.2471469177759999E-3</v>
      </c>
      <c r="P18" s="60">
        <f t="shared" si="3"/>
        <v>1.3202528049079897E-3</v>
      </c>
      <c r="Q18" s="59">
        <f>AVERAGE(P18:P19)</f>
        <v>1.8593259465808924E-3</v>
      </c>
      <c r="R18" s="61">
        <f>STDEV(P18:P19)</f>
        <v>7.6236454806489194E-4</v>
      </c>
      <c r="S18" s="24">
        <v>1.8696870638797121</v>
      </c>
      <c r="T18" s="25">
        <f t="shared" si="4"/>
        <v>22.521487353498419</v>
      </c>
      <c r="U18" s="59">
        <f>AVERAGE(T18:T19)</f>
        <v>21.500076356214322</v>
      </c>
      <c r="V18" s="61">
        <f>STDEV(T18:T19)</f>
        <v>1.4444932851162002</v>
      </c>
    </row>
    <row r="19" spans="1:22" ht="15.75" customHeight="1" x14ac:dyDescent="0.25">
      <c r="A19" s="39" t="s">
        <v>16</v>
      </c>
      <c r="B19" s="24">
        <v>6.1032863849765295</v>
      </c>
      <c r="C19" s="59">
        <v>63.284194176740932</v>
      </c>
      <c r="D19" s="60">
        <f t="shared" si="0"/>
        <v>67.397666798229096</v>
      </c>
      <c r="E19" s="59"/>
      <c r="F19" s="59"/>
      <c r="G19" s="59">
        <v>7.9059818597658724</v>
      </c>
      <c r="H19" s="60">
        <f t="shared" si="1"/>
        <v>8.4198706806506536</v>
      </c>
      <c r="I19" s="59"/>
      <c r="J19" s="59"/>
      <c r="K19" s="59">
        <v>1.5079218056824517</v>
      </c>
      <c r="L19" s="60">
        <f t="shared" si="2"/>
        <v>1.6059367230518109</v>
      </c>
      <c r="M19" s="59"/>
      <c r="N19" s="61"/>
      <c r="O19" s="59">
        <v>2.2520179232430001E-3</v>
      </c>
      <c r="P19" s="60">
        <f t="shared" si="3"/>
        <v>2.3983990882537952E-3</v>
      </c>
      <c r="Q19" s="59"/>
      <c r="S19" s="24">
        <v>2.0954620400499611</v>
      </c>
      <c r="T19" s="25">
        <f t="shared" si="4"/>
        <v>20.478665358930222</v>
      </c>
    </row>
    <row r="20" spans="1:22" ht="15.75" customHeight="1" x14ac:dyDescent="0.25">
      <c r="A20" s="39" t="s">
        <v>20</v>
      </c>
      <c r="B20" s="24">
        <v>4.9296477397465432</v>
      </c>
      <c r="C20" s="59">
        <v>60.510182321609641</v>
      </c>
      <c r="D20" s="60">
        <f t="shared" si="0"/>
        <v>63.647794378592451</v>
      </c>
      <c r="E20" s="59">
        <f>AVERAGE(D20:D21)</f>
        <v>64.768895657988182</v>
      </c>
      <c r="F20" s="59">
        <f>STDEV(D20:D21)</f>
        <v>1.5854766341152711</v>
      </c>
      <c r="G20" s="59">
        <v>7.5350019593732851</v>
      </c>
      <c r="H20" s="60">
        <f t="shared" si="1"/>
        <v>7.9257116232685734</v>
      </c>
      <c r="I20" s="59">
        <f>AVERAGE(H20:H21)</f>
        <v>7.9700890050339002</v>
      </c>
      <c r="J20" s="59">
        <f>STDEV(H20:H21)</f>
        <v>6.2759095155133005E-2</v>
      </c>
      <c r="K20" s="59">
        <v>1.4458885497523155</v>
      </c>
      <c r="L20" s="60">
        <f t="shared" si="2"/>
        <v>1.5208616728317368</v>
      </c>
      <c r="M20" s="59">
        <f>AVERAGE(L20:L21)</f>
        <v>1.5924674782890782</v>
      </c>
      <c r="N20" s="61">
        <f>STDEV(L20:L21)</f>
        <v>0.10126590122242177</v>
      </c>
      <c r="O20" s="59">
        <v>9.8205314183200006E-3</v>
      </c>
      <c r="P20" s="60">
        <f t="shared" si="3"/>
        <v>1.0329751794162354E-2</v>
      </c>
      <c r="Q20" s="59">
        <f>AVERAGE(P20:P21)</f>
        <v>1.2020770547833595E-2</v>
      </c>
      <c r="R20" s="61">
        <f>STDEV(P20:P21)</f>
        <v>2.3914616556691155E-3</v>
      </c>
      <c r="S20" s="24">
        <v>2.1000163687365689</v>
      </c>
      <c r="T20" s="25">
        <f t="shared" si="4"/>
        <v>24.795286204776509</v>
      </c>
      <c r="U20" s="59">
        <f>AVERAGE(T20:T21)</f>
        <v>23.635296657950697</v>
      </c>
      <c r="V20" s="61">
        <f>STDEV(T20:T21)</f>
        <v>1.6404729493320847</v>
      </c>
    </row>
    <row r="21" spans="1:22" ht="15.75" customHeight="1" x14ac:dyDescent="0.25">
      <c r="A21" s="39" t="s">
        <v>20</v>
      </c>
      <c r="B21" s="24">
        <v>6.0850512897121734</v>
      </c>
      <c r="C21" s="59">
        <v>61.880556828954333</v>
      </c>
      <c r="D21" s="60">
        <f t="shared" si="0"/>
        <v>65.889996937383913</v>
      </c>
      <c r="E21" s="59"/>
      <c r="F21" s="59"/>
      <c r="G21" s="59">
        <v>7.5267819965657523</v>
      </c>
      <c r="H21" s="60">
        <f t="shared" si="1"/>
        <v>8.0144663867992261</v>
      </c>
      <c r="I21" s="59"/>
      <c r="J21" s="59"/>
      <c r="K21" s="59">
        <v>1.5628135709320528</v>
      </c>
      <c r="L21" s="60">
        <f t="shared" si="2"/>
        <v>1.6640732837464198</v>
      </c>
      <c r="M21" s="59"/>
      <c r="N21" s="61"/>
      <c r="O21" s="59">
        <v>1.2877419889770999E-2</v>
      </c>
      <c r="P21" s="60">
        <f t="shared" si="3"/>
        <v>1.3711789301504834E-2</v>
      </c>
      <c r="Q21" s="59"/>
      <c r="S21" s="24">
        <v>1.9424444916440533</v>
      </c>
      <c r="T21" s="25">
        <f t="shared" si="4"/>
        <v>22.475307111124884</v>
      </c>
    </row>
    <row r="22" spans="1:22" ht="15.75" customHeight="1" x14ac:dyDescent="0.25">
      <c r="A22" s="39" t="s">
        <v>14</v>
      </c>
      <c r="B22" s="24">
        <v>4.2640303574995073</v>
      </c>
      <c r="C22" s="59">
        <v>63.686322185414681</v>
      </c>
      <c r="D22" s="60">
        <f t="shared" si="0"/>
        <v>66.522877893474771</v>
      </c>
      <c r="E22" s="59">
        <f>AVERAGE(D22:D23)</f>
        <v>66.881177243698943</v>
      </c>
      <c r="F22" s="59">
        <f>STDEV(D22:D23)</f>
        <v>0.50671180047649156</v>
      </c>
      <c r="G22" s="59">
        <v>7.3689803421422004</v>
      </c>
      <c r="H22" s="60">
        <f t="shared" si="1"/>
        <v>7.6971908987391258</v>
      </c>
      <c r="I22" s="59">
        <f>AVERAGE(H22:H23)</f>
        <v>7.7785430070977677</v>
      </c>
      <c r="J22" s="59">
        <f>STDEV(H22:H23)</f>
        <v>0.11504925496843704</v>
      </c>
      <c r="K22" s="59">
        <v>1.4820155635500345</v>
      </c>
      <c r="L22" s="60">
        <f t="shared" si="2"/>
        <v>1.5480237669124906</v>
      </c>
      <c r="M22" s="59">
        <f>AVERAGE(L22:L23)</f>
        <v>1.5542322106792628</v>
      </c>
      <c r="N22" s="61">
        <f>STDEV(L22:L23)</f>
        <v>8.7800653761999636E-3</v>
      </c>
      <c r="O22" s="59">
        <v>6.457763402418E-3</v>
      </c>
      <c r="P22" s="60">
        <f t="shared" si="3"/>
        <v>6.7453888298543707E-3</v>
      </c>
      <c r="Q22" s="59">
        <f>AVERAGE(P22:P23)</f>
        <v>7.6443331498849548E-3</v>
      </c>
      <c r="R22" s="61">
        <f>STDEV(P22:P23)</f>
        <v>1.271299249205512E-3</v>
      </c>
      <c r="S22" s="24">
        <v>1.7771566635667826</v>
      </c>
      <c r="T22" s="25">
        <f t="shared" si="4"/>
        <v>22.448005388476975</v>
      </c>
      <c r="U22" s="59">
        <f>AVERAGE(T22:T23)</f>
        <v>21.825335584254464</v>
      </c>
      <c r="V22" s="61">
        <f>STDEV(T22:T23)</f>
        <v>0.88058808201167482</v>
      </c>
    </row>
    <row r="23" spans="1:22" ht="15.75" customHeight="1" x14ac:dyDescent="0.25">
      <c r="A23" s="39" t="s">
        <v>14</v>
      </c>
      <c r="B23" s="24">
        <v>4.7761790567545805</v>
      </c>
      <c r="C23" s="59">
        <v>64.02799879497276</v>
      </c>
      <c r="D23" s="60">
        <f t="shared" si="0"/>
        <v>67.239476593923115</v>
      </c>
      <c r="E23" s="59"/>
      <c r="F23" s="59"/>
      <c r="G23" s="59">
        <v>7.4844924510691042</v>
      </c>
      <c r="H23" s="60">
        <f t="shared" si="1"/>
        <v>7.8598951154564096</v>
      </c>
      <c r="I23" s="59"/>
      <c r="J23" s="59"/>
      <c r="K23" s="59">
        <v>1.4859112147152993</v>
      </c>
      <c r="L23" s="60">
        <f t="shared" si="2"/>
        <v>1.560440654446035</v>
      </c>
      <c r="M23" s="59"/>
      <c r="N23" s="61"/>
      <c r="O23" s="59">
        <v>8.1352352406369993E-3</v>
      </c>
      <c r="P23" s="60">
        <f t="shared" si="3"/>
        <v>8.5432774699155389E-3</v>
      </c>
      <c r="Q23" s="59"/>
      <c r="S23" s="24">
        <v>2.128978578672573</v>
      </c>
      <c r="T23" s="25">
        <f t="shared" si="4"/>
        <v>21.202665780031953</v>
      </c>
    </row>
    <row r="24" spans="1:22" ht="15.75" customHeight="1" x14ac:dyDescent="0.25">
      <c r="A24" s="39" t="s">
        <v>15</v>
      </c>
      <c r="B24" s="24">
        <v>4.6316630065881412</v>
      </c>
      <c r="C24" s="59">
        <v>62.779924889161641</v>
      </c>
      <c r="D24" s="60">
        <f t="shared" si="0"/>
        <v>65.828897586311641</v>
      </c>
      <c r="E24" s="59">
        <f>AVERAGE(D24:D25)</f>
        <v>66.31400826242799</v>
      </c>
      <c r="F24" s="59">
        <f>STDEV(D24:D25)</f>
        <v>0.68605009741573308</v>
      </c>
      <c r="G24" s="59">
        <v>7.2726120939644172</v>
      </c>
      <c r="H24" s="60">
        <f t="shared" si="1"/>
        <v>7.6258141048079899</v>
      </c>
      <c r="I24" s="59">
        <f>AVERAGE(H24:H25)</f>
        <v>7.7345813518532722</v>
      </c>
      <c r="J24" s="59">
        <f>STDEV(H24:H25)</f>
        <v>0.15382011591342379</v>
      </c>
      <c r="K24" s="59">
        <v>1.6434787153415915</v>
      </c>
      <c r="L24" s="60">
        <f t="shared" si="2"/>
        <v>1.7232959776315748</v>
      </c>
      <c r="M24" s="59">
        <f>AVERAGE(L24:L25)</f>
        <v>1.6803330064271262</v>
      </c>
      <c r="N24" s="61">
        <f>STDEV(L24:L25)</f>
        <v>6.0758816557175938E-2</v>
      </c>
      <c r="O24" s="59">
        <v>6.1856039416349996E-3</v>
      </c>
      <c r="P24" s="60">
        <f t="shared" si="3"/>
        <v>6.4860142649465595E-3</v>
      </c>
      <c r="Q24" s="59">
        <f>AVERAGE(P24:P25)</f>
        <v>6.3434080690769647E-3</v>
      </c>
      <c r="R24" s="61">
        <f>STDEV(P24:P25)</f>
        <v>2.0167561627721506E-4</v>
      </c>
      <c r="S24" s="24">
        <v>1.9157482317443508</v>
      </c>
      <c r="T24" s="25">
        <f t="shared" si="4"/>
        <v>22.899758085239494</v>
      </c>
      <c r="U24" s="59">
        <f>AVERAGE(T24:T25)</f>
        <v>22.498540507658639</v>
      </c>
      <c r="V24" s="61">
        <f>STDEV(T24:T25)</f>
        <v>0.56740733967732215</v>
      </c>
    </row>
    <row r="25" spans="1:22" ht="15.75" customHeight="1" x14ac:dyDescent="0.25">
      <c r="A25" s="39" t="s">
        <v>15</v>
      </c>
      <c r="B25" s="24">
        <v>4.4801436838954238</v>
      </c>
      <c r="C25" s="59">
        <v>63.806422430521366</v>
      </c>
      <c r="D25" s="60">
        <f t="shared" si="0"/>
        <v>66.799118938544353</v>
      </c>
      <c r="E25" s="59"/>
      <c r="F25" s="59"/>
      <c r="G25" s="59">
        <v>7.4919553120391011</v>
      </c>
      <c r="H25" s="60">
        <f t="shared" si="1"/>
        <v>7.8433485988985554</v>
      </c>
      <c r="I25" s="59"/>
      <c r="J25" s="59"/>
      <c r="K25" s="59">
        <v>1.5640135050076525</v>
      </c>
      <c r="L25" s="60">
        <f t="shared" si="2"/>
        <v>1.6373700352226777</v>
      </c>
      <c r="M25" s="59"/>
      <c r="N25" s="61"/>
      <c r="O25" s="59">
        <v>5.9229970397340001E-3</v>
      </c>
      <c r="P25" s="60">
        <f t="shared" si="3"/>
        <v>6.2008018732073698E-3</v>
      </c>
      <c r="Q25" s="59"/>
      <c r="S25" s="24">
        <v>1.6166386953834229</v>
      </c>
      <c r="T25" s="25">
        <f t="shared" si="4"/>
        <v>22.097322930077787</v>
      </c>
    </row>
    <row r="26" spans="1:22" x14ac:dyDescent="0.2">
      <c r="B26" s="24"/>
      <c r="N26" s="28"/>
      <c r="O26" s="25"/>
      <c r="P26" s="25"/>
      <c r="Q26" s="25"/>
    </row>
    <row r="27" spans="1:22" x14ac:dyDescent="0.2">
      <c r="N27" s="28"/>
      <c r="O27" s="25"/>
      <c r="P27" s="25"/>
      <c r="Q27" s="25"/>
      <c r="S27" s="24"/>
    </row>
    <row r="28" spans="1:22" x14ac:dyDescent="0.2">
      <c r="N28" s="28"/>
      <c r="O28" s="25"/>
      <c r="P28" s="25"/>
      <c r="Q28" s="25"/>
    </row>
    <row r="29" spans="1:22" x14ac:dyDescent="0.2">
      <c r="N29" s="28"/>
      <c r="O29" s="25"/>
      <c r="P29" s="25"/>
      <c r="Q29" s="25"/>
    </row>
    <row r="30" spans="1:22" x14ac:dyDescent="0.2">
      <c r="N30" s="28"/>
      <c r="O30" s="25"/>
      <c r="P30" s="25"/>
      <c r="Q30" s="25"/>
    </row>
    <row r="31" spans="1:22" x14ac:dyDescent="0.2">
      <c r="N31" s="28"/>
      <c r="O31" s="25"/>
      <c r="P31" s="25"/>
      <c r="Q31" s="25"/>
    </row>
    <row r="32" spans="1:22" x14ac:dyDescent="0.2">
      <c r="N32" s="28"/>
      <c r="O32" s="25"/>
      <c r="P32" s="25"/>
      <c r="Q32" s="25"/>
    </row>
    <row r="33" spans="14:17" x14ac:dyDescent="0.2">
      <c r="N33" s="28"/>
      <c r="O33" s="25"/>
      <c r="P33" s="25"/>
      <c r="Q33" s="25"/>
    </row>
    <row r="34" spans="14:17" x14ac:dyDescent="0.2">
      <c r="N34" s="28"/>
      <c r="O34" s="25"/>
      <c r="P34" s="25"/>
      <c r="Q34" s="25"/>
    </row>
    <row r="35" spans="14:17" x14ac:dyDescent="0.2">
      <c r="N35" s="28"/>
      <c r="O35" s="25"/>
      <c r="P35" s="25"/>
      <c r="Q35" s="25"/>
    </row>
    <row r="36" spans="14:17" x14ac:dyDescent="0.2">
      <c r="N36" s="28"/>
      <c r="O36" s="25"/>
      <c r="P36" s="25"/>
      <c r="Q36" s="25"/>
    </row>
    <row r="37" spans="14:17" x14ac:dyDescent="0.2">
      <c r="N37" s="28"/>
      <c r="O37" s="25"/>
      <c r="P37" s="25"/>
      <c r="Q37" s="25"/>
    </row>
    <row r="38" spans="14:17" ht="12.75" x14ac:dyDescent="0.2">
      <c r="N38" s="28"/>
      <c r="O38" s="25"/>
      <c r="P38" s="25"/>
      <c r="Q38" s="25"/>
    </row>
    <row r="39" spans="14:17" ht="12.75" x14ac:dyDescent="0.2">
      <c r="N39" s="28"/>
      <c r="O39" s="25"/>
      <c r="P39" s="25"/>
      <c r="Q39" s="25"/>
    </row>
    <row r="40" spans="14:17" ht="12.75" x14ac:dyDescent="0.2">
      <c r="N40" s="28"/>
      <c r="O40" s="25"/>
      <c r="P40" s="25"/>
      <c r="Q40" s="25"/>
    </row>
    <row r="41" spans="14:17" ht="12.75" x14ac:dyDescent="0.2">
      <c r="N41" s="28"/>
      <c r="O41" s="25"/>
      <c r="P41" s="25"/>
      <c r="Q41" s="25"/>
    </row>
    <row r="42" spans="14:17" ht="12.75" x14ac:dyDescent="0.2">
      <c r="N42" s="28"/>
      <c r="O42" s="25"/>
      <c r="P42" s="25"/>
      <c r="Q42" s="25"/>
    </row>
    <row r="43" spans="14:17" ht="12.75" x14ac:dyDescent="0.2">
      <c r="N43" s="28"/>
      <c r="O43" s="25"/>
      <c r="P43" s="25"/>
      <c r="Q43" s="25"/>
    </row>
    <row r="44" spans="14:17" ht="12.75" x14ac:dyDescent="0.2">
      <c r="N44" s="28"/>
      <c r="O44" s="25"/>
      <c r="P44" s="25"/>
      <c r="Q44" s="25"/>
    </row>
    <row r="45" spans="14:17" ht="12.75" x14ac:dyDescent="0.2">
      <c r="N45" s="28"/>
      <c r="O45" s="25"/>
      <c r="P45" s="25"/>
      <c r="Q45" s="25"/>
    </row>
    <row r="46" spans="14:17" ht="12.75" x14ac:dyDescent="0.2">
      <c r="N46" s="28"/>
      <c r="O46" s="25"/>
      <c r="P46" s="25"/>
      <c r="Q46" s="25"/>
    </row>
    <row r="47" spans="14:17" ht="12.75" x14ac:dyDescent="0.2">
      <c r="N47" s="28"/>
      <c r="O47" s="25"/>
      <c r="P47" s="25"/>
      <c r="Q47" s="25"/>
    </row>
    <row r="48" spans="14:17" ht="12.75" x14ac:dyDescent="0.2">
      <c r="N48" s="28"/>
      <c r="O48" s="25"/>
      <c r="P48" s="25"/>
      <c r="Q48" s="25"/>
    </row>
    <row r="49" spans="14:17" ht="12.75" x14ac:dyDescent="0.2">
      <c r="N49" s="28"/>
      <c r="O49" s="25"/>
      <c r="P49" s="25"/>
      <c r="Q49" s="25"/>
    </row>
    <row r="50" spans="14:17" ht="12.75" x14ac:dyDescent="0.2">
      <c r="N50" s="28"/>
      <c r="O50" s="25"/>
      <c r="P50" s="25"/>
      <c r="Q50" s="25"/>
    </row>
    <row r="51" spans="14:17" ht="12.75" x14ac:dyDescent="0.2">
      <c r="N51" s="28"/>
      <c r="O51" s="25"/>
      <c r="P51" s="25"/>
      <c r="Q51" s="25"/>
    </row>
    <row r="52" spans="14:17" ht="12.75" x14ac:dyDescent="0.2">
      <c r="N52" s="28"/>
      <c r="O52" s="25"/>
      <c r="P52" s="25"/>
      <c r="Q52" s="25"/>
    </row>
    <row r="53" spans="14:17" ht="12.75" x14ac:dyDescent="0.2">
      <c r="N53" s="28"/>
      <c r="O53" s="25"/>
      <c r="P53" s="25"/>
      <c r="Q53" s="25"/>
    </row>
    <row r="54" spans="14:17" ht="12.75" x14ac:dyDescent="0.2">
      <c r="N54" s="28"/>
      <c r="O54" s="25"/>
      <c r="P54" s="25"/>
      <c r="Q54" s="25"/>
    </row>
    <row r="55" spans="14:17" ht="12.75" x14ac:dyDescent="0.2">
      <c r="N55" s="28"/>
      <c r="O55" s="25"/>
      <c r="P55" s="25"/>
      <c r="Q55" s="25"/>
    </row>
    <row r="56" spans="14:17" ht="12.75" x14ac:dyDescent="0.2">
      <c r="N56" s="28"/>
      <c r="O56" s="25"/>
      <c r="P56" s="25"/>
      <c r="Q56" s="25"/>
    </row>
    <row r="57" spans="14:17" ht="12.75" x14ac:dyDescent="0.2">
      <c r="N57" s="28"/>
      <c r="O57" s="25"/>
      <c r="P57" s="25"/>
      <c r="Q57" s="25"/>
    </row>
    <row r="58" spans="14:17" ht="12.75" x14ac:dyDescent="0.2">
      <c r="N58" s="28"/>
      <c r="O58" s="25"/>
      <c r="P58" s="25"/>
      <c r="Q58" s="25"/>
    </row>
    <row r="59" spans="14:17" ht="12.75" x14ac:dyDescent="0.2">
      <c r="N59" s="28"/>
      <c r="O59" s="25"/>
      <c r="P59" s="25"/>
      <c r="Q59" s="25"/>
    </row>
    <row r="60" spans="14:17" ht="12.75" x14ac:dyDescent="0.2">
      <c r="N60" s="28"/>
      <c r="O60" s="25"/>
      <c r="P60" s="25"/>
      <c r="Q60" s="25"/>
    </row>
    <row r="61" spans="14:17" ht="12.75" x14ac:dyDescent="0.2">
      <c r="N61" s="28"/>
      <c r="O61" s="25"/>
      <c r="P61" s="25"/>
      <c r="Q61" s="25"/>
    </row>
    <row r="62" spans="14:17" ht="12.75" x14ac:dyDescent="0.2">
      <c r="N62" s="28"/>
      <c r="O62" s="25"/>
      <c r="P62" s="25"/>
      <c r="Q62" s="25"/>
    </row>
    <row r="63" spans="14:17" ht="12.75" x14ac:dyDescent="0.2">
      <c r="N63" s="28"/>
      <c r="O63" s="25"/>
      <c r="P63" s="25"/>
      <c r="Q63" s="25"/>
    </row>
    <row r="64" spans="14:17" ht="12.75" x14ac:dyDescent="0.2">
      <c r="N64" s="28"/>
      <c r="O64" s="25"/>
      <c r="P64" s="25"/>
      <c r="Q64" s="25"/>
    </row>
    <row r="65" spans="14:17" ht="12.75" x14ac:dyDescent="0.2">
      <c r="N65" s="28"/>
      <c r="O65" s="25"/>
      <c r="P65" s="25"/>
      <c r="Q65" s="25"/>
    </row>
    <row r="66" spans="14:17" ht="12.75" x14ac:dyDescent="0.2">
      <c r="N66" s="28"/>
      <c r="O66" s="25"/>
      <c r="P66" s="25"/>
      <c r="Q66" s="25"/>
    </row>
    <row r="67" spans="14:17" ht="12.75" x14ac:dyDescent="0.2">
      <c r="N67" s="28"/>
      <c r="O67" s="25"/>
      <c r="P67" s="25"/>
      <c r="Q67" s="25"/>
    </row>
    <row r="68" spans="14:17" ht="12.75" x14ac:dyDescent="0.2">
      <c r="N68" s="28"/>
      <c r="O68" s="25"/>
      <c r="P68" s="25"/>
      <c r="Q68" s="25"/>
    </row>
    <row r="69" spans="14:17" ht="12.75" x14ac:dyDescent="0.2">
      <c r="N69" s="28"/>
      <c r="O69" s="25"/>
      <c r="P69" s="25"/>
      <c r="Q69" s="25"/>
    </row>
    <row r="70" spans="14:17" ht="12.75" x14ac:dyDescent="0.2">
      <c r="N70" s="28"/>
      <c r="O70" s="25"/>
      <c r="P70" s="25"/>
      <c r="Q70" s="25"/>
    </row>
    <row r="71" spans="14:17" ht="12.75" x14ac:dyDescent="0.2">
      <c r="N71" s="28"/>
      <c r="O71" s="25"/>
      <c r="P71" s="25"/>
      <c r="Q71" s="25"/>
    </row>
    <row r="72" spans="14:17" ht="12.75" x14ac:dyDescent="0.2">
      <c r="N72" s="28"/>
      <c r="O72" s="25"/>
      <c r="P72" s="25"/>
      <c r="Q72" s="25"/>
    </row>
    <row r="73" spans="14:17" ht="12.75" x14ac:dyDescent="0.2">
      <c r="N73" s="28"/>
      <c r="O73" s="25"/>
      <c r="P73" s="25"/>
      <c r="Q73" s="25"/>
    </row>
    <row r="74" spans="14:17" ht="12.75" x14ac:dyDescent="0.2">
      <c r="N74" s="28"/>
      <c r="O74" s="25"/>
      <c r="P74" s="25"/>
      <c r="Q74" s="25"/>
    </row>
    <row r="75" spans="14:17" ht="12.75" x14ac:dyDescent="0.2">
      <c r="N75" s="28"/>
      <c r="O75" s="25"/>
      <c r="P75" s="25"/>
      <c r="Q75" s="25"/>
    </row>
    <row r="76" spans="14:17" ht="12.75" x14ac:dyDescent="0.2">
      <c r="N76" s="28"/>
      <c r="O76" s="25"/>
      <c r="P76" s="25"/>
      <c r="Q76" s="25"/>
    </row>
    <row r="77" spans="14:17" ht="12.75" x14ac:dyDescent="0.2">
      <c r="N77" s="28"/>
      <c r="O77" s="25"/>
      <c r="P77" s="25"/>
      <c r="Q77" s="25"/>
    </row>
    <row r="78" spans="14:17" ht="12.75" x14ac:dyDescent="0.2">
      <c r="N78" s="28"/>
      <c r="O78" s="25"/>
      <c r="P78" s="25"/>
      <c r="Q78" s="25"/>
    </row>
    <row r="79" spans="14:17" ht="12.75" x14ac:dyDescent="0.2">
      <c r="N79" s="28"/>
      <c r="O79" s="25"/>
      <c r="P79" s="25"/>
      <c r="Q79" s="25"/>
    </row>
    <row r="80" spans="14:17" ht="12.75" x14ac:dyDescent="0.2">
      <c r="N80" s="28"/>
      <c r="O80" s="25"/>
      <c r="P80" s="25"/>
      <c r="Q80" s="25"/>
    </row>
    <row r="81" spans="14:17" ht="12.75" x14ac:dyDescent="0.2">
      <c r="N81" s="28"/>
      <c r="O81" s="25"/>
      <c r="P81" s="25"/>
      <c r="Q81" s="25"/>
    </row>
    <row r="82" spans="14:17" ht="12.75" x14ac:dyDescent="0.2">
      <c r="N82" s="28"/>
      <c r="O82" s="25"/>
      <c r="P82" s="25"/>
      <c r="Q82" s="25"/>
    </row>
    <row r="83" spans="14:17" ht="12.75" x14ac:dyDescent="0.2">
      <c r="N83" s="28"/>
      <c r="O83" s="25"/>
      <c r="P83" s="25"/>
      <c r="Q83" s="25"/>
    </row>
    <row r="84" spans="14:17" ht="12.75" x14ac:dyDescent="0.2">
      <c r="N84" s="28"/>
      <c r="O84" s="25"/>
      <c r="P84" s="25"/>
      <c r="Q84" s="25"/>
    </row>
    <row r="85" spans="14:17" ht="12.75" x14ac:dyDescent="0.2">
      <c r="N85" s="28"/>
      <c r="O85" s="25"/>
      <c r="P85" s="25"/>
      <c r="Q85" s="25"/>
    </row>
    <row r="86" spans="14:17" ht="12.75" x14ac:dyDescent="0.2">
      <c r="N86" s="28"/>
      <c r="O86" s="25"/>
      <c r="P86" s="25"/>
      <c r="Q86" s="25"/>
    </row>
    <row r="87" spans="14:17" ht="12.75" x14ac:dyDescent="0.2">
      <c r="N87" s="28"/>
      <c r="O87" s="25"/>
      <c r="P87" s="25"/>
      <c r="Q87" s="25"/>
    </row>
    <row r="88" spans="14:17" ht="12.75" x14ac:dyDescent="0.2">
      <c r="N88" s="28"/>
      <c r="O88" s="25"/>
      <c r="P88" s="25"/>
      <c r="Q88" s="25"/>
    </row>
    <row r="89" spans="14:17" ht="12.75" x14ac:dyDescent="0.2">
      <c r="N89" s="28"/>
      <c r="O89" s="25"/>
      <c r="P89" s="25"/>
      <c r="Q89" s="25"/>
    </row>
    <row r="90" spans="14:17" ht="12.75" x14ac:dyDescent="0.2">
      <c r="N90" s="28"/>
      <c r="O90" s="25"/>
      <c r="P90" s="25"/>
      <c r="Q90" s="25"/>
    </row>
    <row r="91" spans="14:17" ht="12.75" x14ac:dyDescent="0.2">
      <c r="N91" s="28"/>
      <c r="O91" s="25"/>
      <c r="P91" s="25"/>
      <c r="Q91" s="25"/>
    </row>
    <row r="92" spans="14:17" ht="12.75" x14ac:dyDescent="0.2">
      <c r="N92" s="28"/>
      <c r="O92" s="25"/>
      <c r="P92" s="25"/>
      <c r="Q92" s="25"/>
    </row>
    <row r="93" spans="14:17" ht="12.75" x14ac:dyDescent="0.2">
      <c r="N93" s="28"/>
      <c r="O93" s="25"/>
      <c r="P93" s="25"/>
      <c r="Q93" s="25"/>
    </row>
    <row r="94" spans="14:17" ht="12.75" x14ac:dyDescent="0.2">
      <c r="N94" s="28"/>
      <c r="O94" s="25"/>
      <c r="P94" s="25"/>
      <c r="Q94" s="25"/>
    </row>
    <row r="95" spans="14:17" ht="12.75" x14ac:dyDescent="0.2">
      <c r="N95" s="28"/>
      <c r="O95" s="25"/>
      <c r="P95" s="25"/>
      <c r="Q95" s="25"/>
    </row>
    <row r="96" spans="14:17" ht="12.75" x14ac:dyDescent="0.2">
      <c r="N96" s="28"/>
      <c r="O96" s="25"/>
      <c r="P96" s="25"/>
      <c r="Q96" s="25"/>
    </row>
    <row r="97" spans="14:17" ht="12.75" x14ac:dyDescent="0.2">
      <c r="N97" s="28"/>
      <c r="O97" s="25"/>
      <c r="P97" s="25"/>
      <c r="Q97" s="25"/>
    </row>
    <row r="98" spans="14:17" ht="12.75" x14ac:dyDescent="0.2">
      <c r="N98" s="28"/>
      <c r="O98" s="25"/>
      <c r="P98" s="25"/>
      <c r="Q98" s="25"/>
    </row>
    <row r="99" spans="14:17" ht="12.75" x14ac:dyDescent="0.2">
      <c r="N99" s="28"/>
      <c r="O99" s="25"/>
      <c r="P99" s="25"/>
      <c r="Q99" s="25"/>
    </row>
    <row r="100" spans="14:17" ht="12.75" x14ac:dyDescent="0.2">
      <c r="N100" s="28"/>
      <c r="O100" s="25"/>
      <c r="P100" s="25"/>
      <c r="Q100" s="25"/>
    </row>
    <row r="101" spans="14:17" ht="12.75" x14ac:dyDescent="0.2">
      <c r="N101" s="28"/>
      <c r="O101" s="25"/>
      <c r="P101" s="25"/>
      <c r="Q101" s="25"/>
    </row>
    <row r="102" spans="14:17" ht="12.75" x14ac:dyDescent="0.2">
      <c r="N102" s="28"/>
      <c r="O102" s="25"/>
      <c r="P102" s="25"/>
      <c r="Q102" s="25"/>
    </row>
    <row r="103" spans="14:17" ht="12.75" x14ac:dyDescent="0.2">
      <c r="N103" s="28"/>
      <c r="O103" s="25"/>
      <c r="P103" s="25"/>
      <c r="Q103" s="25"/>
    </row>
    <row r="104" spans="14:17" ht="12.75" x14ac:dyDescent="0.2">
      <c r="N104" s="28"/>
      <c r="O104" s="25"/>
      <c r="P104" s="25"/>
      <c r="Q104" s="25"/>
    </row>
    <row r="105" spans="14:17" ht="12.75" x14ac:dyDescent="0.2">
      <c r="N105" s="28"/>
      <c r="O105" s="25"/>
      <c r="P105" s="25"/>
      <c r="Q105" s="25"/>
    </row>
    <row r="106" spans="14:17" ht="12.75" x14ac:dyDescent="0.2">
      <c r="N106" s="28"/>
      <c r="O106" s="25"/>
      <c r="P106" s="25"/>
      <c r="Q106" s="25"/>
    </row>
    <row r="107" spans="14:17" ht="12.75" x14ac:dyDescent="0.2">
      <c r="N107" s="28"/>
      <c r="O107" s="25"/>
      <c r="P107" s="25"/>
      <c r="Q107" s="25"/>
    </row>
    <row r="108" spans="14:17" ht="12.75" x14ac:dyDescent="0.2">
      <c r="N108" s="28"/>
      <c r="O108" s="25"/>
      <c r="P108" s="25"/>
      <c r="Q108" s="25"/>
    </row>
    <row r="109" spans="14:17" ht="12.75" x14ac:dyDescent="0.2">
      <c r="N109" s="28"/>
      <c r="O109" s="25"/>
      <c r="P109" s="25"/>
      <c r="Q109" s="25"/>
    </row>
    <row r="110" spans="14:17" ht="12.75" x14ac:dyDescent="0.2">
      <c r="N110" s="28"/>
      <c r="O110" s="25"/>
      <c r="P110" s="25"/>
      <c r="Q110" s="25"/>
    </row>
    <row r="111" spans="14:17" ht="12.75" x14ac:dyDescent="0.2">
      <c r="N111" s="28"/>
      <c r="O111" s="25"/>
      <c r="P111" s="25"/>
      <c r="Q111" s="25"/>
    </row>
    <row r="112" spans="14:17" ht="12.75" x14ac:dyDescent="0.2">
      <c r="N112" s="28"/>
      <c r="O112" s="25"/>
      <c r="P112" s="25"/>
      <c r="Q112" s="25"/>
    </row>
    <row r="113" spans="14:17" ht="12.75" x14ac:dyDescent="0.2">
      <c r="N113" s="28"/>
      <c r="O113" s="25"/>
      <c r="P113" s="25"/>
      <c r="Q113" s="25"/>
    </row>
    <row r="114" spans="14:17" ht="12.75" x14ac:dyDescent="0.2">
      <c r="N114" s="28"/>
      <c r="O114" s="25"/>
      <c r="P114" s="25"/>
      <c r="Q114" s="25"/>
    </row>
    <row r="115" spans="14:17" ht="12.75" x14ac:dyDescent="0.2">
      <c r="N115" s="28"/>
      <c r="O115" s="25"/>
      <c r="P115" s="25"/>
      <c r="Q115" s="25"/>
    </row>
    <row r="116" spans="14:17" ht="12.75" x14ac:dyDescent="0.2">
      <c r="N116" s="28"/>
      <c r="O116" s="25"/>
      <c r="P116" s="25"/>
      <c r="Q116" s="25"/>
    </row>
    <row r="117" spans="14:17" ht="12.75" x14ac:dyDescent="0.2">
      <c r="N117" s="28"/>
      <c r="O117" s="25"/>
      <c r="P117" s="25"/>
      <c r="Q117" s="25"/>
    </row>
    <row r="118" spans="14:17" ht="12.75" x14ac:dyDescent="0.2">
      <c r="N118" s="28"/>
      <c r="O118" s="25"/>
      <c r="P118" s="25"/>
      <c r="Q118" s="25"/>
    </row>
    <row r="119" spans="14:17" ht="12.75" x14ac:dyDescent="0.2">
      <c r="N119" s="28"/>
      <c r="O119" s="25"/>
      <c r="P119" s="25"/>
      <c r="Q119" s="25"/>
    </row>
    <row r="120" spans="14:17" ht="12.75" x14ac:dyDescent="0.2">
      <c r="N120" s="28"/>
      <c r="O120" s="25"/>
      <c r="P120" s="25"/>
      <c r="Q120" s="25"/>
    </row>
    <row r="121" spans="14:17" ht="12.75" x14ac:dyDescent="0.2">
      <c r="N121" s="28"/>
      <c r="O121" s="25"/>
      <c r="P121" s="25"/>
      <c r="Q121" s="25"/>
    </row>
    <row r="122" spans="14:17" ht="12.75" x14ac:dyDescent="0.2">
      <c r="N122" s="28"/>
      <c r="O122" s="25"/>
      <c r="P122" s="25"/>
      <c r="Q122" s="25"/>
    </row>
    <row r="123" spans="14:17" ht="12.75" x14ac:dyDescent="0.2">
      <c r="N123" s="28"/>
      <c r="O123" s="25"/>
      <c r="P123" s="25"/>
      <c r="Q123" s="25"/>
    </row>
    <row r="124" spans="14:17" ht="12.75" x14ac:dyDescent="0.2">
      <c r="N124" s="28"/>
      <c r="O124" s="25"/>
      <c r="P124" s="25"/>
      <c r="Q124" s="25"/>
    </row>
    <row r="125" spans="14:17" ht="12.75" x14ac:dyDescent="0.2">
      <c r="N125" s="28"/>
      <c r="O125" s="25"/>
      <c r="P125" s="25"/>
      <c r="Q125" s="25"/>
    </row>
    <row r="126" spans="14:17" ht="12.75" x14ac:dyDescent="0.2">
      <c r="N126" s="28"/>
      <c r="O126" s="25"/>
      <c r="P126" s="25"/>
      <c r="Q126" s="25"/>
    </row>
    <row r="127" spans="14:17" ht="12.75" x14ac:dyDescent="0.2">
      <c r="N127" s="28"/>
      <c r="O127" s="25"/>
      <c r="P127" s="25"/>
      <c r="Q127" s="25"/>
    </row>
    <row r="128" spans="14:17" ht="12.75" x14ac:dyDescent="0.2">
      <c r="N128" s="28"/>
      <c r="O128" s="25"/>
      <c r="P128" s="25"/>
      <c r="Q128" s="25"/>
    </row>
    <row r="129" spans="14:17" ht="12.75" x14ac:dyDescent="0.2">
      <c r="N129" s="28"/>
      <c r="O129" s="25"/>
      <c r="P129" s="25"/>
      <c r="Q129" s="25"/>
    </row>
    <row r="130" spans="14:17" ht="12.75" x14ac:dyDescent="0.2">
      <c r="N130" s="28"/>
      <c r="O130" s="25"/>
      <c r="P130" s="25"/>
      <c r="Q130" s="25"/>
    </row>
    <row r="131" spans="14:17" ht="12.75" x14ac:dyDescent="0.2">
      <c r="N131" s="28"/>
      <c r="O131" s="25"/>
      <c r="P131" s="25"/>
      <c r="Q131" s="25"/>
    </row>
    <row r="132" spans="14:17" ht="12.75" x14ac:dyDescent="0.2">
      <c r="N132" s="28"/>
      <c r="O132" s="25"/>
      <c r="P132" s="25"/>
      <c r="Q132" s="25"/>
    </row>
    <row r="133" spans="14:17" ht="12.75" x14ac:dyDescent="0.2">
      <c r="N133" s="28"/>
      <c r="O133" s="25"/>
      <c r="P133" s="25"/>
      <c r="Q133" s="25"/>
    </row>
    <row r="134" spans="14:17" ht="12.75" x14ac:dyDescent="0.2">
      <c r="N134" s="28"/>
      <c r="O134" s="25"/>
      <c r="P134" s="25"/>
      <c r="Q134" s="25"/>
    </row>
    <row r="135" spans="14:17" ht="12.75" x14ac:dyDescent="0.2">
      <c r="N135" s="28"/>
      <c r="O135" s="25"/>
      <c r="P135" s="25"/>
      <c r="Q135" s="25"/>
    </row>
    <row r="136" spans="14:17" ht="12.75" x14ac:dyDescent="0.2">
      <c r="N136" s="28"/>
      <c r="O136" s="25"/>
      <c r="P136" s="25"/>
      <c r="Q136" s="25"/>
    </row>
    <row r="137" spans="14:17" ht="12.75" x14ac:dyDescent="0.2">
      <c r="N137" s="28"/>
      <c r="O137" s="25"/>
      <c r="P137" s="25"/>
      <c r="Q137" s="25"/>
    </row>
    <row r="138" spans="14:17" ht="12.75" x14ac:dyDescent="0.2">
      <c r="N138" s="28"/>
      <c r="O138" s="25"/>
      <c r="P138" s="25"/>
      <c r="Q138" s="25"/>
    </row>
    <row r="139" spans="14:17" ht="12.75" x14ac:dyDescent="0.2">
      <c r="N139" s="28"/>
      <c r="O139" s="25"/>
      <c r="P139" s="25"/>
      <c r="Q139" s="25"/>
    </row>
    <row r="140" spans="14:17" ht="12.75" x14ac:dyDescent="0.2">
      <c r="N140" s="28"/>
      <c r="O140" s="25"/>
      <c r="P140" s="25"/>
      <c r="Q140" s="25"/>
    </row>
    <row r="141" spans="14:17" ht="12.75" x14ac:dyDescent="0.2">
      <c r="N141" s="28"/>
      <c r="O141" s="25"/>
      <c r="P141" s="25"/>
      <c r="Q141" s="25"/>
    </row>
    <row r="142" spans="14:17" ht="12.75" x14ac:dyDescent="0.2">
      <c r="N142" s="28"/>
      <c r="O142" s="25"/>
      <c r="P142" s="25"/>
      <c r="Q142" s="25"/>
    </row>
    <row r="143" spans="14:17" ht="12.75" x14ac:dyDescent="0.2">
      <c r="N143" s="28"/>
      <c r="O143" s="25"/>
      <c r="P143" s="25"/>
      <c r="Q143" s="25"/>
    </row>
    <row r="144" spans="14:17" ht="12.75" x14ac:dyDescent="0.2">
      <c r="N144" s="28"/>
      <c r="O144" s="25"/>
      <c r="P144" s="25"/>
      <c r="Q144" s="25"/>
    </row>
    <row r="145" spans="14:17" ht="12.75" x14ac:dyDescent="0.2">
      <c r="N145" s="28"/>
      <c r="O145" s="25"/>
      <c r="P145" s="25"/>
      <c r="Q145" s="25"/>
    </row>
    <row r="146" spans="14:17" ht="12.75" x14ac:dyDescent="0.2">
      <c r="N146" s="28"/>
      <c r="O146" s="25"/>
      <c r="P146" s="25"/>
      <c r="Q146" s="25"/>
    </row>
    <row r="147" spans="14:17" ht="12.75" x14ac:dyDescent="0.2">
      <c r="N147" s="28"/>
      <c r="O147" s="25"/>
      <c r="P147" s="25"/>
      <c r="Q147" s="25"/>
    </row>
    <row r="148" spans="14:17" ht="12.75" x14ac:dyDescent="0.2">
      <c r="N148" s="28"/>
      <c r="O148" s="25"/>
      <c r="P148" s="25"/>
      <c r="Q148" s="25"/>
    </row>
    <row r="149" spans="14:17" ht="12.75" x14ac:dyDescent="0.2">
      <c r="N149" s="28"/>
      <c r="O149" s="25"/>
      <c r="P149" s="25"/>
      <c r="Q149" s="25"/>
    </row>
    <row r="150" spans="14:17" ht="12.75" x14ac:dyDescent="0.2">
      <c r="N150" s="28"/>
      <c r="O150" s="25"/>
      <c r="P150" s="25"/>
      <c r="Q150" s="25"/>
    </row>
    <row r="151" spans="14:17" ht="12.75" x14ac:dyDescent="0.2">
      <c r="N151" s="28"/>
      <c r="O151" s="25"/>
      <c r="P151" s="25"/>
      <c r="Q151" s="25"/>
    </row>
    <row r="152" spans="14:17" ht="12.75" x14ac:dyDescent="0.2">
      <c r="N152" s="28"/>
      <c r="O152" s="25"/>
      <c r="P152" s="25"/>
      <c r="Q152" s="25"/>
    </row>
    <row r="153" spans="14:17" ht="12.75" x14ac:dyDescent="0.2">
      <c r="N153" s="28"/>
      <c r="O153" s="25"/>
      <c r="P153" s="25"/>
      <c r="Q153" s="25"/>
    </row>
    <row r="154" spans="14:17" ht="12.75" x14ac:dyDescent="0.2">
      <c r="N154" s="28"/>
      <c r="O154" s="25"/>
      <c r="P154" s="25"/>
      <c r="Q154" s="25"/>
    </row>
    <row r="155" spans="14:17" ht="12.75" x14ac:dyDescent="0.2">
      <c r="N155" s="28"/>
      <c r="O155" s="25"/>
      <c r="P155" s="25"/>
      <c r="Q155" s="25"/>
    </row>
    <row r="156" spans="14:17" ht="12.75" x14ac:dyDescent="0.2">
      <c r="N156" s="28"/>
      <c r="O156" s="25"/>
      <c r="P156" s="25"/>
      <c r="Q156" s="25"/>
    </row>
    <row r="157" spans="14:17" ht="12.75" x14ac:dyDescent="0.2">
      <c r="N157" s="28"/>
      <c r="O157" s="25"/>
      <c r="P157" s="25"/>
      <c r="Q157" s="25"/>
    </row>
    <row r="158" spans="14:17" ht="12.75" x14ac:dyDescent="0.2">
      <c r="N158" s="28"/>
      <c r="O158" s="25"/>
      <c r="P158" s="25"/>
      <c r="Q158" s="25"/>
    </row>
    <row r="159" spans="14:17" ht="12.75" x14ac:dyDescent="0.2">
      <c r="N159" s="28"/>
      <c r="O159" s="25"/>
      <c r="P159" s="25"/>
      <c r="Q159" s="25"/>
    </row>
    <row r="160" spans="14:17" ht="12.75" x14ac:dyDescent="0.2">
      <c r="N160" s="28"/>
      <c r="O160" s="25"/>
      <c r="P160" s="25"/>
      <c r="Q160" s="25"/>
    </row>
    <row r="161" spans="14:17" ht="12.75" x14ac:dyDescent="0.2">
      <c r="N161" s="28"/>
      <c r="O161" s="25"/>
      <c r="P161" s="25"/>
      <c r="Q161" s="25"/>
    </row>
    <row r="162" spans="14:17" ht="12.75" x14ac:dyDescent="0.2">
      <c r="N162" s="28"/>
      <c r="O162" s="25"/>
      <c r="P162" s="25"/>
      <c r="Q162" s="25"/>
    </row>
    <row r="163" spans="14:17" ht="12.75" x14ac:dyDescent="0.2">
      <c r="N163" s="28"/>
      <c r="O163" s="25"/>
      <c r="P163" s="25"/>
      <c r="Q163" s="25"/>
    </row>
    <row r="164" spans="14:17" ht="12.75" x14ac:dyDescent="0.2">
      <c r="N164" s="28"/>
      <c r="O164" s="25"/>
      <c r="P164" s="25"/>
      <c r="Q164" s="25"/>
    </row>
    <row r="165" spans="14:17" ht="12.75" x14ac:dyDescent="0.2">
      <c r="N165" s="28"/>
      <c r="O165" s="25"/>
      <c r="P165" s="25"/>
      <c r="Q165" s="25"/>
    </row>
    <row r="166" spans="14:17" ht="12.75" x14ac:dyDescent="0.2">
      <c r="N166" s="28"/>
      <c r="O166" s="25"/>
      <c r="P166" s="25"/>
      <c r="Q166" s="25"/>
    </row>
    <row r="167" spans="14:17" ht="12.75" x14ac:dyDescent="0.2">
      <c r="N167" s="28"/>
      <c r="O167" s="25"/>
      <c r="P167" s="25"/>
      <c r="Q167" s="25"/>
    </row>
    <row r="168" spans="14:17" ht="12.75" x14ac:dyDescent="0.2">
      <c r="N168" s="28"/>
      <c r="O168" s="25"/>
      <c r="P168" s="25"/>
      <c r="Q168" s="25"/>
    </row>
    <row r="169" spans="14:17" ht="12.75" x14ac:dyDescent="0.2">
      <c r="N169" s="28"/>
      <c r="O169" s="25"/>
      <c r="P169" s="25"/>
      <c r="Q169" s="25"/>
    </row>
    <row r="170" spans="14:17" ht="12.75" x14ac:dyDescent="0.2">
      <c r="N170" s="28"/>
      <c r="O170" s="25"/>
      <c r="P170" s="25"/>
      <c r="Q170" s="25"/>
    </row>
    <row r="171" spans="14:17" ht="12.75" x14ac:dyDescent="0.2">
      <c r="N171" s="28"/>
      <c r="O171" s="25"/>
      <c r="P171" s="25"/>
      <c r="Q171" s="25"/>
    </row>
    <row r="172" spans="14:17" ht="12.75" x14ac:dyDescent="0.2">
      <c r="N172" s="28"/>
      <c r="O172" s="25"/>
      <c r="P172" s="25"/>
      <c r="Q172" s="25"/>
    </row>
    <row r="173" spans="14:17" ht="12.75" x14ac:dyDescent="0.2">
      <c r="N173" s="28"/>
      <c r="O173" s="25"/>
      <c r="P173" s="25"/>
      <c r="Q173" s="25"/>
    </row>
    <row r="174" spans="14:17" ht="12.75" x14ac:dyDescent="0.2">
      <c r="N174" s="28"/>
      <c r="O174" s="25"/>
      <c r="P174" s="25"/>
      <c r="Q174" s="25"/>
    </row>
    <row r="175" spans="14:17" ht="12.75" x14ac:dyDescent="0.2">
      <c r="N175" s="28"/>
      <c r="O175" s="25"/>
      <c r="P175" s="25"/>
      <c r="Q175" s="25"/>
    </row>
    <row r="176" spans="14:17" ht="12.75" x14ac:dyDescent="0.2">
      <c r="N176" s="28"/>
      <c r="O176" s="25"/>
      <c r="P176" s="25"/>
      <c r="Q176" s="25"/>
    </row>
    <row r="177" spans="14:17" ht="12.75" x14ac:dyDescent="0.2">
      <c r="N177" s="28"/>
      <c r="O177" s="25"/>
      <c r="P177" s="25"/>
      <c r="Q177" s="25"/>
    </row>
    <row r="178" spans="14:17" ht="12.75" x14ac:dyDescent="0.2">
      <c r="N178" s="28"/>
      <c r="O178" s="25"/>
      <c r="P178" s="25"/>
      <c r="Q178" s="25"/>
    </row>
    <row r="179" spans="14:17" ht="12.75" x14ac:dyDescent="0.2">
      <c r="N179" s="28"/>
      <c r="O179" s="25"/>
      <c r="P179" s="25"/>
      <c r="Q179" s="25"/>
    </row>
    <row r="180" spans="14:17" ht="12.75" x14ac:dyDescent="0.2">
      <c r="N180" s="28"/>
      <c r="O180" s="25"/>
      <c r="P180" s="25"/>
      <c r="Q180" s="25"/>
    </row>
    <row r="181" spans="14:17" ht="12.75" x14ac:dyDescent="0.2">
      <c r="N181" s="28"/>
      <c r="O181" s="25"/>
      <c r="P181" s="25"/>
      <c r="Q181" s="25"/>
    </row>
    <row r="182" spans="14:17" ht="12.75" x14ac:dyDescent="0.2">
      <c r="N182" s="28"/>
      <c r="O182" s="25"/>
      <c r="P182" s="25"/>
      <c r="Q182" s="25"/>
    </row>
    <row r="183" spans="14:17" ht="12.75" x14ac:dyDescent="0.2">
      <c r="N183" s="28"/>
      <c r="O183" s="25"/>
      <c r="P183" s="25"/>
      <c r="Q183" s="25"/>
    </row>
    <row r="184" spans="14:17" ht="12.75" x14ac:dyDescent="0.2">
      <c r="N184" s="28"/>
      <c r="O184" s="25"/>
      <c r="P184" s="25"/>
      <c r="Q184" s="25"/>
    </row>
    <row r="185" spans="14:17" ht="12.75" x14ac:dyDescent="0.2">
      <c r="N185" s="28"/>
      <c r="O185" s="25"/>
      <c r="P185" s="25"/>
      <c r="Q185" s="25"/>
    </row>
    <row r="186" spans="14:17" ht="12.75" x14ac:dyDescent="0.2">
      <c r="N186" s="28"/>
      <c r="O186" s="25"/>
      <c r="P186" s="25"/>
      <c r="Q186" s="25"/>
    </row>
    <row r="187" spans="14:17" ht="12.75" x14ac:dyDescent="0.2">
      <c r="N187" s="28"/>
      <c r="O187" s="25"/>
      <c r="P187" s="25"/>
      <c r="Q187" s="25"/>
    </row>
    <row r="188" spans="14:17" ht="12.75" x14ac:dyDescent="0.2">
      <c r="N188" s="28"/>
      <c r="O188" s="25"/>
      <c r="P188" s="25"/>
      <c r="Q188" s="25"/>
    </row>
    <row r="189" spans="14:17" ht="12.75" x14ac:dyDescent="0.2">
      <c r="N189" s="28"/>
      <c r="O189" s="25"/>
      <c r="P189" s="25"/>
      <c r="Q189" s="25"/>
    </row>
    <row r="190" spans="14:17" ht="12.75" x14ac:dyDescent="0.2">
      <c r="N190" s="28"/>
      <c r="O190" s="25"/>
      <c r="P190" s="25"/>
      <c r="Q190" s="25"/>
    </row>
    <row r="191" spans="14:17" ht="12.75" x14ac:dyDescent="0.2">
      <c r="N191" s="28"/>
      <c r="O191" s="25"/>
      <c r="P191" s="25"/>
      <c r="Q191" s="25"/>
    </row>
    <row r="192" spans="14:17" ht="12.75" x14ac:dyDescent="0.2">
      <c r="N192" s="28"/>
      <c r="O192" s="25"/>
      <c r="P192" s="25"/>
      <c r="Q192" s="25"/>
    </row>
    <row r="193" spans="14:17" ht="12.75" x14ac:dyDescent="0.2">
      <c r="N193" s="28"/>
      <c r="O193" s="25"/>
      <c r="P193" s="25"/>
      <c r="Q193" s="25"/>
    </row>
    <row r="194" spans="14:17" ht="12.75" x14ac:dyDescent="0.2">
      <c r="N194" s="28"/>
      <c r="O194" s="25"/>
      <c r="P194" s="25"/>
      <c r="Q194" s="25"/>
    </row>
    <row r="195" spans="14:17" ht="12.75" x14ac:dyDescent="0.2">
      <c r="N195" s="28"/>
      <c r="O195" s="25"/>
      <c r="P195" s="25"/>
      <c r="Q195" s="25"/>
    </row>
    <row r="196" spans="14:17" ht="12.75" x14ac:dyDescent="0.2">
      <c r="N196" s="28"/>
      <c r="O196" s="25"/>
      <c r="P196" s="25"/>
      <c r="Q196" s="25"/>
    </row>
    <row r="197" spans="14:17" ht="12.75" x14ac:dyDescent="0.2">
      <c r="N197" s="28"/>
      <c r="O197" s="25"/>
      <c r="P197" s="25"/>
      <c r="Q197" s="25"/>
    </row>
    <row r="198" spans="14:17" ht="12.75" x14ac:dyDescent="0.2">
      <c r="N198" s="28"/>
      <c r="O198" s="25"/>
      <c r="P198" s="25"/>
      <c r="Q198" s="25"/>
    </row>
    <row r="199" spans="14:17" ht="12.75" x14ac:dyDescent="0.2">
      <c r="N199" s="28"/>
      <c r="O199" s="25"/>
      <c r="P199" s="25"/>
      <c r="Q199" s="25"/>
    </row>
    <row r="200" spans="14:17" ht="12.75" x14ac:dyDescent="0.2">
      <c r="N200" s="28"/>
      <c r="O200" s="25"/>
      <c r="P200" s="25"/>
      <c r="Q200" s="25"/>
    </row>
    <row r="201" spans="14:17" ht="12.75" x14ac:dyDescent="0.2">
      <c r="N201" s="28"/>
      <c r="O201" s="25"/>
      <c r="P201" s="25"/>
      <c r="Q201" s="25"/>
    </row>
    <row r="202" spans="14:17" ht="12.75" x14ac:dyDescent="0.2">
      <c r="N202" s="28"/>
      <c r="O202" s="25"/>
      <c r="P202" s="25"/>
      <c r="Q202" s="25"/>
    </row>
    <row r="203" spans="14:17" ht="12.75" x14ac:dyDescent="0.2">
      <c r="N203" s="28"/>
      <c r="O203" s="25"/>
      <c r="P203" s="25"/>
      <c r="Q203" s="25"/>
    </row>
    <row r="204" spans="14:17" ht="12.75" x14ac:dyDescent="0.2">
      <c r="N204" s="28"/>
      <c r="O204" s="25"/>
      <c r="P204" s="25"/>
      <c r="Q204" s="25"/>
    </row>
    <row r="205" spans="14:17" ht="12.75" x14ac:dyDescent="0.2">
      <c r="N205" s="28"/>
      <c r="O205" s="25"/>
      <c r="P205" s="25"/>
      <c r="Q205" s="25"/>
    </row>
    <row r="206" spans="14:17" ht="12.75" x14ac:dyDescent="0.2">
      <c r="N206" s="28"/>
      <c r="O206" s="25"/>
      <c r="P206" s="25"/>
      <c r="Q206" s="25"/>
    </row>
    <row r="207" spans="14:17" ht="12.75" x14ac:dyDescent="0.2">
      <c r="N207" s="28"/>
      <c r="O207" s="25"/>
      <c r="P207" s="25"/>
      <c r="Q207" s="25"/>
    </row>
    <row r="208" spans="14:17" ht="12.75" x14ac:dyDescent="0.2">
      <c r="N208" s="28"/>
      <c r="O208" s="25"/>
      <c r="P208" s="25"/>
      <c r="Q208" s="25"/>
    </row>
    <row r="209" spans="14:17" ht="12.75" x14ac:dyDescent="0.2">
      <c r="N209" s="28"/>
      <c r="O209" s="25"/>
      <c r="P209" s="25"/>
      <c r="Q209" s="25"/>
    </row>
    <row r="210" spans="14:17" ht="12.75" x14ac:dyDescent="0.2">
      <c r="N210" s="28"/>
      <c r="O210" s="25"/>
      <c r="P210" s="25"/>
      <c r="Q210" s="25"/>
    </row>
    <row r="211" spans="14:17" ht="12.75" x14ac:dyDescent="0.2">
      <c r="N211" s="28"/>
      <c r="O211" s="25"/>
      <c r="P211" s="25"/>
      <c r="Q211" s="25"/>
    </row>
    <row r="212" spans="14:17" ht="12.75" x14ac:dyDescent="0.2">
      <c r="N212" s="28"/>
      <c r="O212" s="25"/>
      <c r="P212" s="25"/>
      <c r="Q212" s="25"/>
    </row>
    <row r="213" spans="14:17" ht="12.75" x14ac:dyDescent="0.2">
      <c r="N213" s="28"/>
      <c r="O213" s="25"/>
      <c r="P213" s="25"/>
      <c r="Q213" s="25"/>
    </row>
    <row r="214" spans="14:17" ht="12.75" x14ac:dyDescent="0.2">
      <c r="N214" s="28"/>
      <c r="O214" s="25"/>
      <c r="P214" s="25"/>
      <c r="Q214" s="25"/>
    </row>
    <row r="215" spans="14:17" ht="12.75" x14ac:dyDescent="0.2">
      <c r="N215" s="28"/>
      <c r="O215" s="25"/>
      <c r="P215" s="25"/>
      <c r="Q215" s="25"/>
    </row>
    <row r="216" spans="14:17" ht="12.75" x14ac:dyDescent="0.2">
      <c r="N216" s="28"/>
      <c r="O216" s="25"/>
      <c r="P216" s="25"/>
      <c r="Q216" s="25"/>
    </row>
    <row r="217" spans="14:17" ht="12.75" x14ac:dyDescent="0.2">
      <c r="N217" s="28"/>
      <c r="O217" s="25"/>
      <c r="P217" s="25"/>
      <c r="Q217" s="25"/>
    </row>
    <row r="218" spans="14:17" ht="12.75" x14ac:dyDescent="0.2">
      <c r="N218" s="28"/>
      <c r="O218" s="25"/>
      <c r="P218" s="25"/>
      <c r="Q218" s="25"/>
    </row>
    <row r="219" spans="14:17" ht="12.75" x14ac:dyDescent="0.2">
      <c r="N219" s="28"/>
      <c r="O219" s="25"/>
      <c r="P219" s="25"/>
      <c r="Q219" s="25"/>
    </row>
    <row r="220" spans="14:17" ht="12.75" x14ac:dyDescent="0.2">
      <c r="N220" s="28"/>
      <c r="O220" s="25"/>
      <c r="P220" s="25"/>
      <c r="Q220" s="25"/>
    </row>
    <row r="221" spans="14:17" ht="12.75" x14ac:dyDescent="0.2">
      <c r="N221" s="28"/>
      <c r="O221" s="25"/>
      <c r="P221" s="25"/>
      <c r="Q221" s="25"/>
    </row>
    <row r="222" spans="14:17" ht="12.75" x14ac:dyDescent="0.2">
      <c r="N222" s="28"/>
      <c r="O222" s="25"/>
      <c r="P222" s="25"/>
      <c r="Q222" s="25"/>
    </row>
    <row r="223" spans="14:17" ht="12.75" x14ac:dyDescent="0.2">
      <c r="N223" s="28"/>
      <c r="O223" s="25"/>
      <c r="P223" s="25"/>
      <c r="Q223" s="25"/>
    </row>
    <row r="224" spans="14:17" ht="12.75" x14ac:dyDescent="0.2">
      <c r="N224" s="28"/>
      <c r="O224" s="25"/>
      <c r="P224" s="25"/>
      <c r="Q224" s="25"/>
    </row>
    <row r="225" spans="14:17" ht="12.75" x14ac:dyDescent="0.2">
      <c r="N225" s="28"/>
      <c r="O225" s="25"/>
      <c r="P225" s="25"/>
      <c r="Q225" s="25"/>
    </row>
    <row r="226" spans="14:17" ht="12.75" x14ac:dyDescent="0.2">
      <c r="N226" s="28"/>
      <c r="O226" s="25"/>
      <c r="P226" s="25"/>
      <c r="Q226" s="25"/>
    </row>
    <row r="227" spans="14:17" ht="12.75" x14ac:dyDescent="0.2">
      <c r="N227" s="28"/>
      <c r="O227" s="25"/>
      <c r="P227" s="25"/>
      <c r="Q227" s="25"/>
    </row>
    <row r="228" spans="14:17" ht="12.75" x14ac:dyDescent="0.2">
      <c r="N228" s="28"/>
      <c r="O228" s="25"/>
      <c r="P228" s="25"/>
      <c r="Q228" s="25"/>
    </row>
    <row r="229" spans="14:17" ht="12.75" x14ac:dyDescent="0.2">
      <c r="N229" s="28"/>
      <c r="O229" s="25"/>
      <c r="P229" s="25"/>
      <c r="Q229" s="25"/>
    </row>
    <row r="230" spans="14:17" ht="12.75" x14ac:dyDescent="0.2">
      <c r="N230" s="28"/>
      <c r="O230" s="25"/>
      <c r="P230" s="25"/>
      <c r="Q230" s="25"/>
    </row>
    <row r="231" spans="14:17" ht="12.75" x14ac:dyDescent="0.2">
      <c r="N231" s="28"/>
      <c r="O231" s="25"/>
      <c r="P231" s="25"/>
      <c r="Q231" s="25"/>
    </row>
    <row r="232" spans="14:17" ht="12.75" x14ac:dyDescent="0.2">
      <c r="N232" s="28"/>
      <c r="O232" s="25"/>
      <c r="P232" s="25"/>
      <c r="Q232" s="25"/>
    </row>
    <row r="233" spans="14:17" ht="12.75" x14ac:dyDescent="0.2">
      <c r="N233" s="28"/>
      <c r="O233" s="25"/>
      <c r="P233" s="25"/>
      <c r="Q233" s="25"/>
    </row>
    <row r="234" spans="14:17" ht="12.75" x14ac:dyDescent="0.2">
      <c r="N234" s="28"/>
      <c r="O234" s="25"/>
      <c r="P234" s="25"/>
      <c r="Q234" s="25"/>
    </row>
    <row r="235" spans="14:17" ht="12.75" x14ac:dyDescent="0.2">
      <c r="N235" s="28"/>
      <c r="O235" s="25"/>
      <c r="P235" s="25"/>
      <c r="Q235" s="25"/>
    </row>
    <row r="236" spans="14:17" ht="12.75" x14ac:dyDescent="0.2">
      <c r="N236" s="28"/>
      <c r="O236" s="25"/>
      <c r="P236" s="25"/>
      <c r="Q236" s="25"/>
    </row>
    <row r="237" spans="14:17" ht="12.75" x14ac:dyDescent="0.2">
      <c r="N237" s="28"/>
      <c r="O237" s="25"/>
      <c r="P237" s="25"/>
      <c r="Q237" s="25"/>
    </row>
    <row r="238" spans="14:17" ht="12.75" x14ac:dyDescent="0.2">
      <c r="N238" s="28"/>
      <c r="O238" s="25"/>
      <c r="P238" s="25"/>
      <c r="Q238" s="25"/>
    </row>
    <row r="239" spans="14:17" ht="12.75" x14ac:dyDescent="0.2">
      <c r="N239" s="28"/>
      <c r="O239" s="25"/>
      <c r="P239" s="25"/>
      <c r="Q239" s="25"/>
    </row>
    <row r="240" spans="14:17" ht="12.75" x14ac:dyDescent="0.2">
      <c r="N240" s="28"/>
      <c r="O240" s="25"/>
      <c r="P240" s="25"/>
      <c r="Q240" s="25"/>
    </row>
    <row r="241" spans="14:17" ht="12.75" x14ac:dyDescent="0.2">
      <c r="N241" s="28"/>
      <c r="O241" s="25"/>
      <c r="P241" s="25"/>
      <c r="Q241" s="25"/>
    </row>
    <row r="242" spans="14:17" ht="12.75" x14ac:dyDescent="0.2">
      <c r="N242" s="28"/>
      <c r="O242" s="25"/>
      <c r="P242" s="25"/>
      <c r="Q242" s="25"/>
    </row>
    <row r="243" spans="14:17" ht="12.75" x14ac:dyDescent="0.2">
      <c r="N243" s="28"/>
      <c r="O243" s="25"/>
      <c r="P243" s="25"/>
      <c r="Q243" s="25"/>
    </row>
    <row r="244" spans="14:17" ht="12.75" x14ac:dyDescent="0.2">
      <c r="N244" s="28"/>
      <c r="O244" s="25"/>
      <c r="P244" s="25"/>
      <c r="Q244" s="25"/>
    </row>
    <row r="245" spans="14:17" ht="12.75" x14ac:dyDescent="0.2">
      <c r="N245" s="28"/>
      <c r="O245" s="25"/>
      <c r="P245" s="25"/>
      <c r="Q245" s="25"/>
    </row>
    <row r="246" spans="14:17" ht="12.75" x14ac:dyDescent="0.2">
      <c r="N246" s="28"/>
      <c r="O246" s="25"/>
      <c r="P246" s="25"/>
      <c r="Q246" s="25"/>
    </row>
    <row r="247" spans="14:17" ht="12.75" x14ac:dyDescent="0.2">
      <c r="N247" s="28"/>
      <c r="O247" s="25"/>
      <c r="P247" s="25"/>
      <c r="Q247" s="25"/>
    </row>
    <row r="248" spans="14:17" ht="12.75" x14ac:dyDescent="0.2">
      <c r="N248" s="28"/>
      <c r="O248" s="25"/>
      <c r="P248" s="25"/>
      <c r="Q248" s="25"/>
    </row>
    <row r="249" spans="14:17" ht="12.75" x14ac:dyDescent="0.2">
      <c r="N249" s="28"/>
      <c r="O249" s="25"/>
      <c r="P249" s="25"/>
      <c r="Q249" s="25"/>
    </row>
    <row r="250" spans="14:17" ht="12.75" x14ac:dyDescent="0.2">
      <c r="N250" s="28"/>
      <c r="O250" s="25"/>
      <c r="P250" s="25"/>
      <c r="Q250" s="25"/>
    </row>
    <row r="251" spans="14:17" ht="12.75" x14ac:dyDescent="0.2">
      <c r="N251" s="28"/>
      <c r="O251" s="25"/>
      <c r="P251" s="25"/>
      <c r="Q251" s="25"/>
    </row>
    <row r="252" spans="14:17" ht="12.75" x14ac:dyDescent="0.2">
      <c r="N252" s="28"/>
      <c r="O252" s="25"/>
      <c r="P252" s="25"/>
      <c r="Q252" s="25"/>
    </row>
    <row r="253" spans="14:17" ht="12.75" x14ac:dyDescent="0.2">
      <c r="N253" s="28"/>
      <c r="O253" s="25"/>
      <c r="P253" s="25"/>
      <c r="Q253" s="25"/>
    </row>
    <row r="254" spans="14:17" ht="12.75" x14ac:dyDescent="0.2">
      <c r="N254" s="28"/>
      <c r="O254" s="25"/>
      <c r="P254" s="25"/>
      <c r="Q254" s="25"/>
    </row>
    <row r="255" spans="14:17" ht="12.75" x14ac:dyDescent="0.2">
      <c r="N255" s="28"/>
      <c r="O255" s="25"/>
      <c r="P255" s="25"/>
      <c r="Q255" s="25"/>
    </row>
    <row r="256" spans="14:17" ht="12.75" x14ac:dyDescent="0.2">
      <c r="N256" s="28"/>
      <c r="O256" s="25"/>
      <c r="P256" s="25"/>
      <c r="Q256" s="25"/>
    </row>
    <row r="257" spans="14:17" ht="12.75" x14ac:dyDescent="0.2">
      <c r="N257" s="28"/>
      <c r="O257" s="25"/>
      <c r="P257" s="25"/>
      <c r="Q257" s="25"/>
    </row>
    <row r="258" spans="14:17" ht="12.75" x14ac:dyDescent="0.2">
      <c r="N258" s="28"/>
      <c r="O258" s="25"/>
      <c r="P258" s="25"/>
      <c r="Q258" s="25"/>
    </row>
    <row r="259" spans="14:17" ht="12.75" x14ac:dyDescent="0.2">
      <c r="N259" s="28"/>
      <c r="O259" s="25"/>
      <c r="P259" s="25"/>
      <c r="Q259" s="25"/>
    </row>
    <row r="260" spans="14:17" ht="12.75" x14ac:dyDescent="0.2">
      <c r="N260" s="28"/>
      <c r="O260" s="25"/>
      <c r="P260" s="25"/>
      <c r="Q260" s="25"/>
    </row>
    <row r="261" spans="14:17" ht="12.75" x14ac:dyDescent="0.2">
      <c r="N261" s="28"/>
      <c r="O261" s="25"/>
      <c r="P261" s="25"/>
      <c r="Q261" s="25"/>
    </row>
    <row r="262" spans="14:17" ht="12.75" x14ac:dyDescent="0.2">
      <c r="N262" s="28"/>
      <c r="O262" s="25"/>
      <c r="P262" s="25"/>
      <c r="Q262" s="25"/>
    </row>
    <row r="263" spans="14:17" ht="12.75" x14ac:dyDescent="0.2">
      <c r="N263" s="28"/>
      <c r="O263" s="25"/>
      <c r="P263" s="25"/>
      <c r="Q263" s="25"/>
    </row>
    <row r="264" spans="14:17" ht="12.75" x14ac:dyDescent="0.2">
      <c r="N264" s="28"/>
      <c r="O264" s="25"/>
      <c r="P264" s="25"/>
      <c r="Q264" s="25"/>
    </row>
    <row r="265" spans="14:17" ht="12.75" x14ac:dyDescent="0.2">
      <c r="N265" s="28"/>
      <c r="O265" s="25"/>
      <c r="P265" s="25"/>
      <c r="Q265" s="25"/>
    </row>
    <row r="266" spans="14:17" ht="12.75" x14ac:dyDescent="0.2">
      <c r="N266" s="28"/>
      <c r="O266" s="25"/>
      <c r="P266" s="25"/>
      <c r="Q266" s="25"/>
    </row>
    <row r="267" spans="14:17" ht="12.75" x14ac:dyDescent="0.2">
      <c r="N267" s="28"/>
      <c r="O267" s="25"/>
      <c r="P267" s="25"/>
      <c r="Q267" s="25"/>
    </row>
    <row r="268" spans="14:17" ht="12.75" x14ac:dyDescent="0.2">
      <c r="N268" s="28"/>
      <c r="O268" s="25"/>
      <c r="P268" s="25"/>
      <c r="Q268" s="25"/>
    </row>
    <row r="269" spans="14:17" ht="12.75" x14ac:dyDescent="0.2">
      <c r="N269" s="28"/>
      <c r="O269" s="25"/>
      <c r="P269" s="25"/>
      <c r="Q269" s="25"/>
    </row>
    <row r="270" spans="14:17" ht="12.75" x14ac:dyDescent="0.2">
      <c r="N270" s="28"/>
      <c r="O270" s="25"/>
      <c r="P270" s="25"/>
      <c r="Q270" s="25"/>
    </row>
    <row r="271" spans="14:17" ht="12.75" x14ac:dyDescent="0.2">
      <c r="N271" s="28"/>
      <c r="O271" s="25"/>
      <c r="P271" s="25"/>
      <c r="Q271" s="25"/>
    </row>
    <row r="272" spans="14:17" ht="12.75" x14ac:dyDescent="0.2">
      <c r="N272" s="28"/>
      <c r="O272" s="25"/>
      <c r="P272" s="25"/>
      <c r="Q272" s="25"/>
    </row>
    <row r="273" spans="14:17" ht="12.75" x14ac:dyDescent="0.2">
      <c r="N273" s="28"/>
      <c r="O273" s="25"/>
      <c r="P273" s="25"/>
      <c r="Q273" s="25"/>
    </row>
    <row r="274" spans="14:17" ht="12.75" x14ac:dyDescent="0.2">
      <c r="N274" s="28"/>
      <c r="O274" s="25"/>
      <c r="P274" s="25"/>
      <c r="Q274" s="25"/>
    </row>
    <row r="275" spans="14:17" ht="12.75" x14ac:dyDescent="0.2">
      <c r="N275" s="28"/>
      <c r="O275" s="25"/>
      <c r="P275" s="25"/>
      <c r="Q275" s="25"/>
    </row>
    <row r="276" spans="14:17" ht="12.75" x14ac:dyDescent="0.2">
      <c r="N276" s="28"/>
      <c r="O276" s="25"/>
      <c r="P276" s="25"/>
      <c r="Q276" s="25"/>
    </row>
    <row r="277" spans="14:17" ht="12.75" x14ac:dyDescent="0.2">
      <c r="N277" s="28"/>
      <c r="O277" s="25"/>
      <c r="P277" s="25"/>
      <c r="Q277" s="25"/>
    </row>
    <row r="278" spans="14:17" ht="12.75" x14ac:dyDescent="0.2">
      <c r="N278" s="28"/>
      <c r="O278" s="25"/>
      <c r="P278" s="25"/>
      <c r="Q278" s="25"/>
    </row>
    <row r="279" spans="14:17" ht="12.75" x14ac:dyDescent="0.2">
      <c r="N279" s="28"/>
      <c r="O279" s="25"/>
      <c r="P279" s="25"/>
      <c r="Q279" s="25"/>
    </row>
    <row r="280" spans="14:17" ht="12.75" x14ac:dyDescent="0.2">
      <c r="N280" s="28"/>
      <c r="O280" s="25"/>
      <c r="P280" s="25"/>
      <c r="Q280" s="25"/>
    </row>
    <row r="281" spans="14:17" ht="12.75" x14ac:dyDescent="0.2">
      <c r="N281" s="28"/>
      <c r="O281" s="25"/>
      <c r="P281" s="25"/>
      <c r="Q281" s="25"/>
    </row>
    <row r="282" spans="14:17" ht="12.75" x14ac:dyDescent="0.2">
      <c r="N282" s="28"/>
      <c r="O282" s="25"/>
      <c r="P282" s="25"/>
      <c r="Q282" s="25"/>
    </row>
    <row r="283" spans="14:17" ht="12.75" x14ac:dyDescent="0.2">
      <c r="N283" s="28"/>
      <c r="O283" s="25"/>
      <c r="P283" s="25"/>
      <c r="Q283" s="25"/>
    </row>
    <row r="284" spans="14:17" ht="12.75" x14ac:dyDescent="0.2">
      <c r="N284" s="28"/>
      <c r="O284" s="25"/>
      <c r="P284" s="25"/>
      <c r="Q284" s="25"/>
    </row>
    <row r="285" spans="14:17" ht="12.75" x14ac:dyDescent="0.2">
      <c r="N285" s="28"/>
      <c r="O285" s="25"/>
      <c r="P285" s="25"/>
      <c r="Q285" s="25"/>
    </row>
    <row r="286" spans="14:17" ht="12.75" x14ac:dyDescent="0.2">
      <c r="N286" s="28"/>
      <c r="O286" s="25"/>
      <c r="P286" s="25"/>
      <c r="Q286" s="25"/>
    </row>
    <row r="287" spans="14:17" ht="12.75" x14ac:dyDescent="0.2">
      <c r="N287" s="28"/>
      <c r="O287" s="25"/>
      <c r="P287" s="25"/>
      <c r="Q287" s="25"/>
    </row>
    <row r="288" spans="14:17" ht="12.75" x14ac:dyDescent="0.2">
      <c r="N288" s="28"/>
      <c r="O288" s="25"/>
      <c r="P288" s="25"/>
      <c r="Q288" s="25"/>
    </row>
    <row r="289" spans="14:17" ht="12.75" x14ac:dyDescent="0.2">
      <c r="N289" s="28"/>
      <c r="O289" s="25"/>
      <c r="P289" s="25"/>
      <c r="Q289" s="25"/>
    </row>
    <row r="290" spans="14:17" ht="12.75" x14ac:dyDescent="0.2">
      <c r="N290" s="28"/>
      <c r="O290" s="25"/>
      <c r="P290" s="25"/>
      <c r="Q290" s="25"/>
    </row>
    <row r="291" spans="14:17" ht="12.75" x14ac:dyDescent="0.2">
      <c r="N291" s="28"/>
      <c r="O291" s="25"/>
      <c r="P291" s="25"/>
      <c r="Q291" s="25"/>
    </row>
    <row r="292" spans="14:17" ht="12.75" x14ac:dyDescent="0.2">
      <c r="N292" s="28"/>
      <c r="O292" s="25"/>
      <c r="P292" s="25"/>
      <c r="Q292" s="25"/>
    </row>
    <row r="293" spans="14:17" ht="12.75" x14ac:dyDescent="0.2">
      <c r="N293" s="28"/>
      <c r="O293" s="25"/>
      <c r="P293" s="25"/>
      <c r="Q293" s="25"/>
    </row>
    <row r="294" spans="14:17" ht="12.75" x14ac:dyDescent="0.2">
      <c r="N294" s="28"/>
      <c r="O294" s="25"/>
      <c r="P294" s="25"/>
      <c r="Q294" s="25"/>
    </row>
    <row r="295" spans="14:17" ht="12.75" x14ac:dyDescent="0.2">
      <c r="N295" s="28"/>
      <c r="O295" s="25"/>
      <c r="P295" s="25"/>
      <c r="Q295" s="25"/>
    </row>
    <row r="296" spans="14:17" ht="12.75" x14ac:dyDescent="0.2">
      <c r="N296" s="28"/>
      <c r="O296" s="25"/>
      <c r="P296" s="25"/>
      <c r="Q296" s="25"/>
    </row>
    <row r="297" spans="14:17" ht="12.75" x14ac:dyDescent="0.2">
      <c r="N297" s="28"/>
      <c r="O297" s="25"/>
      <c r="P297" s="25"/>
      <c r="Q297" s="25"/>
    </row>
    <row r="298" spans="14:17" ht="12.75" x14ac:dyDescent="0.2">
      <c r="N298" s="28"/>
      <c r="O298" s="25"/>
      <c r="P298" s="25"/>
      <c r="Q298" s="25"/>
    </row>
    <row r="299" spans="14:17" ht="12.75" x14ac:dyDescent="0.2">
      <c r="N299" s="28"/>
      <c r="O299" s="25"/>
      <c r="P299" s="25"/>
      <c r="Q299" s="25"/>
    </row>
    <row r="300" spans="14:17" ht="12.75" x14ac:dyDescent="0.2">
      <c r="N300" s="28"/>
      <c r="O300" s="25"/>
      <c r="P300" s="25"/>
      <c r="Q300" s="25"/>
    </row>
    <row r="301" spans="14:17" ht="12.75" x14ac:dyDescent="0.2">
      <c r="N301" s="28"/>
      <c r="O301" s="25"/>
      <c r="P301" s="25"/>
      <c r="Q301" s="25"/>
    </row>
    <row r="302" spans="14:17" ht="12.75" x14ac:dyDescent="0.2">
      <c r="N302" s="28"/>
      <c r="O302" s="25"/>
      <c r="P302" s="25"/>
      <c r="Q302" s="25"/>
    </row>
    <row r="303" spans="14:17" ht="12.75" x14ac:dyDescent="0.2">
      <c r="N303" s="28"/>
      <c r="O303" s="25"/>
      <c r="P303" s="25"/>
      <c r="Q303" s="25"/>
    </row>
    <row r="304" spans="14:17" ht="12.75" x14ac:dyDescent="0.2">
      <c r="N304" s="28"/>
      <c r="O304" s="25"/>
      <c r="P304" s="25"/>
      <c r="Q304" s="25"/>
    </row>
    <row r="305" spans="14:17" ht="12.75" x14ac:dyDescent="0.2">
      <c r="N305" s="28"/>
      <c r="O305" s="25"/>
      <c r="P305" s="25"/>
      <c r="Q305" s="25"/>
    </row>
    <row r="306" spans="14:17" ht="12.75" x14ac:dyDescent="0.2">
      <c r="N306" s="28"/>
      <c r="O306" s="25"/>
      <c r="P306" s="25"/>
      <c r="Q306" s="25"/>
    </row>
    <row r="307" spans="14:17" ht="12.75" x14ac:dyDescent="0.2">
      <c r="N307" s="28"/>
      <c r="O307" s="25"/>
      <c r="P307" s="25"/>
      <c r="Q307" s="25"/>
    </row>
    <row r="308" spans="14:17" ht="12.75" x14ac:dyDescent="0.2">
      <c r="N308" s="28"/>
      <c r="O308" s="25"/>
      <c r="P308" s="25"/>
      <c r="Q308" s="25"/>
    </row>
    <row r="309" spans="14:17" ht="12.75" x14ac:dyDescent="0.2">
      <c r="N309" s="28"/>
      <c r="O309" s="25"/>
      <c r="P309" s="25"/>
      <c r="Q309" s="25"/>
    </row>
    <row r="310" spans="14:17" ht="12.75" x14ac:dyDescent="0.2">
      <c r="N310" s="28"/>
      <c r="O310" s="25"/>
      <c r="P310" s="25"/>
      <c r="Q310" s="25"/>
    </row>
    <row r="311" spans="14:17" ht="12.75" x14ac:dyDescent="0.2">
      <c r="N311" s="28"/>
      <c r="O311" s="25"/>
      <c r="P311" s="25"/>
      <c r="Q311" s="25"/>
    </row>
    <row r="312" spans="14:17" ht="12.75" x14ac:dyDescent="0.2">
      <c r="N312" s="28"/>
      <c r="O312" s="25"/>
      <c r="P312" s="25"/>
      <c r="Q312" s="25"/>
    </row>
    <row r="313" spans="14:17" ht="12.75" x14ac:dyDescent="0.2">
      <c r="N313" s="28"/>
      <c r="O313" s="25"/>
      <c r="P313" s="25"/>
      <c r="Q313" s="25"/>
    </row>
    <row r="314" spans="14:17" ht="12.75" x14ac:dyDescent="0.2">
      <c r="N314" s="28"/>
      <c r="O314" s="25"/>
      <c r="P314" s="25"/>
      <c r="Q314" s="25"/>
    </row>
    <row r="315" spans="14:17" ht="12.75" x14ac:dyDescent="0.2">
      <c r="N315" s="28"/>
      <c r="O315" s="25"/>
      <c r="P315" s="25"/>
      <c r="Q315" s="25"/>
    </row>
    <row r="316" spans="14:17" ht="12.75" x14ac:dyDescent="0.2">
      <c r="N316" s="28"/>
      <c r="O316" s="25"/>
      <c r="P316" s="25"/>
      <c r="Q316" s="25"/>
    </row>
    <row r="317" spans="14:17" ht="12.75" x14ac:dyDescent="0.2">
      <c r="N317" s="28"/>
      <c r="O317" s="25"/>
      <c r="P317" s="25"/>
      <c r="Q317" s="25"/>
    </row>
    <row r="318" spans="14:17" ht="12.75" x14ac:dyDescent="0.2">
      <c r="N318" s="28"/>
      <c r="O318" s="25"/>
      <c r="P318" s="25"/>
      <c r="Q318" s="25"/>
    </row>
    <row r="319" spans="14:17" ht="12.75" x14ac:dyDescent="0.2">
      <c r="N319" s="28"/>
      <c r="O319" s="25"/>
      <c r="P319" s="25"/>
      <c r="Q319" s="25"/>
    </row>
    <row r="320" spans="14:17" ht="12.75" x14ac:dyDescent="0.2">
      <c r="N320" s="28"/>
      <c r="O320" s="25"/>
      <c r="P320" s="25"/>
      <c r="Q320" s="25"/>
    </row>
    <row r="321" spans="14:17" ht="12.75" x14ac:dyDescent="0.2">
      <c r="N321" s="28"/>
      <c r="O321" s="25"/>
      <c r="P321" s="25"/>
      <c r="Q321" s="25"/>
    </row>
    <row r="322" spans="14:17" ht="12.75" x14ac:dyDescent="0.2">
      <c r="N322" s="28"/>
      <c r="O322" s="25"/>
      <c r="P322" s="25"/>
      <c r="Q322" s="25"/>
    </row>
    <row r="323" spans="14:17" ht="12.75" x14ac:dyDescent="0.2">
      <c r="N323" s="28"/>
      <c r="O323" s="25"/>
      <c r="P323" s="25"/>
      <c r="Q323" s="25"/>
    </row>
    <row r="324" spans="14:17" ht="12.75" x14ac:dyDescent="0.2">
      <c r="N324" s="28"/>
      <c r="O324" s="25"/>
      <c r="P324" s="25"/>
      <c r="Q324" s="25"/>
    </row>
    <row r="325" spans="14:17" ht="12.75" x14ac:dyDescent="0.2">
      <c r="N325" s="28"/>
      <c r="O325" s="25"/>
      <c r="P325" s="25"/>
      <c r="Q325" s="25"/>
    </row>
    <row r="326" spans="14:17" ht="12.75" x14ac:dyDescent="0.2">
      <c r="N326" s="28"/>
      <c r="O326" s="25"/>
      <c r="P326" s="25"/>
      <c r="Q326" s="25"/>
    </row>
    <row r="327" spans="14:17" ht="12.75" x14ac:dyDescent="0.2">
      <c r="N327" s="28"/>
      <c r="O327" s="25"/>
      <c r="P327" s="25"/>
      <c r="Q327" s="25"/>
    </row>
    <row r="328" spans="14:17" ht="12.75" x14ac:dyDescent="0.2">
      <c r="N328" s="28"/>
      <c r="O328" s="25"/>
      <c r="P328" s="25"/>
      <c r="Q328" s="25"/>
    </row>
    <row r="329" spans="14:17" ht="12.75" x14ac:dyDescent="0.2">
      <c r="N329" s="28"/>
      <c r="O329" s="25"/>
      <c r="P329" s="25"/>
      <c r="Q329" s="25"/>
    </row>
    <row r="330" spans="14:17" ht="12.75" x14ac:dyDescent="0.2">
      <c r="N330" s="28"/>
      <c r="O330" s="25"/>
      <c r="P330" s="25"/>
      <c r="Q330" s="25"/>
    </row>
    <row r="331" spans="14:17" ht="12.75" x14ac:dyDescent="0.2">
      <c r="N331" s="28"/>
      <c r="O331" s="25"/>
      <c r="P331" s="25"/>
      <c r="Q331" s="25"/>
    </row>
    <row r="332" spans="14:17" ht="12.75" x14ac:dyDescent="0.2">
      <c r="N332" s="28"/>
      <c r="O332" s="25"/>
      <c r="P332" s="25"/>
      <c r="Q332" s="25"/>
    </row>
    <row r="333" spans="14:17" ht="12.75" x14ac:dyDescent="0.2">
      <c r="N333" s="28"/>
      <c r="O333" s="25"/>
      <c r="P333" s="25"/>
      <c r="Q333" s="25"/>
    </row>
    <row r="334" spans="14:17" ht="12.75" x14ac:dyDescent="0.2">
      <c r="N334" s="28"/>
      <c r="O334" s="25"/>
      <c r="P334" s="25"/>
      <c r="Q334" s="25"/>
    </row>
    <row r="335" spans="14:17" ht="12.75" x14ac:dyDescent="0.2">
      <c r="N335" s="28"/>
      <c r="O335" s="25"/>
      <c r="P335" s="25"/>
      <c r="Q335" s="25"/>
    </row>
    <row r="336" spans="14:17" ht="12.75" x14ac:dyDescent="0.2">
      <c r="N336" s="28"/>
      <c r="O336" s="25"/>
      <c r="P336" s="25"/>
      <c r="Q336" s="25"/>
    </row>
    <row r="337" spans="14:17" ht="12.75" x14ac:dyDescent="0.2">
      <c r="N337" s="28"/>
      <c r="O337" s="25"/>
      <c r="P337" s="25"/>
      <c r="Q337" s="25"/>
    </row>
    <row r="338" spans="14:17" ht="12.75" x14ac:dyDescent="0.2">
      <c r="N338" s="28"/>
      <c r="O338" s="25"/>
      <c r="P338" s="25"/>
      <c r="Q338" s="25"/>
    </row>
    <row r="339" spans="14:17" ht="12.75" x14ac:dyDescent="0.2">
      <c r="N339" s="28"/>
      <c r="O339" s="25"/>
      <c r="P339" s="25"/>
      <c r="Q339" s="25"/>
    </row>
    <row r="340" spans="14:17" ht="12.75" x14ac:dyDescent="0.2">
      <c r="N340" s="28"/>
      <c r="O340" s="25"/>
      <c r="P340" s="25"/>
      <c r="Q340" s="25"/>
    </row>
    <row r="341" spans="14:17" ht="12.75" x14ac:dyDescent="0.2">
      <c r="N341" s="28"/>
      <c r="O341" s="25"/>
      <c r="P341" s="25"/>
      <c r="Q341" s="25"/>
    </row>
    <row r="342" spans="14:17" ht="12.75" x14ac:dyDescent="0.2">
      <c r="N342" s="28"/>
      <c r="O342" s="25"/>
      <c r="P342" s="25"/>
      <c r="Q342" s="25"/>
    </row>
    <row r="343" spans="14:17" ht="12.75" x14ac:dyDescent="0.2">
      <c r="N343" s="28"/>
      <c r="O343" s="25"/>
      <c r="P343" s="25"/>
      <c r="Q343" s="25"/>
    </row>
    <row r="344" spans="14:17" ht="12.75" x14ac:dyDescent="0.2">
      <c r="N344" s="28"/>
      <c r="O344" s="25"/>
      <c r="P344" s="25"/>
      <c r="Q344" s="25"/>
    </row>
    <row r="345" spans="14:17" ht="12.75" x14ac:dyDescent="0.2">
      <c r="N345" s="28"/>
      <c r="O345" s="25"/>
      <c r="P345" s="25"/>
      <c r="Q345" s="25"/>
    </row>
    <row r="346" spans="14:17" ht="12.75" x14ac:dyDescent="0.2">
      <c r="N346" s="28"/>
      <c r="O346" s="25"/>
      <c r="P346" s="25"/>
      <c r="Q346" s="25"/>
    </row>
    <row r="347" spans="14:17" ht="12.75" x14ac:dyDescent="0.2">
      <c r="N347" s="28"/>
      <c r="O347" s="25"/>
      <c r="P347" s="25"/>
      <c r="Q347" s="25"/>
    </row>
    <row r="348" spans="14:17" ht="12.75" x14ac:dyDescent="0.2">
      <c r="N348" s="28"/>
      <c r="O348" s="25"/>
      <c r="P348" s="25"/>
      <c r="Q348" s="25"/>
    </row>
    <row r="349" spans="14:17" ht="12.75" x14ac:dyDescent="0.2">
      <c r="N349" s="28"/>
      <c r="O349" s="25"/>
      <c r="P349" s="25"/>
      <c r="Q349" s="25"/>
    </row>
    <row r="350" spans="14:17" ht="12.75" x14ac:dyDescent="0.2">
      <c r="N350" s="28"/>
      <c r="O350" s="25"/>
      <c r="P350" s="25"/>
      <c r="Q350" s="25"/>
    </row>
    <row r="351" spans="14:17" ht="12.75" x14ac:dyDescent="0.2">
      <c r="N351" s="28"/>
      <c r="O351" s="25"/>
      <c r="P351" s="25"/>
      <c r="Q351" s="25"/>
    </row>
    <row r="352" spans="14:17" ht="12.75" x14ac:dyDescent="0.2">
      <c r="N352" s="28"/>
      <c r="O352" s="25"/>
      <c r="P352" s="25"/>
      <c r="Q352" s="25"/>
    </row>
    <row r="353" spans="14:17" ht="12.75" x14ac:dyDescent="0.2">
      <c r="N353" s="28"/>
      <c r="O353" s="25"/>
      <c r="P353" s="25"/>
      <c r="Q353" s="25"/>
    </row>
    <row r="354" spans="14:17" ht="12.75" x14ac:dyDescent="0.2">
      <c r="N354" s="28"/>
      <c r="O354" s="25"/>
      <c r="P354" s="25"/>
      <c r="Q354" s="25"/>
    </row>
    <row r="355" spans="14:17" ht="12.75" x14ac:dyDescent="0.2">
      <c r="N355" s="28"/>
      <c r="O355" s="25"/>
      <c r="P355" s="25"/>
      <c r="Q355" s="25"/>
    </row>
    <row r="356" spans="14:17" ht="12.75" x14ac:dyDescent="0.2">
      <c r="N356" s="28"/>
      <c r="O356" s="25"/>
      <c r="P356" s="25"/>
      <c r="Q356" s="25"/>
    </row>
    <row r="357" spans="14:17" ht="12.75" x14ac:dyDescent="0.2">
      <c r="N357" s="28"/>
      <c r="O357" s="25"/>
      <c r="P357" s="25"/>
      <c r="Q357" s="25"/>
    </row>
    <row r="358" spans="14:17" ht="12.75" x14ac:dyDescent="0.2">
      <c r="N358" s="28"/>
      <c r="O358" s="25"/>
      <c r="P358" s="25"/>
      <c r="Q358" s="25"/>
    </row>
    <row r="359" spans="14:17" ht="12.75" x14ac:dyDescent="0.2">
      <c r="N359" s="28"/>
      <c r="O359" s="25"/>
      <c r="P359" s="25"/>
      <c r="Q359" s="25"/>
    </row>
    <row r="360" spans="14:17" ht="12.75" x14ac:dyDescent="0.2">
      <c r="N360" s="28"/>
      <c r="O360" s="25"/>
      <c r="P360" s="25"/>
      <c r="Q360" s="25"/>
    </row>
    <row r="361" spans="14:17" ht="12.75" x14ac:dyDescent="0.2">
      <c r="N361" s="28"/>
      <c r="O361" s="25"/>
      <c r="P361" s="25"/>
      <c r="Q361" s="25"/>
    </row>
    <row r="362" spans="14:17" ht="12.75" x14ac:dyDescent="0.2">
      <c r="N362" s="28"/>
      <c r="O362" s="25"/>
      <c r="P362" s="25"/>
      <c r="Q362" s="25"/>
    </row>
    <row r="363" spans="14:17" ht="12.75" x14ac:dyDescent="0.2">
      <c r="N363" s="28"/>
      <c r="O363" s="25"/>
      <c r="P363" s="25"/>
      <c r="Q363" s="25"/>
    </row>
    <row r="364" spans="14:17" ht="12.75" x14ac:dyDescent="0.2">
      <c r="N364" s="28"/>
      <c r="O364" s="25"/>
      <c r="P364" s="25"/>
      <c r="Q364" s="25"/>
    </row>
    <row r="365" spans="14:17" ht="12.75" x14ac:dyDescent="0.2">
      <c r="N365" s="28"/>
      <c r="O365" s="25"/>
      <c r="P365" s="25"/>
      <c r="Q365" s="25"/>
    </row>
    <row r="366" spans="14:17" ht="12.75" x14ac:dyDescent="0.2">
      <c r="N366" s="28"/>
      <c r="O366" s="25"/>
      <c r="P366" s="25"/>
      <c r="Q366" s="25"/>
    </row>
    <row r="367" spans="14:17" ht="12.75" x14ac:dyDescent="0.2">
      <c r="N367" s="28"/>
      <c r="O367" s="25"/>
      <c r="P367" s="25"/>
      <c r="Q367" s="25"/>
    </row>
    <row r="368" spans="14:17" ht="12.75" x14ac:dyDescent="0.2">
      <c r="N368" s="28"/>
      <c r="O368" s="25"/>
      <c r="P368" s="25"/>
      <c r="Q368" s="25"/>
    </row>
    <row r="369" spans="14:17" ht="12.75" x14ac:dyDescent="0.2">
      <c r="N369" s="28"/>
      <c r="O369" s="25"/>
      <c r="P369" s="25"/>
      <c r="Q369" s="25"/>
    </row>
    <row r="370" spans="14:17" ht="12.75" x14ac:dyDescent="0.2">
      <c r="N370" s="28"/>
      <c r="O370" s="25"/>
      <c r="P370" s="25"/>
      <c r="Q370" s="25"/>
    </row>
    <row r="371" spans="14:17" ht="12.75" x14ac:dyDescent="0.2">
      <c r="N371" s="28"/>
      <c r="O371" s="25"/>
      <c r="P371" s="25"/>
      <c r="Q371" s="25"/>
    </row>
    <row r="372" spans="14:17" ht="12.75" x14ac:dyDescent="0.2">
      <c r="N372" s="28"/>
      <c r="O372" s="25"/>
      <c r="P372" s="25"/>
      <c r="Q372" s="25"/>
    </row>
    <row r="373" spans="14:17" ht="12.75" x14ac:dyDescent="0.2">
      <c r="N373" s="28"/>
      <c r="O373" s="25"/>
      <c r="P373" s="25"/>
      <c r="Q373" s="25"/>
    </row>
    <row r="374" spans="14:17" ht="12.75" x14ac:dyDescent="0.2">
      <c r="N374" s="28"/>
      <c r="O374" s="25"/>
      <c r="P374" s="25"/>
      <c r="Q374" s="25"/>
    </row>
    <row r="375" spans="14:17" ht="12.75" x14ac:dyDescent="0.2">
      <c r="N375" s="28"/>
      <c r="O375" s="25"/>
      <c r="P375" s="25"/>
      <c r="Q375" s="25"/>
    </row>
    <row r="376" spans="14:17" ht="12.75" x14ac:dyDescent="0.2">
      <c r="N376" s="28"/>
      <c r="O376" s="25"/>
      <c r="P376" s="25"/>
      <c r="Q376" s="25"/>
    </row>
    <row r="377" spans="14:17" ht="12.75" x14ac:dyDescent="0.2">
      <c r="N377" s="28"/>
      <c r="O377" s="25"/>
      <c r="P377" s="25"/>
      <c r="Q377" s="25"/>
    </row>
    <row r="378" spans="14:17" ht="12.75" x14ac:dyDescent="0.2">
      <c r="N378" s="28"/>
      <c r="O378" s="25"/>
      <c r="P378" s="25"/>
      <c r="Q378" s="25"/>
    </row>
    <row r="379" spans="14:17" ht="12.75" x14ac:dyDescent="0.2">
      <c r="N379" s="28"/>
      <c r="O379" s="25"/>
      <c r="P379" s="25"/>
      <c r="Q379" s="25"/>
    </row>
    <row r="380" spans="14:17" ht="12.75" x14ac:dyDescent="0.2">
      <c r="N380" s="28"/>
      <c r="O380" s="25"/>
      <c r="P380" s="25"/>
      <c r="Q380" s="25"/>
    </row>
    <row r="381" spans="14:17" ht="12.75" x14ac:dyDescent="0.2">
      <c r="N381" s="28"/>
      <c r="O381" s="25"/>
      <c r="P381" s="25"/>
      <c r="Q381" s="25"/>
    </row>
    <row r="382" spans="14:17" ht="12.75" x14ac:dyDescent="0.2">
      <c r="N382" s="28"/>
      <c r="O382" s="25"/>
      <c r="P382" s="25"/>
      <c r="Q382" s="25"/>
    </row>
    <row r="383" spans="14:17" ht="12.75" x14ac:dyDescent="0.2">
      <c r="N383" s="28"/>
      <c r="O383" s="25"/>
      <c r="P383" s="25"/>
      <c r="Q383" s="25"/>
    </row>
    <row r="384" spans="14:17" ht="12.75" x14ac:dyDescent="0.2">
      <c r="N384" s="28"/>
      <c r="O384" s="25"/>
      <c r="P384" s="25"/>
      <c r="Q384" s="25"/>
    </row>
    <row r="385" spans="14:17" ht="12.75" x14ac:dyDescent="0.2">
      <c r="N385" s="28"/>
      <c r="O385" s="25"/>
      <c r="P385" s="25"/>
      <c r="Q385" s="25"/>
    </row>
    <row r="386" spans="14:17" ht="12.75" x14ac:dyDescent="0.2">
      <c r="N386" s="28"/>
      <c r="O386" s="25"/>
      <c r="P386" s="25"/>
      <c r="Q386" s="25"/>
    </row>
    <row r="387" spans="14:17" ht="12.75" x14ac:dyDescent="0.2">
      <c r="N387" s="28"/>
      <c r="O387" s="25"/>
      <c r="P387" s="25"/>
      <c r="Q387" s="25"/>
    </row>
    <row r="388" spans="14:17" ht="12.75" x14ac:dyDescent="0.2">
      <c r="N388" s="28"/>
      <c r="O388" s="25"/>
      <c r="P388" s="25"/>
      <c r="Q388" s="25"/>
    </row>
    <row r="389" spans="14:17" ht="12.75" x14ac:dyDescent="0.2">
      <c r="N389" s="28"/>
      <c r="O389" s="25"/>
      <c r="P389" s="25"/>
      <c r="Q389" s="25"/>
    </row>
    <row r="390" spans="14:17" ht="12.75" x14ac:dyDescent="0.2">
      <c r="N390" s="28"/>
      <c r="O390" s="25"/>
      <c r="P390" s="25"/>
      <c r="Q390" s="25"/>
    </row>
    <row r="391" spans="14:17" ht="12.75" x14ac:dyDescent="0.2">
      <c r="N391" s="28"/>
      <c r="O391" s="25"/>
      <c r="P391" s="25"/>
      <c r="Q391" s="25"/>
    </row>
    <row r="392" spans="14:17" ht="12.75" x14ac:dyDescent="0.2">
      <c r="N392" s="28"/>
      <c r="O392" s="25"/>
      <c r="P392" s="25"/>
      <c r="Q392" s="25"/>
    </row>
    <row r="393" spans="14:17" ht="12.75" x14ac:dyDescent="0.2">
      <c r="N393" s="28"/>
      <c r="O393" s="25"/>
      <c r="P393" s="25"/>
      <c r="Q393" s="25"/>
    </row>
    <row r="394" spans="14:17" ht="12.75" x14ac:dyDescent="0.2">
      <c r="N394" s="28"/>
      <c r="O394" s="25"/>
      <c r="P394" s="25"/>
      <c r="Q394" s="25"/>
    </row>
    <row r="395" spans="14:17" ht="12.75" x14ac:dyDescent="0.2">
      <c r="N395" s="28"/>
      <c r="O395" s="25"/>
      <c r="P395" s="25"/>
      <c r="Q395" s="25"/>
    </row>
    <row r="396" spans="14:17" ht="12.75" x14ac:dyDescent="0.2">
      <c r="N396" s="28"/>
      <c r="O396" s="25"/>
      <c r="P396" s="25"/>
      <c r="Q396" s="25"/>
    </row>
    <row r="397" spans="14:17" ht="12.75" x14ac:dyDescent="0.2">
      <c r="N397" s="28"/>
      <c r="O397" s="25"/>
      <c r="P397" s="25"/>
      <c r="Q397" s="25"/>
    </row>
    <row r="398" spans="14:17" ht="12.75" x14ac:dyDescent="0.2">
      <c r="N398" s="28"/>
      <c r="O398" s="25"/>
      <c r="P398" s="25"/>
      <c r="Q398" s="25"/>
    </row>
    <row r="399" spans="14:17" ht="12.75" x14ac:dyDescent="0.2">
      <c r="N399" s="28"/>
      <c r="O399" s="25"/>
      <c r="P399" s="25"/>
      <c r="Q399" s="25"/>
    </row>
    <row r="400" spans="14:17" ht="12.75" x14ac:dyDescent="0.2">
      <c r="N400" s="28"/>
      <c r="O400" s="25"/>
      <c r="P400" s="25"/>
      <c r="Q400" s="25"/>
    </row>
    <row r="401" spans="14:17" ht="12.75" x14ac:dyDescent="0.2">
      <c r="N401" s="28"/>
      <c r="O401" s="25"/>
      <c r="P401" s="25"/>
      <c r="Q401" s="25"/>
    </row>
    <row r="402" spans="14:17" ht="12.75" x14ac:dyDescent="0.2">
      <c r="N402" s="28"/>
      <c r="O402" s="25"/>
      <c r="P402" s="25"/>
      <c r="Q402" s="25"/>
    </row>
    <row r="403" spans="14:17" ht="12.75" x14ac:dyDescent="0.2">
      <c r="N403" s="28"/>
      <c r="O403" s="25"/>
      <c r="P403" s="25"/>
      <c r="Q403" s="25"/>
    </row>
    <row r="404" spans="14:17" ht="12.75" x14ac:dyDescent="0.2">
      <c r="N404" s="28"/>
      <c r="O404" s="25"/>
      <c r="P404" s="25"/>
      <c r="Q404" s="25"/>
    </row>
    <row r="405" spans="14:17" ht="12.75" x14ac:dyDescent="0.2">
      <c r="N405" s="28"/>
      <c r="O405" s="25"/>
      <c r="P405" s="25"/>
      <c r="Q405" s="25"/>
    </row>
    <row r="406" spans="14:17" ht="12.75" x14ac:dyDescent="0.2">
      <c r="N406" s="28"/>
      <c r="O406" s="25"/>
      <c r="P406" s="25"/>
      <c r="Q406" s="25"/>
    </row>
    <row r="407" spans="14:17" ht="12.75" x14ac:dyDescent="0.2">
      <c r="N407" s="28"/>
      <c r="O407" s="25"/>
      <c r="P407" s="25"/>
      <c r="Q407" s="25"/>
    </row>
    <row r="408" spans="14:17" ht="12.75" x14ac:dyDescent="0.2">
      <c r="N408" s="28"/>
      <c r="O408" s="25"/>
      <c r="P408" s="25"/>
      <c r="Q408" s="25"/>
    </row>
    <row r="409" spans="14:17" ht="12.75" x14ac:dyDescent="0.2">
      <c r="N409" s="28"/>
      <c r="O409" s="25"/>
      <c r="P409" s="25"/>
      <c r="Q409" s="25"/>
    </row>
    <row r="410" spans="14:17" ht="12.75" x14ac:dyDescent="0.2">
      <c r="N410" s="28"/>
      <c r="O410" s="25"/>
      <c r="P410" s="25"/>
      <c r="Q410" s="25"/>
    </row>
    <row r="411" spans="14:17" ht="12.75" x14ac:dyDescent="0.2">
      <c r="N411" s="28"/>
      <c r="O411" s="25"/>
      <c r="P411" s="25"/>
      <c r="Q411" s="25"/>
    </row>
    <row r="412" spans="14:17" ht="12.75" x14ac:dyDescent="0.2">
      <c r="N412" s="28"/>
      <c r="O412" s="25"/>
      <c r="P412" s="25"/>
      <c r="Q412" s="25"/>
    </row>
    <row r="413" spans="14:17" ht="12.75" x14ac:dyDescent="0.2">
      <c r="N413" s="28"/>
      <c r="O413" s="25"/>
      <c r="P413" s="25"/>
      <c r="Q413" s="25"/>
    </row>
    <row r="414" spans="14:17" ht="12.75" x14ac:dyDescent="0.2">
      <c r="N414" s="28"/>
      <c r="O414" s="25"/>
      <c r="P414" s="25"/>
      <c r="Q414" s="25"/>
    </row>
    <row r="415" spans="14:17" ht="12.75" x14ac:dyDescent="0.2">
      <c r="N415" s="28"/>
      <c r="O415" s="25"/>
      <c r="P415" s="25"/>
      <c r="Q415" s="25"/>
    </row>
    <row r="416" spans="14:17" ht="12.75" x14ac:dyDescent="0.2">
      <c r="N416" s="28"/>
      <c r="O416" s="25"/>
      <c r="P416" s="25"/>
      <c r="Q416" s="25"/>
    </row>
    <row r="417" spans="14:17" ht="12.75" x14ac:dyDescent="0.2">
      <c r="N417" s="28"/>
      <c r="O417" s="25"/>
      <c r="P417" s="25"/>
      <c r="Q417" s="25"/>
    </row>
    <row r="418" spans="14:17" ht="12.75" x14ac:dyDescent="0.2">
      <c r="N418" s="28"/>
      <c r="O418" s="25"/>
      <c r="P418" s="25"/>
      <c r="Q418" s="25"/>
    </row>
    <row r="419" spans="14:17" ht="12.75" x14ac:dyDescent="0.2">
      <c r="N419" s="28"/>
      <c r="O419" s="25"/>
      <c r="P419" s="25"/>
      <c r="Q419" s="25"/>
    </row>
    <row r="420" spans="14:17" ht="12.75" x14ac:dyDescent="0.2">
      <c r="N420" s="28"/>
      <c r="O420" s="25"/>
      <c r="P420" s="25"/>
      <c r="Q420" s="25"/>
    </row>
    <row r="421" spans="14:17" ht="12.75" x14ac:dyDescent="0.2">
      <c r="N421" s="28"/>
      <c r="O421" s="25"/>
      <c r="P421" s="25"/>
      <c r="Q421" s="25"/>
    </row>
    <row r="422" spans="14:17" ht="12.75" x14ac:dyDescent="0.2">
      <c r="N422" s="28"/>
      <c r="O422" s="25"/>
      <c r="P422" s="25"/>
      <c r="Q422" s="25"/>
    </row>
    <row r="423" spans="14:17" ht="12.75" x14ac:dyDescent="0.2">
      <c r="N423" s="28"/>
      <c r="O423" s="25"/>
      <c r="P423" s="25"/>
      <c r="Q423" s="25"/>
    </row>
    <row r="424" spans="14:17" ht="12.75" x14ac:dyDescent="0.2">
      <c r="N424" s="28"/>
      <c r="O424" s="25"/>
      <c r="P424" s="25"/>
      <c r="Q424" s="25"/>
    </row>
    <row r="425" spans="14:17" ht="12.75" x14ac:dyDescent="0.2">
      <c r="N425" s="28"/>
      <c r="O425" s="25"/>
      <c r="P425" s="25"/>
      <c r="Q425" s="25"/>
    </row>
    <row r="426" spans="14:17" ht="12.75" x14ac:dyDescent="0.2">
      <c r="N426" s="28"/>
      <c r="O426" s="25"/>
      <c r="P426" s="25"/>
      <c r="Q426" s="25"/>
    </row>
    <row r="427" spans="14:17" ht="12.75" x14ac:dyDescent="0.2">
      <c r="N427" s="28"/>
      <c r="O427" s="25"/>
      <c r="P427" s="25"/>
      <c r="Q427" s="25"/>
    </row>
    <row r="428" spans="14:17" ht="12.75" x14ac:dyDescent="0.2">
      <c r="N428" s="28"/>
      <c r="O428" s="25"/>
      <c r="P428" s="25"/>
      <c r="Q428" s="25"/>
    </row>
    <row r="429" spans="14:17" ht="12.75" x14ac:dyDescent="0.2">
      <c r="N429" s="28"/>
      <c r="O429" s="25"/>
      <c r="P429" s="25"/>
      <c r="Q429" s="25"/>
    </row>
    <row r="430" spans="14:17" ht="12.75" x14ac:dyDescent="0.2">
      <c r="N430" s="28"/>
      <c r="O430" s="25"/>
      <c r="P430" s="25"/>
      <c r="Q430" s="25"/>
    </row>
    <row r="431" spans="14:17" ht="12.75" x14ac:dyDescent="0.2">
      <c r="N431" s="28"/>
      <c r="O431" s="25"/>
      <c r="P431" s="25"/>
      <c r="Q431" s="25"/>
    </row>
    <row r="432" spans="14:17" ht="12.75" x14ac:dyDescent="0.2">
      <c r="N432" s="28"/>
      <c r="O432" s="25"/>
      <c r="P432" s="25"/>
      <c r="Q432" s="25"/>
    </row>
    <row r="433" spans="14:17" ht="12.75" x14ac:dyDescent="0.2">
      <c r="N433" s="28"/>
      <c r="O433" s="25"/>
      <c r="P433" s="25"/>
      <c r="Q433" s="25"/>
    </row>
    <row r="434" spans="14:17" ht="12.75" x14ac:dyDescent="0.2">
      <c r="N434" s="28"/>
      <c r="O434" s="25"/>
      <c r="P434" s="25"/>
      <c r="Q434" s="25"/>
    </row>
    <row r="435" spans="14:17" ht="12.75" x14ac:dyDescent="0.2">
      <c r="N435" s="28"/>
      <c r="O435" s="25"/>
      <c r="P435" s="25"/>
      <c r="Q435" s="25"/>
    </row>
    <row r="436" spans="14:17" ht="12.75" x14ac:dyDescent="0.2">
      <c r="N436" s="28"/>
      <c r="O436" s="25"/>
      <c r="P436" s="25"/>
      <c r="Q436" s="25"/>
    </row>
    <row r="437" spans="14:17" ht="12.75" x14ac:dyDescent="0.2">
      <c r="N437" s="28"/>
      <c r="O437" s="25"/>
      <c r="P437" s="25"/>
      <c r="Q437" s="25"/>
    </row>
    <row r="438" spans="14:17" ht="12.75" x14ac:dyDescent="0.2">
      <c r="N438" s="28"/>
      <c r="O438" s="25"/>
      <c r="P438" s="25"/>
      <c r="Q438" s="25"/>
    </row>
    <row r="439" spans="14:17" ht="12.75" x14ac:dyDescent="0.2">
      <c r="N439" s="28"/>
      <c r="O439" s="25"/>
      <c r="P439" s="25"/>
      <c r="Q439" s="25"/>
    </row>
    <row r="440" spans="14:17" ht="12.75" x14ac:dyDescent="0.2">
      <c r="N440" s="28"/>
      <c r="O440" s="25"/>
      <c r="P440" s="25"/>
      <c r="Q440" s="25"/>
    </row>
    <row r="441" spans="14:17" ht="12.75" x14ac:dyDescent="0.2">
      <c r="N441" s="28"/>
      <c r="O441" s="25"/>
      <c r="P441" s="25"/>
      <c r="Q441" s="25"/>
    </row>
    <row r="442" spans="14:17" ht="12.75" x14ac:dyDescent="0.2">
      <c r="N442" s="28"/>
      <c r="O442" s="25"/>
      <c r="P442" s="25"/>
      <c r="Q442" s="25"/>
    </row>
    <row r="443" spans="14:17" ht="12.75" x14ac:dyDescent="0.2">
      <c r="N443" s="28"/>
      <c r="O443" s="25"/>
      <c r="P443" s="25"/>
      <c r="Q443" s="25"/>
    </row>
    <row r="444" spans="14:17" ht="12.75" x14ac:dyDescent="0.2">
      <c r="N444" s="28"/>
      <c r="O444" s="25"/>
      <c r="P444" s="25"/>
      <c r="Q444" s="25"/>
    </row>
    <row r="445" spans="14:17" ht="12.75" x14ac:dyDescent="0.2">
      <c r="N445" s="28"/>
      <c r="O445" s="25"/>
      <c r="P445" s="25"/>
      <c r="Q445" s="25"/>
    </row>
    <row r="446" spans="14:17" ht="12.75" x14ac:dyDescent="0.2">
      <c r="N446" s="28"/>
      <c r="O446" s="25"/>
      <c r="P446" s="25"/>
      <c r="Q446" s="25"/>
    </row>
    <row r="447" spans="14:17" ht="12.75" x14ac:dyDescent="0.2">
      <c r="N447" s="28"/>
      <c r="O447" s="25"/>
      <c r="P447" s="25"/>
      <c r="Q447" s="25"/>
    </row>
    <row r="448" spans="14:17" ht="12.75" x14ac:dyDescent="0.2">
      <c r="N448" s="28"/>
      <c r="O448" s="25"/>
      <c r="P448" s="25"/>
      <c r="Q448" s="25"/>
    </row>
    <row r="449" spans="14:17" ht="12.75" x14ac:dyDescent="0.2">
      <c r="N449" s="28"/>
      <c r="O449" s="25"/>
      <c r="P449" s="25"/>
      <c r="Q449" s="25"/>
    </row>
    <row r="450" spans="14:17" ht="12.75" x14ac:dyDescent="0.2">
      <c r="N450" s="28"/>
      <c r="O450" s="25"/>
      <c r="P450" s="25"/>
      <c r="Q450" s="25"/>
    </row>
    <row r="451" spans="14:17" ht="12.75" x14ac:dyDescent="0.2">
      <c r="N451" s="28"/>
      <c r="O451" s="25"/>
      <c r="P451" s="25"/>
      <c r="Q451" s="25"/>
    </row>
    <row r="452" spans="14:17" ht="12.75" x14ac:dyDescent="0.2">
      <c r="N452" s="28"/>
      <c r="O452" s="25"/>
      <c r="P452" s="25"/>
      <c r="Q452" s="25"/>
    </row>
    <row r="453" spans="14:17" ht="12.75" x14ac:dyDescent="0.2">
      <c r="N453" s="28"/>
      <c r="O453" s="25"/>
      <c r="P453" s="25"/>
      <c r="Q453" s="25"/>
    </row>
    <row r="454" spans="14:17" ht="12.75" x14ac:dyDescent="0.2">
      <c r="N454" s="28"/>
      <c r="O454" s="25"/>
      <c r="P454" s="25"/>
      <c r="Q454" s="25"/>
    </row>
    <row r="455" spans="14:17" ht="12.75" x14ac:dyDescent="0.2">
      <c r="N455" s="28"/>
      <c r="O455" s="25"/>
      <c r="P455" s="25"/>
      <c r="Q455" s="25"/>
    </row>
    <row r="456" spans="14:17" ht="12.75" x14ac:dyDescent="0.2">
      <c r="N456" s="28"/>
      <c r="O456" s="25"/>
      <c r="P456" s="25"/>
      <c r="Q456" s="25"/>
    </row>
    <row r="457" spans="14:17" ht="12.75" x14ac:dyDescent="0.2">
      <c r="N457" s="28"/>
      <c r="O457" s="25"/>
      <c r="P457" s="25"/>
      <c r="Q457" s="25"/>
    </row>
    <row r="458" spans="14:17" ht="12.75" x14ac:dyDescent="0.2">
      <c r="N458" s="28"/>
      <c r="O458" s="25"/>
      <c r="P458" s="25"/>
      <c r="Q458" s="25"/>
    </row>
    <row r="459" spans="14:17" ht="12.75" x14ac:dyDescent="0.2">
      <c r="N459" s="28"/>
      <c r="O459" s="25"/>
      <c r="P459" s="25"/>
      <c r="Q459" s="25"/>
    </row>
    <row r="460" spans="14:17" ht="12.75" x14ac:dyDescent="0.2">
      <c r="N460" s="28"/>
      <c r="O460" s="25"/>
      <c r="P460" s="25"/>
      <c r="Q460" s="25"/>
    </row>
    <row r="461" spans="14:17" ht="12.75" x14ac:dyDescent="0.2">
      <c r="N461" s="28"/>
      <c r="O461" s="25"/>
      <c r="P461" s="25"/>
      <c r="Q461" s="25"/>
    </row>
    <row r="462" spans="14:17" ht="12.75" x14ac:dyDescent="0.2">
      <c r="N462" s="28"/>
      <c r="O462" s="25"/>
      <c r="P462" s="25"/>
      <c r="Q462" s="25"/>
    </row>
    <row r="463" spans="14:17" ht="12.75" x14ac:dyDescent="0.2">
      <c r="N463" s="28"/>
      <c r="O463" s="25"/>
      <c r="P463" s="25"/>
      <c r="Q463" s="25"/>
    </row>
    <row r="464" spans="14:17" ht="12.75" x14ac:dyDescent="0.2">
      <c r="N464" s="28"/>
      <c r="O464" s="25"/>
      <c r="P464" s="25"/>
      <c r="Q464" s="25"/>
    </row>
    <row r="465" spans="14:17" ht="12.75" x14ac:dyDescent="0.2">
      <c r="N465" s="28"/>
      <c r="O465" s="25"/>
      <c r="P465" s="25"/>
      <c r="Q465" s="25"/>
    </row>
    <row r="466" spans="14:17" ht="12.75" x14ac:dyDescent="0.2">
      <c r="N466" s="28"/>
      <c r="O466" s="25"/>
      <c r="P466" s="25"/>
      <c r="Q466" s="25"/>
    </row>
    <row r="467" spans="14:17" ht="12.75" x14ac:dyDescent="0.2">
      <c r="N467" s="28"/>
      <c r="O467" s="25"/>
      <c r="P467" s="25"/>
      <c r="Q467" s="25"/>
    </row>
    <row r="468" spans="14:17" ht="12.75" x14ac:dyDescent="0.2">
      <c r="N468" s="28"/>
      <c r="O468" s="25"/>
      <c r="P468" s="25"/>
      <c r="Q468" s="25"/>
    </row>
    <row r="469" spans="14:17" ht="12.75" x14ac:dyDescent="0.2">
      <c r="N469" s="28"/>
      <c r="O469" s="25"/>
      <c r="P469" s="25"/>
      <c r="Q469" s="25"/>
    </row>
    <row r="470" spans="14:17" ht="12.75" x14ac:dyDescent="0.2">
      <c r="N470" s="28"/>
      <c r="O470" s="25"/>
      <c r="P470" s="25"/>
      <c r="Q470" s="25"/>
    </row>
    <row r="471" spans="14:17" ht="12.75" x14ac:dyDescent="0.2">
      <c r="N471" s="28"/>
      <c r="O471" s="25"/>
      <c r="P471" s="25"/>
      <c r="Q471" s="25"/>
    </row>
    <row r="472" spans="14:17" ht="12.75" x14ac:dyDescent="0.2">
      <c r="N472" s="28"/>
      <c r="O472" s="25"/>
      <c r="P472" s="25"/>
      <c r="Q472" s="25"/>
    </row>
    <row r="473" spans="14:17" ht="12.75" x14ac:dyDescent="0.2">
      <c r="N473" s="28"/>
      <c r="O473" s="25"/>
      <c r="P473" s="25"/>
      <c r="Q473" s="25"/>
    </row>
    <row r="474" spans="14:17" ht="12.75" x14ac:dyDescent="0.2">
      <c r="N474" s="28"/>
      <c r="O474" s="25"/>
      <c r="P474" s="25"/>
      <c r="Q474" s="25"/>
    </row>
    <row r="475" spans="14:17" ht="12.75" x14ac:dyDescent="0.2">
      <c r="N475" s="28"/>
      <c r="O475" s="25"/>
      <c r="P475" s="25"/>
      <c r="Q475" s="25"/>
    </row>
    <row r="476" spans="14:17" ht="12.75" x14ac:dyDescent="0.2">
      <c r="N476" s="28"/>
      <c r="O476" s="25"/>
      <c r="P476" s="25"/>
      <c r="Q476" s="25"/>
    </row>
    <row r="477" spans="14:17" ht="12.75" x14ac:dyDescent="0.2">
      <c r="N477" s="28"/>
      <c r="O477" s="25"/>
      <c r="P477" s="25"/>
      <c r="Q477" s="25"/>
    </row>
    <row r="478" spans="14:17" ht="12.75" x14ac:dyDescent="0.2">
      <c r="N478" s="28"/>
      <c r="O478" s="25"/>
      <c r="P478" s="25"/>
      <c r="Q478" s="25"/>
    </row>
    <row r="479" spans="14:17" ht="12.75" x14ac:dyDescent="0.2">
      <c r="N479" s="28"/>
      <c r="O479" s="25"/>
      <c r="P479" s="25"/>
      <c r="Q479" s="25"/>
    </row>
    <row r="480" spans="14:17" ht="12.75" x14ac:dyDescent="0.2">
      <c r="N480" s="28"/>
      <c r="O480" s="25"/>
      <c r="P480" s="25"/>
      <c r="Q480" s="25"/>
    </row>
    <row r="481" spans="14:17" ht="12.75" x14ac:dyDescent="0.2">
      <c r="N481" s="28"/>
      <c r="O481" s="25"/>
      <c r="P481" s="25"/>
      <c r="Q481" s="25"/>
    </row>
    <row r="482" spans="14:17" ht="12.75" x14ac:dyDescent="0.2">
      <c r="N482" s="28"/>
      <c r="O482" s="25"/>
      <c r="P482" s="25"/>
      <c r="Q482" s="25"/>
    </row>
    <row r="483" spans="14:17" ht="12.75" x14ac:dyDescent="0.2">
      <c r="N483" s="28"/>
      <c r="O483" s="25"/>
      <c r="P483" s="25"/>
      <c r="Q483" s="25"/>
    </row>
    <row r="484" spans="14:17" ht="12.75" x14ac:dyDescent="0.2">
      <c r="N484" s="28"/>
      <c r="O484" s="25"/>
      <c r="P484" s="25"/>
      <c r="Q484" s="25"/>
    </row>
    <row r="485" spans="14:17" ht="12.75" x14ac:dyDescent="0.2">
      <c r="N485" s="28"/>
      <c r="O485" s="25"/>
      <c r="P485" s="25"/>
      <c r="Q485" s="25"/>
    </row>
    <row r="486" spans="14:17" ht="12.75" x14ac:dyDescent="0.2">
      <c r="N486" s="28"/>
      <c r="O486" s="25"/>
      <c r="P486" s="25"/>
      <c r="Q486" s="25"/>
    </row>
    <row r="487" spans="14:17" ht="12.75" x14ac:dyDescent="0.2">
      <c r="N487" s="28"/>
      <c r="O487" s="25"/>
      <c r="P487" s="25"/>
      <c r="Q487" s="25"/>
    </row>
    <row r="488" spans="14:17" ht="12.75" x14ac:dyDescent="0.2">
      <c r="N488" s="28"/>
      <c r="O488" s="25"/>
      <c r="P488" s="25"/>
      <c r="Q488" s="25"/>
    </row>
    <row r="489" spans="14:17" ht="12.75" x14ac:dyDescent="0.2">
      <c r="N489" s="28"/>
      <c r="O489" s="25"/>
      <c r="P489" s="25"/>
      <c r="Q489" s="25"/>
    </row>
    <row r="490" spans="14:17" ht="12.75" x14ac:dyDescent="0.2">
      <c r="N490" s="28"/>
      <c r="O490" s="25"/>
      <c r="P490" s="25"/>
      <c r="Q490" s="25"/>
    </row>
    <row r="491" spans="14:17" ht="12.75" x14ac:dyDescent="0.2">
      <c r="N491" s="28"/>
      <c r="O491" s="25"/>
      <c r="P491" s="25"/>
      <c r="Q491" s="25"/>
    </row>
    <row r="492" spans="14:17" ht="12.75" x14ac:dyDescent="0.2">
      <c r="N492" s="28"/>
      <c r="O492" s="25"/>
      <c r="P492" s="25"/>
      <c r="Q492" s="25"/>
    </row>
    <row r="493" spans="14:17" ht="12.75" x14ac:dyDescent="0.2">
      <c r="N493" s="28"/>
      <c r="O493" s="25"/>
      <c r="P493" s="25"/>
      <c r="Q493" s="25"/>
    </row>
    <row r="494" spans="14:17" ht="12.75" x14ac:dyDescent="0.2">
      <c r="N494" s="28"/>
      <c r="O494" s="25"/>
      <c r="P494" s="25"/>
      <c r="Q494" s="25"/>
    </row>
    <row r="495" spans="14:17" ht="12.75" x14ac:dyDescent="0.2">
      <c r="N495" s="28"/>
      <c r="O495" s="25"/>
      <c r="P495" s="25"/>
      <c r="Q495" s="25"/>
    </row>
    <row r="496" spans="14:17" ht="12.75" x14ac:dyDescent="0.2">
      <c r="N496" s="28"/>
      <c r="O496" s="25"/>
      <c r="P496" s="25"/>
      <c r="Q496" s="25"/>
    </row>
    <row r="497" spans="14:17" ht="12.75" x14ac:dyDescent="0.2">
      <c r="N497" s="28"/>
      <c r="O497" s="25"/>
      <c r="P497" s="25"/>
      <c r="Q497" s="25"/>
    </row>
    <row r="498" spans="14:17" ht="12.75" x14ac:dyDescent="0.2">
      <c r="N498" s="28"/>
      <c r="O498" s="25"/>
      <c r="P498" s="25"/>
      <c r="Q498" s="25"/>
    </row>
    <row r="499" spans="14:17" ht="12.75" x14ac:dyDescent="0.2">
      <c r="N499" s="28"/>
      <c r="O499" s="25"/>
      <c r="P499" s="25"/>
      <c r="Q499" s="25"/>
    </row>
    <row r="500" spans="14:17" ht="12.75" x14ac:dyDescent="0.2">
      <c r="N500" s="28"/>
      <c r="O500" s="25"/>
      <c r="P500" s="25"/>
      <c r="Q500" s="25"/>
    </row>
    <row r="501" spans="14:17" ht="12.75" x14ac:dyDescent="0.2">
      <c r="N501" s="28"/>
      <c r="O501" s="25"/>
      <c r="P501" s="25"/>
      <c r="Q501" s="25"/>
    </row>
    <row r="502" spans="14:17" ht="12.75" x14ac:dyDescent="0.2">
      <c r="N502" s="28"/>
      <c r="O502" s="25"/>
      <c r="P502" s="25"/>
      <c r="Q502" s="25"/>
    </row>
    <row r="503" spans="14:17" ht="12.75" x14ac:dyDescent="0.2">
      <c r="N503" s="28"/>
      <c r="O503" s="25"/>
      <c r="P503" s="25"/>
      <c r="Q503" s="25"/>
    </row>
    <row r="504" spans="14:17" ht="12.75" x14ac:dyDescent="0.2">
      <c r="N504" s="28"/>
      <c r="O504" s="25"/>
      <c r="P504" s="25"/>
      <c r="Q504" s="25"/>
    </row>
    <row r="505" spans="14:17" ht="12.75" x14ac:dyDescent="0.2">
      <c r="N505" s="28"/>
      <c r="O505" s="25"/>
      <c r="P505" s="25"/>
      <c r="Q505" s="25"/>
    </row>
    <row r="506" spans="14:17" ht="12.75" x14ac:dyDescent="0.2">
      <c r="N506" s="28"/>
      <c r="O506" s="25"/>
      <c r="P506" s="25"/>
      <c r="Q506" s="25"/>
    </row>
    <row r="507" spans="14:17" ht="12.75" x14ac:dyDescent="0.2">
      <c r="N507" s="28"/>
      <c r="O507" s="25"/>
      <c r="P507" s="25"/>
      <c r="Q507" s="25"/>
    </row>
    <row r="508" spans="14:17" ht="12.75" x14ac:dyDescent="0.2">
      <c r="N508" s="28"/>
      <c r="O508" s="25"/>
      <c r="P508" s="25"/>
      <c r="Q508" s="25"/>
    </row>
    <row r="509" spans="14:17" ht="12.75" x14ac:dyDescent="0.2">
      <c r="N509" s="28"/>
      <c r="O509" s="25"/>
      <c r="P509" s="25"/>
      <c r="Q509" s="25"/>
    </row>
    <row r="510" spans="14:17" ht="12.75" x14ac:dyDescent="0.2">
      <c r="N510" s="28"/>
      <c r="O510" s="25"/>
      <c r="P510" s="25"/>
      <c r="Q510" s="25"/>
    </row>
    <row r="511" spans="14:17" ht="12.75" x14ac:dyDescent="0.2">
      <c r="N511" s="28"/>
      <c r="O511" s="25"/>
      <c r="P511" s="25"/>
      <c r="Q511" s="25"/>
    </row>
    <row r="512" spans="14:17" ht="12.75" x14ac:dyDescent="0.2">
      <c r="N512" s="28"/>
      <c r="O512" s="25"/>
      <c r="P512" s="25"/>
      <c r="Q512" s="25"/>
    </row>
    <row r="513" spans="14:17" ht="12.75" x14ac:dyDescent="0.2">
      <c r="N513" s="28"/>
      <c r="O513" s="25"/>
      <c r="P513" s="25"/>
      <c r="Q513" s="25"/>
    </row>
    <row r="514" spans="14:17" ht="12.75" x14ac:dyDescent="0.2">
      <c r="N514" s="28"/>
      <c r="O514" s="25"/>
      <c r="P514" s="25"/>
      <c r="Q514" s="25"/>
    </row>
    <row r="515" spans="14:17" ht="12.75" x14ac:dyDescent="0.2">
      <c r="N515" s="28"/>
      <c r="O515" s="25"/>
      <c r="P515" s="25"/>
      <c r="Q515" s="25"/>
    </row>
    <row r="516" spans="14:17" ht="12.75" x14ac:dyDescent="0.2">
      <c r="N516" s="28"/>
      <c r="O516" s="25"/>
      <c r="P516" s="25"/>
      <c r="Q516" s="25"/>
    </row>
    <row r="517" spans="14:17" ht="12.75" x14ac:dyDescent="0.2">
      <c r="N517" s="28"/>
      <c r="O517" s="25"/>
      <c r="P517" s="25"/>
      <c r="Q517" s="25"/>
    </row>
    <row r="518" spans="14:17" ht="12.75" x14ac:dyDescent="0.2">
      <c r="N518" s="28"/>
      <c r="O518" s="25"/>
      <c r="P518" s="25"/>
      <c r="Q518" s="25"/>
    </row>
    <row r="519" spans="14:17" ht="12.75" x14ac:dyDescent="0.2">
      <c r="N519" s="28"/>
      <c r="O519" s="25"/>
      <c r="P519" s="25"/>
      <c r="Q519" s="25"/>
    </row>
    <row r="520" spans="14:17" ht="12.75" x14ac:dyDescent="0.2">
      <c r="N520" s="28"/>
      <c r="O520" s="25"/>
      <c r="P520" s="25"/>
      <c r="Q520" s="25"/>
    </row>
    <row r="521" spans="14:17" ht="12.75" x14ac:dyDescent="0.2">
      <c r="N521" s="28"/>
      <c r="O521" s="25"/>
      <c r="P521" s="25"/>
      <c r="Q521" s="25"/>
    </row>
    <row r="522" spans="14:17" ht="12.75" x14ac:dyDescent="0.2">
      <c r="N522" s="28"/>
      <c r="O522" s="25"/>
      <c r="P522" s="25"/>
      <c r="Q522" s="25"/>
    </row>
    <row r="523" spans="14:17" ht="12.75" x14ac:dyDescent="0.2">
      <c r="N523" s="28"/>
      <c r="O523" s="25"/>
      <c r="P523" s="25"/>
      <c r="Q523" s="25"/>
    </row>
    <row r="524" spans="14:17" ht="12.75" x14ac:dyDescent="0.2">
      <c r="N524" s="28"/>
      <c r="O524" s="25"/>
      <c r="P524" s="25"/>
      <c r="Q524" s="25"/>
    </row>
    <row r="525" spans="14:17" ht="12.75" x14ac:dyDescent="0.2">
      <c r="N525" s="28"/>
      <c r="O525" s="25"/>
      <c r="P525" s="25"/>
      <c r="Q525" s="25"/>
    </row>
    <row r="526" spans="14:17" ht="12.75" x14ac:dyDescent="0.2">
      <c r="N526" s="28"/>
      <c r="O526" s="25"/>
      <c r="P526" s="25"/>
      <c r="Q526" s="25"/>
    </row>
    <row r="527" spans="14:17" ht="12.75" x14ac:dyDescent="0.2">
      <c r="N527" s="28"/>
      <c r="O527" s="25"/>
      <c r="P527" s="25"/>
      <c r="Q527" s="25"/>
    </row>
    <row r="528" spans="14:17" ht="12.75" x14ac:dyDescent="0.2">
      <c r="N528" s="28"/>
      <c r="O528" s="25"/>
      <c r="P528" s="25"/>
      <c r="Q528" s="25"/>
    </row>
    <row r="529" spans="14:17" ht="12.75" x14ac:dyDescent="0.2">
      <c r="N529" s="28"/>
      <c r="O529" s="25"/>
      <c r="P529" s="25"/>
      <c r="Q529" s="25"/>
    </row>
    <row r="530" spans="14:17" ht="12.75" x14ac:dyDescent="0.2">
      <c r="N530" s="28"/>
      <c r="O530" s="25"/>
      <c r="P530" s="25"/>
      <c r="Q530" s="25"/>
    </row>
    <row r="531" spans="14:17" ht="12.75" x14ac:dyDescent="0.2">
      <c r="N531" s="28"/>
      <c r="O531" s="25"/>
      <c r="P531" s="25"/>
      <c r="Q531" s="25"/>
    </row>
    <row r="532" spans="14:17" ht="12.75" x14ac:dyDescent="0.2">
      <c r="N532" s="28"/>
      <c r="O532" s="25"/>
      <c r="P532" s="25"/>
      <c r="Q532" s="25"/>
    </row>
    <row r="533" spans="14:17" ht="12.75" x14ac:dyDescent="0.2">
      <c r="N533" s="28"/>
      <c r="O533" s="25"/>
      <c r="P533" s="25"/>
      <c r="Q533" s="25"/>
    </row>
    <row r="534" spans="14:17" ht="12.75" x14ac:dyDescent="0.2">
      <c r="N534" s="28"/>
      <c r="O534" s="25"/>
      <c r="P534" s="25"/>
      <c r="Q534" s="25"/>
    </row>
    <row r="535" spans="14:17" ht="12.75" x14ac:dyDescent="0.2">
      <c r="N535" s="28"/>
      <c r="O535" s="25"/>
      <c r="P535" s="25"/>
      <c r="Q535" s="25"/>
    </row>
    <row r="536" spans="14:17" ht="12.75" x14ac:dyDescent="0.2">
      <c r="N536" s="28"/>
      <c r="O536" s="25"/>
      <c r="P536" s="25"/>
      <c r="Q536" s="25"/>
    </row>
    <row r="537" spans="14:17" ht="12.75" x14ac:dyDescent="0.2">
      <c r="N537" s="28"/>
      <c r="O537" s="25"/>
      <c r="P537" s="25"/>
      <c r="Q537" s="25"/>
    </row>
    <row r="538" spans="14:17" ht="12.75" x14ac:dyDescent="0.2">
      <c r="N538" s="28"/>
      <c r="O538" s="25"/>
      <c r="P538" s="25"/>
      <c r="Q538" s="25"/>
    </row>
    <row r="539" spans="14:17" ht="12.75" x14ac:dyDescent="0.2">
      <c r="N539" s="28"/>
      <c r="O539" s="25"/>
      <c r="P539" s="25"/>
      <c r="Q539" s="25"/>
    </row>
    <row r="540" spans="14:17" ht="12.75" x14ac:dyDescent="0.2">
      <c r="N540" s="28"/>
      <c r="O540" s="25"/>
      <c r="P540" s="25"/>
      <c r="Q540" s="25"/>
    </row>
    <row r="541" spans="14:17" ht="12.75" x14ac:dyDescent="0.2">
      <c r="N541" s="28"/>
      <c r="O541" s="25"/>
      <c r="P541" s="25"/>
      <c r="Q541" s="25"/>
    </row>
    <row r="542" spans="14:17" ht="12.75" x14ac:dyDescent="0.2">
      <c r="N542" s="28"/>
      <c r="O542" s="25"/>
      <c r="P542" s="25"/>
      <c r="Q542" s="25"/>
    </row>
    <row r="543" spans="14:17" ht="12.75" x14ac:dyDescent="0.2">
      <c r="N543" s="28"/>
      <c r="O543" s="25"/>
      <c r="P543" s="25"/>
      <c r="Q543" s="25"/>
    </row>
    <row r="544" spans="14:17" ht="12.75" x14ac:dyDescent="0.2">
      <c r="N544" s="28"/>
      <c r="O544" s="25"/>
      <c r="P544" s="25"/>
      <c r="Q544" s="25"/>
    </row>
    <row r="545" spans="14:17" ht="12.75" x14ac:dyDescent="0.2">
      <c r="N545" s="28"/>
      <c r="O545" s="25"/>
      <c r="P545" s="25"/>
      <c r="Q545" s="25"/>
    </row>
    <row r="546" spans="14:17" ht="12.75" x14ac:dyDescent="0.2">
      <c r="N546" s="28"/>
      <c r="O546" s="25"/>
      <c r="P546" s="25"/>
      <c r="Q546" s="25"/>
    </row>
    <row r="547" spans="14:17" ht="12.75" x14ac:dyDescent="0.2">
      <c r="N547" s="28"/>
      <c r="O547" s="25"/>
      <c r="P547" s="25"/>
      <c r="Q547" s="25"/>
    </row>
    <row r="548" spans="14:17" ht="12.75" x14ac:dyDescent="0.2">
      <c r="N548" s="28"/>
      <c r="O548" s="25"/>
      <c r="P548" s="25"/>
      <c r="Q548" s="25"/>
    </row>
    <row r="549" spans="14:17" ht="12.75" x14ac:dyDescent="0.2">
      <c r="N549" s="28"/>
      <c r="O549" s="25"/>
      <c r="P549" s="25"/>
      <c r="Q549" s="25"/>
    </row>
    <row r="550" spans="14:17" ht="12.75" x14ac:dyDescent="0.2">
      <c r="N550" s="28"/>
      <c r="O550" s="25"/>
      <c r="P550" s="25"/>
      <c r="Q550" s="25"/>
    </row>
    <row r="551" spans="14:17" ht="12.75" x14ac:dyDescent="0.2">
      <c r="N551" s="28"/>
      <c r="O551" s="25"/>
      <c r="P551" s="25"/>
      <c r="Q551" s="25"/>
    </row>
    <row r="552" spans="14:17" ht="12.75" x14ac:dyDescent="0.2">
      <c r="N552" s="28"/>
      <c r="O552" s="25"/>
      <c r="P552" s="25"/>
      <c r="Q552" s="25"/>
    </row>
    <row r="553" spans="14:17" ht="12.75" x14ac:dyDescent="0.2">
      <c r="N553" s="28"/>
      <c r="O553" s="25"/>
      <c r="P553" s="25"/>
      <c r="Q553" s="25"/>
    </row>
    <row r="554" spans="14:17" ht="12.75" x14ac:dyDescent="0.2">
      <c r="N554" s="28"/>
      <c r="O554" s="25"/>
      <c r="P554" s="25"/>
      <c r="Q554" s="25"/>
    </row>
    <row r="555" spans="14:17" ht="12.75" x14ac:dyDescent="0.2">
      <c r="N555" s="28"/>
      <c r="O555" s="25"/>
      <c r="P555" s="25"/>
      <c r="Q555" s="25"/>
    </row>
    <row r="556" spans="14:17" ht="12.75" x14ac:dyDescent="0.2">
      <c r="N556" s="28"/>
      <c r="O556" s="25"/>
      <c r="P556" s="25"/>
      <c r="Q556" s="25"/>
    </row>
    <row r="557" spans="14:17" ht="12.75" x14ac:dyDescent="0.2">
      <c r="N557" s="28"/>
      <c r="O557" s="25"/>
      <c r="P557" s="25"/>
      <c r="Q557" s="25"/>
    </row>
    <row r="558" spans="14:17" ht="12.75" x14ac:dyDescent="0.2">
      <c r="N558" s="28"/>
      <c r="O558" s="25"/>
      <c r="P558" s="25"/>
      <c r="Q558" s="25"/>
    </row>
    <row r="559" spans="14:17" ht="12.75" x14ac:dyDescent="0.2">
      <c r="N559" s="28"/>
      <c r="O559" s="25"/>
      <c r="P559" s="25"/>
      <c r="Q559" s="25"/>
    </row>
    <row r="560" spans="14:17" ht="12.75" x14ac:dyDescent="0.2">
      <c r="N560" s="28"/>
      <c r="O560" s="25"/>
      <c r="P560" s="25"/>
      <c r="Q560" s="25"/>
    </row>
    <row r="561" spans="14:17" ht="12.75" x14ac:dyDescent="0.2">
      <c r="N561" s="28"/>
      <c r="O561" s="25"/>
      <c r="P561" s="25"/>
      <c r="Q561" s="25"/>
    </row>
    <row r="562" spans="14:17" ht="12.75" x14ac:dyDescent="0.2">
      <c r="N562" s="28"/>
      <c r="O562" s="25"/>
      <c r="P562" s="25"/>
      <c r="Q562" s="25"/>
    </row>
    <row r="563" spans="14:17" ht="12.75" x14ac:dyDescent="0.2">
      <c r="N563" s="28"/>
      <c r="O563" s="25"/>
      <c r="P563" s="25"/>
      <c r="Q563" s="25"/>
    </row>
    <row r="564" spans="14:17" ht="12.75" x14ac:dyDescent="0.2">
      <c r="N564" s="28"/>
      <c r="O564" s="25"/>
      <c r="P564" s="25"/>
      <c r="Q564" s="25"/>
    </row>
    <row r="565" spans="14:17" ht="12.75" x14ac:dyDescent="0.2">
      <c r="N565" s="28"/>
      <c r="O565" s="25"/>
      <c r="P565" s="25"/>
      <c r="Q565" s="25"/>
    </row>
    <row r="566" spans="14:17" ht="12.75" x14ac:dyDescent="0.2">
      <c r="N566" s="28"/>
      <c r="O566" s="25"/>
      <c r="P566" s="25"/>
      <c r="Q566" s="25"/>
    </row>
    <row r="567" spans="14:17" ht="12.75" x14ac:dyDescent="0.2">
      <c r="N567" s="28"/>
      <c r="O567" s="25"/>
      <c r="P567" s="25"/>
      <c r="Q567" s="25"/>
    </row>
    <row r="568" spans="14:17" ht="12.75" x14ac:dyDescent="0.2">
      <c r="N568" s="28"/>
      <c r="O568" s="25"/>
      <c r="P568" s="25"/>
      <c r="Q568" s="25"/>
    </row>
    <row r="569" spans="14:17" ht="12.75" x14ac:dyDescent="0.2">
      <c r="N569" s="28"/>
      <c r="O569" s="25"/>
      <c r="P569" s="25"/>
      <c r="Q569" s="25"/>
    </row>
    <row r="570" spans="14:17" ht="12.75" x14ac:dyDescent="0.2">
      <c r="N570" s="28"/>
      <c r="O570" s="25"/>
      <c r="P570" s="25"/>
      <c r="Q570" s="25"/>
    </row>
    <row r="571" spans="14:17" ht="12.75" x14ac:dyDescent="0.2">
      <c r="N571" s="28"/>
      <c r="O571" s="25"/>
      <c r="P571" s="25"/>
      <c r="Q571" s="25"/>
    </row>
    <row r="572" spans="14:17" ht="12.75" x14ac:dyDescent="0.2">
      <c r="N572" s="28"/>
      <c r="O572" s="25"/>
      <c r="P572" s="25"/>
      <c r="Q572" s="25"/>
    </row>
    <row r="573" spans="14:17" ht="12.75" x14ac:dyDescent="0.2">
      <c r="N573" s="28"/>
      <c r="O573" s="25"/>
      <c r="P573" s="25"/>
      <c r="Q573" s="25"/>
    </row>
    <row r="574" spans="14:17" ht="12.75" x14ac:dyDescent="0.2">
      <c r="N574" s="28"/>
      <c r="O574" s="25"/>
      <c r="P574" s="25"/>
      <c r="Q574" s="25"/>
    </row>
    <row r="575" spans="14:17" ht="12.75" x14ac:dyDescent="0.2">
      <c r="N575" s="28"/>
      <c r="O575" s="25"/>
      <c r="P575" s="25"/>
      <c r="Q575" s="25"/>
    </row>
    <row r="576" spans="14:17" ht="12.75" x14ac:dyDescent="0.2">
      <c r="N576" s="28"/>
      <c r="O576" s="25"/>
      <c r="P576" s="25"/>
      <c r="Q576" s="25"/>
    </row>
    <row r="577" spans="14:17" ht="12.75" x14ac:dyDescent="0.2">
      <c r="N577" s="28"/>
      <c r="O577" s="25"/>
      <c r="P577" s="25"/>
      <c r="Q577" s="25"/>
    </row>
    <row r="578" spans="14:17" ht="12.75" x14ac:dyDescent="0.2">
      <c r="N578" s="28"/>
      <c r="O578" s="25"/>
      <c r="P578" s="25"/>
      <c r="Q578" s="25"/>
    </row>
    <row r="579" spans="14:17" ht="12.75" x14ac:dyDescent="0.2">
      <c r="N579" s="28"/>
      <c r="O579" s="25"/>
      <c r="P579" s="25"/>
      <c r="Q579" s="25"/>
    </row>
    <row r="580" spans="14:17" ht="12.75" x14ac:dyDescent="0.2">
      <c r="N580" s="28"/>
      <c r="O580" s="25"/>
      <c r="P580" s="25"/>
      <c r="Q580" s="25"/>
    </row>
    <row r="581" spans="14:17" ht="12.75" x14ac:dyDescent="0.2">
      <c r="N581" s="28"/>
      <c r="O581" s="25"/>
      <c r="P581" s="25"/>
      <c r="Q581" s="25"/>
    </row>
    <row r="582" spans="14:17" ht="12.75" x14ac:dyDescent="0.2">
      <c r="N582" s="28"/>
      <c r="O582" s="25"/>
      <c r="P582" s="25"/>
      <c r="Q582" s="25"/>
    </row>
    <row r="583" spans="14:17" ht="12.75" x14ac:dyDescent="0.2">
      <c r="N583" s="28"/>
      <c r="O583" s="25"/>
      <c r="P583" s="25"/>
      <c r="Q583" s="25"/>
    </row>
    <row r="584" spans="14:17" ht="12.75" x14ac:dyDescent="0.2">
      <c r="N584" s="28"/>
      <c r="O584" s="25"/>
      <c r="P584" s="25"/>
      <c r="Q584" s="25"/>
    </row>
    <row r="585" spans="14:17" ht="12.75" x14ac:dyDescent="0.2">
      <c r="N585" s="28"/>
      <c r="O585" s="25"/>
      <c r="P585" s="25"/>
      <c r="Q585" s="25"/>
    </row>
    <row r="586" spans="14:17" ht="12.75" x14ac:dyDescent="0.2">
      <c r="N586" s="28"/>
      <c r="O586" s="25"/>
      <c r="P586" s="25"/>
      <c r="Q586" s="25"/>
    </row>
    <row r="587" spans="14:17" ht="12.75" x14ac:dyDescent="0.2">
      <c r="N587" s="28"/>
      <c r="O587" s="25"/>
      <c r="P587" s="25"/>
      <c r="Q587" s="25"/>
    </row>
    <row r="588" spans="14:17" ht="12.75" x14ac:dyDescent="0.2">
      <c r="N588" s="28"/>
      <c r="O588" s="25"/>
      <c r="P588" s="25"/>
      <c r="Q588" s="25"/>
    </row>
    <row r="589" spans="14:17" ht="12.75" x14ac:dyDescent="0.2">
      <c r="N589" s="28"/>
      <c r="O589" s="25"/>
      <c r="P589" s="25"/>
      <c r="Q589" s="25"/>
    </row>
    <row r="590" spans="14:17" ht="12.75" x14ac:dyDescent="0.2">
      <c r="N590" s="28"/>
      <c r="O590" s="25"/>
      <c r="P590" s="25"/>
      <c r="Q590" s="25"/>
    </row>
    <row r="591" spans="14:17" ht="12.75" x14ac:dyDescent="0.2">
      <c r="N591" s="28"/>
      <c r="O591" s="25"/>
      <c r="P591" s="25"/>
      <c r="Q591" s="25"/>
    </row>
    <row r="592" spans="14:17" ht="12.75" x14ac:dyDescent="0.2">
      <c r="N592" s="28"/>
      <c r="O592" s="25"/>
      <c r="P592" s="25"/>
      <c r="Q592" s="25"/>
    </row>
    <row r="593" spans="14:17" ht="12.75" x14ac:dyDescent="0.2">
      <c r="N593" s="28"/>
      <c r="O593" s="25"/>
      <c r="P593" s="25"/>
      <c r="Q593" s="25"/>
    </row>
    <row r="594" spans="14:17" ht="12.75" x14ac:dyDescent="0.2">
      <c r="N594" s="28"/>
      <c r="O594" s="25"/>
      <c r="P594" s="25"/>
      <c r="Q594" s="25"/>
    </row>
    <row r="595" spans="14:17" ht="12.75" x14ac:dyDescent="0.2">
      <c r="N595" s="28"/>
      <c r="O595" s="25"/>
      <c r="P595" s="25"/>
      <c r="Q595" s="25"/>
    </row>
    <row r="596" spans="14:17" ht="12.75" x14ac:dyDescent="0.2">
      <c r="N596" s="28"/>
      <c r="O596" s="25"/>
      <c r="P596" s="25"/>
      <c r="Q596" s="25"/>
    </row>
    <row r="597" spans="14:17" ht="12.75" x14ac:dyDescent="0.2">
      <c r="N597" s="28"/>
      <c r="O597" s="25"/>
      <c r="P597" s="25"/>
      <c r="Q597" s="25"/>
    </row>
    <row r="598" spans="14:17" ht="12.75" x14ac:dyDescent="0.2">
      <c r="N598" s="28"/>
      <c r="O598" s="25"/>
      <c r="P598" s="25"/>
      <c r="Q598" s="25"/>
    </row>
    <row r="599" spans="14:17" ht="12.75" x14ac:dyDescent="0.2">
      <c r="N599" s="28"/>
      <c r="O599" s="25"/>
      <c r="P599" s="25"/>
      <c r="Q599" s="25"/>
    </row>
    <row r="600" spans="14:17" ht="12.75" x14ac:dyDescent="0.2">
      <c r="N600" s="28"/>
      <c r="O600" s="25"/>
      <c r="P600" s="25"/>
      <c r="Q600" s="25"/>
    </row>
    <row r="601" spans="14:17" ht="12.75" x14ac:dyDescent="0.2">
      <c r="N601" s="28"/>
      <c r="O601" s="25"/>
      <c r="P601" s="25"/>
      <c r="Q601" s="25"/>
    </row>
    <row r="602" spans="14:17" ht="12.75" x14ac:dyDescent="0.2">
      <c r="N602" s="28"/>
      <c r="O602" s="25"/>
      <c r="P602" s="25"/>
      <c r="Q602" s="25"/>
    </row>
    <row r="603" spans="14:17" ht="12.75" x14ac:dyDescent="0.2">
      <c r="N603" s="28"/>
      <c r="O603" s="25"/>
      <c r="P603" s="25"/>
      <c r="Q603" s="25"/>
    </row>
    <row r="604" spans="14:17" ht="12.75" x14ac:dyDescent="0.2">
      <c r="N604" s="28"/>
      <c r="O604" s="25"/>
      <c r="P604" s="25"/>
      <c r="Q604" s="25"/>
    </row>
    <row r="605" spans="14:17" ht="12.75" x14ac:dyDescent="0.2">
      <c r="N605" s="28"/>
      <c r="O605" s="25"/>
      <c r="P605" s="25"/>
      <c r="Q605" s="25"/>
    </row>
    <row r="606" spans="14:17" ht="12.75" x14ac:dyDescent="0.2">
      <c r="N606" s="28"/>
      <c r="O606" s="25"/>
      <c r="P606" s="25"/>
      <c r="Q606" s="25"/>
    </row>
    <row r="607" spans="14:17" ht="12.75" x14ac:dyDescent="0.2">
      <c r="N607" s="28"/>
      <c r="O607" s="25"/>
      <c r="P607" s="25"/>
      <c r="Q607" s="25"/>
    </row>
    <row r="608" spans="14:17" ht="12.75" x14ac:dyDescent="0.2">
      <c r="N608" s="28"/>
      <c r="O608" s="25"/>
      <c r="P608" s="25"/>
      <c r="Q608" s="25"/>
    </row>
    <row r="609" spans="14:17" ht="12.75" x14ac:dyDescent="0.2">
      <c r="N609" s="28"/>
      <c r="O609" s="25"/>
      <c r="P609" s="25"/>
      <c r="Q609" s="25"/>
    </row>
    <row r="610" spans="14:17" ht="12.75" x14ac:dyDescent="0.2">
      <c r="N610" s="28"/>
      <c r="O610" s="25"/>
      <c r="P610" s="25"/>
      <c r="Q610" s="25"/>
    </row>
    <row r="611" spans="14:17" ht="12.75" x14ac:dyDescent="0.2">
      <c r="N611" s="28"/>
      <c r="O611" s="25"/>
      <c r="P611" s="25"/>
      <c r="Q611" s="25"/>
    </row>
    <row r="612" spans="14:17" ht="12.75" x14ac:dyDescent="0.2">
      <c r="N612" s="28"/>
      <c r="O612" s="25"/>
      <c r="P612" s="25"/>
      <c r="Q612" s="25"/>
    </row>
    <row r="613" spans="14:17" ht="12.75" x14ac:dyDescent="0.2">
      <c r="N613" s="28"/>
      <c r="O613" s="25"/>
      <c r="P613" s="25"/>
      <c r="Q613" s="25"/>
    </row>
    <row r="614" spans="14:17" ht="12.75" x14ac:dyDescent="0.2">
      <c r="N614" s="28"/>
      <c r="O614" s="25"/>
      <c r="P614" s="25"/>
      <c r="Q614" s="25"/>
    </row>
    <row r="615" spans="14:17" ht="12.75" x14ac:dyDescent="0.2">
      <c r="N615" s="28"/>
      <c r="O615" s="25"/>
      <c r="P615" s="25"/>
      <c r="Q615" s="25"/>
    </row>
    <row r="616" spans="14:17" ht="12.75" x14ac:dyDescent="0.2">
      <c r="N616" s="28"/>
      <c r="O616" s="25"/>
      <c r="P616" s="25"/>
      <c r="Q616" s="25"/>
    </row>
    <row r="617" spans="14:17" ht="12.75" x14ac:dyDescent="0.2">
      <c r="N617" s="28"/>
      <c r="O617" s="25"/>
      <c r="P617" s="25"/>
      <c r="Q617" s="25"/>
    </row>
    <row r="618" spans="14:17" ht="12.75" x14ac:dyDescent="0.2">
      <c r="N618" s="28"/>
      <c r="O618" s="25"/>
      <c r="P618" s="25"/>
      <c r="Q618" s="25"/>
    </row>
    <row r="619" spans="14:17" ht="12.75" x14ac:dyDescent="0.2">
      <c r="N619" s="28"/>
      <c r="O619" s="25"/>
      <c r="P619" s="25"/>
      <c r="Q619" s="25"/>
    </row>
    <row r="620" spans="14:17" ht="12.75" x14ac:dyDescent="0.2">
      <c r="N620" s="28"/>
      <c r="O620" s="25"/>
      <c r="P620" s="25"/>
      <c r="Q620" s="25"/>
    </row>
    <row r="621" spans="14:17" ht="12.75" x14ac:dyDescent="0.2">
      <c r="N621" s="28"/>
      <c r="O621" s="25"/>
      <c r="P621" s="25"/>
      <c r="Q621" s="25"/>
    </row>
    <row r="622" spans="14:17" ht="12.75" x14ac:dyDescent="0.2">
      <c r="N622" s="28"/>
      <c r="O622" s="25"/>
      <c r="P622" s="25"/>
      <c r="Q622" s="25"/>
    </row>
    <row r="623" spans="14:17" ht="12.75" x14ac:dyDescent="0.2">
      <c r="N623" s="28"/>
      <c r="O623" s="25"/>
      <c r="P623" s="25"/>
      <c r="Q623" s="25"/>
    </row>
    <row r="624" spans="14:17" ht="12.75" x14ac:dyDescent="0.2">
      <c r="N624" s="28"/>
      <c r="O624" s="25"/>
      <c r="P624" s="25"/>
      <c r="Q624" s="25"/>
    </row>
    <row r="625" spans="14:17" ht="12.75" x14ac:dyDescent="0.2">
      <c r="N625" s="28"/>
      <c r="O625" s="25"/>
      <c r="P625" s="25"/>
      <c r="Q625" s="25"/>
    </row>
    <row r="626" spans="14:17" ht="12.75" x14ac:dyDescent="0.2">
      <c r="N626" s="28"/>
      <c r="O626" s="25"/>
      <c r="P626" s="25"/>
      <c r="Q626" s="25"/>
    </row>
    <row r="627" spans="14:17" ht="12.75" x14ac:dyDescent="0.2">
      <c r="N627" s="28"/>
      <c r="O627" s="25"/>
      <c r="P627" s="25"/>
      <c r="Q627" s="25"/>
    </row>
    <row r="628" spans="14:17" ht="12.75" x14ac:dyDescent="0.2">
      <c r="N628" s="28"/>
      <c r="O628" s="25"/>
      <c r="P628" s="25"/>
      <c r="Q628" s="25"/>
    </row>
    <row r="629" spans="14:17" ht="12.75" x14ac:dyDescent="0.2">
      <c r="N629" s="28"/>
      <c r="O629" s="25"/>
      <c r="P629" s="25"/>
      <c r="Q629" s="25"/>
    </row>
    <row r="630" spans="14:17" ht="12.75" x14ac:dyDescent="0.2">
      <c r="N630" s="28"/>
      <c r="O630" s="25"/>
      <c r="P630" s="25"/>
      <c r="Q630" s="25"/>
    </row>
    <row r="631" spans="14:17" ht="12.75" x14ac:dyDescent="0.2">
      <c r="N631" s="28"/>
      <c r="O631" s="25"/>
      <c r="P631" s="25"/>
      <c r="Q631" s="25"/>
    </row>
    <row r="632" spans="14:17" ht="12.75" x14ac:dyDescent="0.2">
      <c r="N632" s="28"/>
      <c r="O632" s="25"/>
      <c r="P632" s="25"/>
      <c r="Q632" s="25"/>
    </row>
    <row r="633" spans="14:17" ht="12.75" x14ac:dyDescent="0.2">
      <c r="N633" s="28"/>
      <c r="O633" s="25"/>
      <c r="P633" s="25"/>
      <c r="Q633" s="25"/>
    </row>
    <row r="634" spans="14:17" ht="12.75" x14ac:dyDescent="0.2">
      <c r="N634" s="28"/>
      <c r="O634" s="25"/>
      <c r="P634" s="25"/>
      <c r="Q634" s="25"/>
    </row>
    <row r="635" spans="14:17" ht="12.75" x14ac:dyDescent="0.2">
      <c r="N635" s="28"/>
      <c r="O635" s="25"/>
      <c r="P635" s="25"/>
      <c r="Q635" s="25"/>
    </row>
    <row r="636" spans="14:17" ht="12.75" x14ac:dyDescent="0.2">
      <c r="N636" s="28"/>
      <c r="O636" s="25"/>
      <c r="P636" s="25"/>
      <c r="Q636" s="25"/>
    </row>
    <row r="637" spans="14:17" ht="12.75" x14ac:dyDescent="0.2">
      <c r="N637" s="28"/>
      <c r="O637" s="25"/>
      <c r="P637" s="25"/>
      <c r="Q637" s="25"/>
    </row>
    <row r="638" spans="14:17" ht="12.75" x14ac:dyDescent="0.2">
      <c r="N638" s="28"/>
      <c r="O638" s="25"/>
      <c r="P638" s="25"/>
      <c r="Q638" s="25"/>
    </row>
    <row r="639" spans="14:17" ht="12.75" x14ac:dyDescent="0.2">
      <c r="N639" s="28"/>
      <c r="O639" s="25"/>
      <c r="P639" s="25"/>
      <c r="Q639" s="25"/>
    </row>
    <row r="640" spans="14:17" ht="12.75" x14ac:dyDescent="0.2">
      <c r="N640" s="28"/>
      <c r="O640" s="25"/>
      <c r="P640" s="25"/>
      <c r="Q640" s="25"/>
    </row>
    <row r="641" spans="14:17" ht="12.75" x14ac:dyDescent="0.2">
      <c r="N641" s="28"/>
      <c r="O641" s="25"/>
      <c r="P641" s="25"/>
      <c r="Q641" s="25"/>
    </row>
    <row r="642" spans="14:17" ht="12.75" x14ac:dyDescent="0.2">
      <c r="N642" s="28"/>
      <c r="O642" s="25"/>
      <c r="P642" s="25"/>
      <c r="Q642" s="25"/>
    </row>
    <row r="643" spans="14:17" ht="12.75" x14ac:dyDescent="0.2">
      <c r="N643" s="28"/>
      <c r="O643" s="25"/>
      <c r="P643" s="25"/>
      <c r="Q643" s="25"/>
    </row>
    <row r="644" spans="14:17" ht="12.75" x14ac:dyDescent="0.2">
      <c r="N644" s="28"/>
      <c r="O644" s="25"/>
      <c r="P644" s="25"/>
      <c r="Q644" s="25"/>
    </row>
    <row r="645" spans="14:17" ht="12.75" x14ac:dyDescent="0.2">
      <c r="N645" s="28"/>
      <c r="O645" s="25"/>
      <c r="P645" s="25"/>
      <c r="Q645" s="25"/>
    </row>
    <row r="646" spans="14:17" ht="12.75" x14ac:dyDescent="0.2">
      <c r="N646" s="28"/>
      <c r="O646" s="25"/>
      <c r="P646" s="25"/>
      <c r="Q646" s="25"/>
    </row>
    <row r="647" spans="14:17" ht="12.75" x14ac:dyDescent="0.2">
      <c r="N647" s="28"/>
      <c r="O647" s="25"/>
      <c r="P647" s="25"/>
      <c r="Q647" s="25"/>
    </row>
    <row r="648" spans="14:17" ht="12.75" x14ac:dyDescent="0.2">
      <c r="N648" s="28"/>
      <c r="O648" s="25"/>
      <c r="P648" s="25"/>
      <c r="Q648" s="25"/>
    </row>
    <row r="649" spans="14:17" ht="12.75" x14ac:dyDescent="0.2">
      <c r="N649" s="28"/>
      <c r="O649" s="25"/>
      <c r="P649" s="25"/>
      <c r="Q649" s="25"/>
    </row>
    <row r="650" spans="14:17" ht="12.75" x14ac:dyDescent="0.2">
      <c r="N650" s="28"/>
      <c r="O650" s="25"/>
      <c r="P650" s="25"/>
      <c r="Q650" s="25"/>
    </row>
    <row r="651" spans="14:17" ht="12.75" x14ac:dyDescent="0.2">
      <c r="N651" s="28"/>
      <c r="O651" s="25"/>
      <c r="P651" s="25"/>
      <c r="Q651" s="25"/>
    </row>
    <row r="652" spans="14:17" ht="12.75" x14ac:dyDescent="0.2">
      <c r="N652" s="28"/>
      <c r="O652" s="25"/>
      <c r="P652" s="25"/>
      <c r="Q652" s="25"/>
    </row>
    <row r="653" spans="14:17" ht="12.75" x14ac:dyDescent="0.2">
      <c r="N653" s="28"/>
      <c r="O653" s="25"/>
      <c r="P653" s="25"/>
      <c r="Q653" s="25"/>
    </row>
    <row r="654" spans="14:17" ht="12.75" x14ac:dyDescent="0.2">
      <c r="N654" s="28"/>
      <c r="O654" s="25"/>
      <c r="P654" s="25"/>
      <c r="Q654" s="25"/>
    </row>
    <row r="655" spans="14:17" ht="12.75" x14ac:dyDescent="0.2">
      <c r="N655" s="28"/>
      <c r="O655" s="25"/>
      <c r="P655" s="25"/>
      <c r="Q655" s="25"/>
    </row>
    <row r="656" spans="14:17" ht="12.75" x14ac:dyDescent="0.2">
      <c r="N656" s="28"/>
      <c r="O656" s="25"/>
      <c r="P656" s="25"/>
      <c r="Q656" s="25"/>
    </row>
    <row r="657" spans="14:17" ht="12.75" x14ac:dyDescent="0.2">
      <c r="N657" s="28"/>
      <c r="O657" s="25"/>
      <c r="P657" s="25"/>
      <c r="Q657" s="25"/>
    </row>
    <row r="658" spans="14:17" ht="12.75" x14ac:dyDescent="0.2">
      <c r="N658" s="28"/>
      <c r="O658" s="25"/>
      <c r="P658" s="25"/>
      <c r="Q658" s="25"/>
    </row>
    <row r="659" spans="14:17" ht="12.75" x14ac:dyDescent="0.2">
      <c r="N659" s="28"/>
      <c r="O659" s="25"/>
      <c r="P659" s="25"/>
      <c r="Q659" s="25"/>
    </row>
    <row r="660" spans="14:17" ht="12.75" x14ac:dyDescent="0.2">
      <c r="N660" s="28"/>
      <c r="O660" s="25"/>
      <c r="P660" s="25"/>
      <c r="Q660" s="25"/>
    </row>
    <row r="661" spans="14:17" ht="12.75" x14ac:dyDescent="0.2">
      <c r="N661" s="28"/>
      <c r="O661" s="25"/>
      <c r="P661" s="25"/>
      <c r="Q661" s="25"/>
    </row>
    <row r="662" spans="14:17" ht="12.75" x14ac:dyDescent="0.2">
      <c r="N662" s="28"/>
      <c r="O662" s="25"/>
      <c r="P662" s="25"/>
      <c r="Q662" s="25"/>
    </row>
    <row r="663" spans="14:17" ht="12.75" x14ac:dyDescent="0.2">
      <c r="N663" s="28"/>
      <c r="O663" s="25"/>
      <c r="P663" s="25"/>
      <c r="Q663" s="25"/>
    </row>
    <row r="664" spans="14:17" ht="12.75" x14ac:dyDescent="0.2">
      <c r="N664" s="28"/>
      <c r="O664" s="25"/>
      <c r="P664" s="25"/>
      <c r="Q664" s="25"/>
    </row>
    <row r="665" spans="14:17" ht="12.75" x14ac:dyDescent="0.2">
      <c r="N665" s="28"/>
      <c r="O665" s="25"/>
      <c r="P665" s="25"/>
      <c r="Q665" s="25"/>
    </row>
    <row r="666" spans="14:17" ht="12.75" x14ac:dyDescent="0.2">
      <c r="N666" s="28"/>
      <c r="O666" s="25"/>
      <c r="P666" s="25"/>
      <c r="Q666" s="25"/>
    </row>
    <row r="667" spans="14:17" ht="12.75" x14ac:dyDescent="0.2">
      <c r="N667" s="28"/>
      <c r="O667" s="25"/>
      <c r="P667" s="25"/>
      <c r="Q667" s="25"/>
    </row>
    <row r="668" spans="14:17" ht="12.75" x14ac:dyDescent="0.2">
      <c r="N668" s="28"/>
      <c r="O668" s="25"/>
      <c r="P668" s="25"/>
      <c r="Q668" s="25"/>
    </row>
    <row r="669" spans="14:17" ht="12.75" x14ac:dyDescent="0.2">
      <c r="N669" s="28"/>
      <c r="O669" s="25"/>
      <c r="P669" s="25"/>
      <c r="Q669" s="25"/>
    </row>
    <row r="670" spans="14:17" ht="12.75" x14ac:dyDescent="0.2">
      <c r="N670" s="28"/>
      <c r="O670" s="25"/>
      <c r="P670" s="25"/>
      <c r="Q670" s="25"/>
    </row>
    <row r="671" spans="14:17" ht="12.75" x14ac:dyDescent="0.2">
      <c r="N671" s="28"/>
      <c r="O671" s="25"/>
      <c r="P671" s="25"/>
      <c r="Q671" s="25"/>
    </row>
    <row r="672" spans="14:17" ht="12.75" x14ac:dyDescent="0.2">
      <c r="N672" s="28"/>
      <c r="O672" s="25"/>
      <c r="P672" s="25"/>
      <c r="Q672" s="25"/>
    </row>
    <row r="673" spans="14:17" ht="12.75" x14ac:dyDescent="0.2">
      <c r="N673" s="28"/>
      <c r="O673" s="25"/>
      <c r="P673" s="25"/>
      <c r="Q673" s="25"/>
    </row>
    <row r="674" spans="14:17" ht="12.75" x14ac:dyDescent="0.2">
      <c r="N674" s="28"/>
      <c r="O674" s="25"/>
      <c r="P674" s="25"/>
      <c r="Q674" s="25"/>
    </row>
    <row r="675" spans="14:17" ht="12.75" x14ac:dyDescent="0.2">
      <c r="N675" s="28"/>
      <c r="O675" s="25"/>
      <c r="P675" s="25"/>
      <c r="Q675" s="25"/>
    </row>
    <row r="676" spans="14:17" ht="12.75" x14ac:dyDescent="0.2">
      <c r="N676" s="28"/>
      <c r="O676" s="25"/>
      <c r="P676" s="25"/>
      <c r="Q676" s="25"/>
    </row>
    <row r="677" spans="14:17" ht="12.75" x14ac:dyDescent="0.2">
      <c r="N677" s="28"/>
      <c r="O677" s="25"/>
      <c r="P677" s="25"/>
      <c r="Q677" s="25"/>
    </row>
    <row r="678" spans="14:17" ht="12.75" x14ac:dyDescent="0.2">
      <c r="N678" s="28"/>
      <c r="O678" s="25"/>
      <c r="P678" s="25"/>
      <c r="Q678" s="25"/>
    </row>
    <row r="679" spans="14:17" ht="12.75" x14ac:dyDescent="0.2">
      <c r="N679" s="28"/>
      <c r="O679" s="25"/>
      <c r="P679" s="25"/>
      <c r="Q679" s="25"/>
    </row>
    <row r="680" spans="14:17" ht="12.75" x14ac:dyDescent="0.2">
      <c r="N680" s="28"/>
      <c r="O680" s="25"/>
      <c r="P680" s="25"/>
      <c r="Q680" s="25"/>
    </row>
    <row r="681" spans="14:17" ht="12.75" x14ac:dyDescent="0.2">
      <c r="N681" s="28"/>
      <c r="O681" s="25"/>
      <c r="P681" s="25"/>
      <c r="Q681" s="25"/>
    </row>
    <row r="682" spans="14:17" ht="12.75" x14ac:dyDescent="0.2">
      <c r="N682" s="28"/>
      <c r="O682" s="25"/>
      <c r="P682" s="25"/>
      <c r="Q682" s="25"/>
    </row>
    <row r="683" spans="14:17" ht="12.75" x14ac:dyDescent="0.2">
      <c r="N683" s="28"/>
      <c r="O683" s="25"/>
      <c r="P683" s="25"/>
      <c r="Q683" s="25"/>
    </row>
    <row r="684" spans="14:17" ht="12.75" x14ac:dyDescent="0.2">
      <c r="N684" s="28"/>
      <c r="O684" s="25"/>
      <c r="P684" s="25"/>
      <c r="Q684" s="25"/>
    </row>
    <row r="685" spans="14:17" ht="12.75" x14ac:dyDescent="0.2">
      <c r="N685" s="28"/>
      <c r="O685" s="25"/>
      <c r="P685" s="25"/>
      <c r="Q685" s="25"/>
    </row>
    <row r="686" spans="14:17" ht="12.75" x14ac:dyDescent="0.2">
      <c r="N686" s="28"/>
      <c r="O686" s="25"/>
      <c r="P686" s="25"/>
      <c r="Q686" s="25"/>
    </row>
    <row r="687" spans="14:17" ht="12.75" x14ac:dyDescent="0.2">
      <c r="N687" s="28"/>
      <c r="O687" s="25"/>
      <c r="P687" s="25"/>
      <c r="Q687" s="25"/>
    </row>
    <row r="688" spans="14:17" ht="12.75" x14ac:dyDescent="0.2">
      <c r="N688" s="28"/>
      <c r="O688" s="25"/>
      <c r="P688" s="25"/>
      <c r="Q688" s="25"/>
    </row>
    <row r="689" spans="14:17" ht="12.75" x14ac:dyDescent="0.2">
      <c r="N689" s="28"/>
      <c r="O689" s="25"/>
      <c r="P689" s="25"/>
      <c r="Q689" s="25"/>
    </row>
    <row r="690" spans="14:17" ht="12.75" x14ac:dyDescent="0.2">
      <c r="N690" s="28"/>
      <c r="O690" s="25"/>
      <c r="P690" s="25"/>
      <c r="Q690" s="25"/>
    </row>
    <row r="691" spans="14:17" ht="12.75" x14ac:dyDescent="0.2">
      <c r="N691" s="28"/>
      <c r="O691" s="25"/>
      <c r="P691" s="25"/>
      <c r="Q691" s="25"/>
    </row>
    <row r="692" spans="14:17" ht="12.75" x14ac:dyDescent="0.2">
      <c r="N692" s="28"/>
      <c r="O692" s="25"/>
      <c r="P692" s="25"/>
      <c r="Q692" s="25"/>
    </row>
    <row r="693" spans="14:17" ht="12.75" x14ac:dyDescent="0.2">
      <c r="N693" s="28"/>
      <c r="O693" s="25"/>
      <c r="P693" s="25"/>
      <c r="Q693" s="25"/>
    </row>
    <row r="694" spans="14:17" ht="12.75" x14ac:dyDescent="0.2">
      <c r="N694" s="28"/>
      <c r="O694" s="25"/>
      <c r="P694" s="25"/>
      <c r="Q694" s="25"/>
    </row>
    <row r="695" spans="14:17" ht="12.75" x14ac:dyDescent="0.2">
      <c r="N695" s="28"/>
      <c r="O695" s="25"/>
      <c r="P695" s="25"/>
      <c r="Q695" s="25"/>
    </row>
    <row r="696" spans="14:17" ht="12.75" x14ac:dyDescent="0.2">
      <c r="N696" s="28"/>
      <c r="O696" s="25"/>
      <c r="P696" s="25"/>
      <c r="Q696" s="25"/>
    </row>
    <row r="697" spans="14:17" ht="12.75" x14ac:dyDescent="0.2">
      <c r="N697" s="28"/>
      <c r="O697" s="25"/>
      <c r="P697" s="25"/>
      <c r="Q697" s="25"/>
    </row>
    <row r="698" spans="14:17" ht="12.75" x14ac:dyDescent="0.2">
      <c r="N698" s="28"/>
      <c r="O698" s="25"/>
      <c r="P698" s="25"/>
      <c r="Q698" s="25"/>
    </row>
    <row r="699" spans="14:17" ht="12.75" x14ac:dyDescent="0.2">
      <c r="N699" s="28"/>
      <c r="O699" s="25"/>
      <c r="P699" s="25"/>
      <c r="Q699" s="25"/>
    </row>
    <row r="700" spans="14:17" ht="12.75" x14ac:dyDescent="0.2">
      <c r="N700" s="28"/>
      <c r="O700" s="25"/>
      <c r="P700" s="25"/>
      <c r="Q700" s="25"/>
    </row>
    <row r="701" spans="14:17" ht="12.75" x14ac:dyDescent="0.2">
      <c r="N701" s="28"/>
      <c r="O701" s="25"/>
      <c r="P701" s="25"/>
      <c r="Q701" s="25"/>
    </row>
    <row r="702" spans="14:17" ht="12.75" x14ac:dyDescent="0.2">
      <c r="N702" s="28"/>
      <c r="O702" s="25"/>
      <c r="P702" s="25"/>
      <c r="Q702" s="25"/>
    </row>
    <row r="703" spans="14:17" ht="12.75" x14ac:dyDescent="0.2">
      <c r="N703" s="28"/>
      <c r="O703" s="25"/>
      <c r="P703" s="25"/>
      <c r="Q703" s="25"/>
    </row>
    <row r="704" spans="14:17" ht="12.75" x14ac:dyDescent="0.2">
      <c r="N704" s="28"/>
      <c r="O704" s="25"/>
      <c r="P704" s="25"/>
      <c r="Q704" s="25"/>
    </row>
    <row r="705" spans="14:17" ht="12.75" x14ac:dyDescent="0.2">
      <c r="N705" s="28"/>
      <c r="O705" s="25"/>
      <c r="P705" s="25"/>
      <c r="Q705" s="25"/>
    </row>
    <row r="706" spans="14:17" ht="12.75" x14ac:dyDescent="0.2">
      <c r="N706" s="28"/>
      <c r="O706" s="25"/>
      <c r="P706" s="25"/>
      <c r="Q706" s="25"/>
    </row>
    <row r="707" spans="14:17" ht="12.75" x14ac:dyDescent="0.2">
      <c r="N707" s="28"/>
      <c r="O707" s="25"/>
      <c r="P707" s="25"/>
      <c r="Q707" s="25"/>
    </row>
    <row r="708" spans="14:17" ht="12.75" x14ac:dyDescent="0.2">
      <c r="N708" s="28"/>
      <c r="O708" s="25"/>
      <c r="P708" s="25"/>
      <c r="Q708" s="25"/>
    </row>
    <row r="709" spans="14:17" ht="12.75" x14ac:dyDescent="0.2">
      <c r="N709" s="28"/>
      <c r="O709" s="25"/>
      <c r="P709" s="25"/>
      <c r="Q709" s="25"/>
    </row>
    <row r="710" spans="14:17" ht="12.75" x14ac:dyDescent="0.2">
      <c r="N710" s="28"/>
      <c r="O710" s="25"/>
      <c r="P710" s="25"/>
      <c r="Q710" s="25"/>
    </row>
    <row r="711" spans="14:17" ht="12.75" x14ac:dyDescent="0.2">
      <c r="N711" s="28"/>
      <c r="O711" s="25"/>
      <c r="P711" s="25"/>
      <c r="Q711" s="25"/>
    </row>
    <row r="712" spans="14:17" ht="12.75" x14ac:dyDescent="0.2">
      <c r="N712" s="28"/>
      <c r="O712" s="25"/>
      <c r="P712" s="25"/>
      <c r="Q712" s="25"/>
    </row>
    <row r="713" spans="14:17" ht="12.75" x14ac:dyDescent="0.2">
      <c r="N713" s="28"/>
      <c r="O713" s="25"/>
      <c r="P713" s="25"/>
      <c r="Q713" s="25"/>
    </row>
    <row r="714" spans="14:17" ht="12.75" x14ac:dyDescent="0.2">
      <c r="N714" s="28"/>
      <c r="O714" s="25"/>
      <c r="P714" s="25"/>
      <c r="Q714" s="25"/>
    </row>
    <row r="715" spans="14:17" ht="12.75" x14ac:dyDescent="0.2">
      <c r="N715" s="28"/>
      <c r="O715" s="25"/>
      <c r="P715" s="25"/>
      <c r="Q715" s="25"/>
    </row>
    <row r="716" spans="14:17" ht="12.75" x14ac:dyDescent="0.2">
      <c r="N716" s="28"/>
      <c r="O716" s="25"/>
      <c r="P716" s="25"/>
      <c r="Q716" s="25"/>
    </row>
    <row r="717" spans="14:17" ht="12.75" x14ac:dyDescent="0.2">
      <c r="N717" s="28"/>
      <c r="O717" s="25"/>
      <c r="P717" s="25"/>
      <c r="Q717" s="25"/>
    </row>
    <row r="718" spans="14:17" ht="12.75" x14ac:dyDescent="0.2">
      <c r="N718" s="28"/>
      <c r="O718" s="25"/>
      <c r="P718" s="25"/>
      <c r="Q718" s="25"/>
    </row>
    <row r="719" spans="14:17" ht="12.75" x14ac:dyDescent="0.2">
      <c r="N719" s="28"/>
      <c r="O719" s="25"/>
      <c r="P719" s="25"/>
      <c r="Q719" s="25"/>
    </row>
    <row r="720" spans="14:17" ht="12.75" x14ac:dyDescent="0.2">
      <c r="N720" s="28"/>
      <c r="O720" s="25"/>
      <c r="P720" s="25"/>
      <c r="Q720" s="25"/>
    </row>
    <row r="721" spans="14:17" ht="12.75" x14ac:dyDescent="0.2">
      <c r="N721" s="28"/>
      <c r="O721" s="25"/>
      <c r="P721" s="25"/>
      <c r="Q721" s="25"/>
    </row>
    <row r="722" spans="14:17" ht="12.75" x14ac:dyDescent="0.2">
      <c r="N722" s="28"/>
      <c r="O722" s="25"/>
      <c r="P722" s="25"/>
      <c r="Q722" s="25"/>
    </row>
    <row r="723" spans="14:17" ht="12.75" x14ac:dyDescent="0.2">
      <c r="N723" s="28"/>
      <c r="O723" s="25"/>
      <c r="P723" s="25"/>
      <c r="Q723" s="25"/>
    </row>
    <row r="724" spans="14:17" ht="12.75" x14ac:dyDescent="0.2">
      <c r="N724" s="28"/>
      <c r="O724" s="25"/>
      <c r="P724" s="25"/>
      <c r="Q724" s="25"/>
    </row>
    <row r="725" spans="14:17" ht="12.75" x14ac:dyDescent="0.2">
      <c r="N725" s="28"/>
      <c r="O725" s="25"/>
      <c r="P725" s="25"/>
      <c r="Q725" s="25"/>
    </row>
    <row r="726" spans="14:17" ht="12.75" x14ac:dyDescent="0.2">
      <c r="N726" s="28"/>
      <c r="O726" s="25"/>
      <c r="P726" s="25"/>
      <c r="Q726" s="25"/>
    </row>
    <row r="727" spans="14:17" ht="12.75" x14ac:dyDescent="0.2">
      <c r="N727" s="28"/>
      <c r="O727" s="25"/>
      <c r="P727" s="25"/>
      <c r="Q727" s="25"/>
    </row>
    <row r="728" spans="14:17" ht="12.75" x14ac:dyDescent="0.2">
      <c r="N728" s="28"/>
      <c r="O728" s="25"/>
      <c r="P728" s="25"/>
      <c r="Q728" s="25"/>
    </row>
    <row r="729" spans="14:17" ht="12.75" x14ac:dyDescent="0.2">
      <c r="N729" s="28"/>
      <c r="O729" s="25"/>
      <c r="P729" s="25"/>
      <c r="Q729" s="25"/>
    </row>
    <row r="730" spans="14:17" ht="12.75" x14ac:dyDescent="0.2">
      <c r="N730" s="28"/>
      <c r="O730" s="25"/>
      <c r="P730" s="25"/>
      <c r="Q730" s="25"/>
    </row>
    <row r="731" spans="14:17" ht="12.75" x14ac:dyDescent="0.2">
      <c r="N731" s="28"/>
      <c r="O731" s="25"/>
      <c r="P731" s="25"/>
      <c r="Q731" s="25"/>
    </row>
    <row r="732" spans="14:17" ht="12.75" x14ac:dyDescent="0.2">
      <c r="N732" s="28"/>
      <c r="O732" s="25"/>
      <c r="P732" s="25"/>
      <c r="Q732" s="25"/>
    </row>
    <row r="733" spans="14:17" ht="12.75" x14ac:dyDescent="0.2">
      <c r="N733" s="28"/>
      <c r="O733" s="25"/>
      <c r="P733" s="25"/>
      <c r="Q733" s="25"/>
    </row>
    <row r="734" spans="14:17" ht="12.75" x14ac:dyDescent="0.2">
      <c r="N734" s="28"/>
      <c r="O734" s="25"/>
      <c r="P734" s="25"/>
      <c r="Q734" s="25"/>
    </row>
    <row r="735" spans="14:17" ht="12.75" x14ac:dyDescent="0.2">
      <c r="N735" s="28"/>
      <c r="O735" s="25"/>
      <c r="P735" s="25"/>
      <c r="Q735" s="25"/>
    </row>
    <row r="736" spans="14:17" ht="12.75" x14ac:dyDescent="0.2">
      <c r="N736" s="28"/>
      <c r="O736" s="25"/>
      <c r="P736" s="25"/>
      <c r="Q736" s="25"/>
    </row>
    <row r="737" spans="14:17" ht="12.75" x14ac:dyDescent="0.2">
      <c r="N737" s="28"/>
      <c r="O737" s="25"/>
      <c r="P737" s="25"/>
      <c r="Q737" s="25"/>
    </row>
    <row r="738" spans="14:17" ht="12.75" x14ac:dyDescent="0.2">
      <c r="N738" s="28"/>
      <c r="O738" s="25"/>
      <c r="P738" s="25"/>
      <c r="Q738" s="25"/>
    </row>
    <row r="739" spans="14:17" ht="12.75" x14ac:dyDescent="0.2">
      <c r="N739" s="28"/>
      <c r="O739" s="25"/>
      <c r="P739" s="25"/>
      <c r="Q739" s="25"/>
    </row>
    <row r="740" spans="14:17" ht="12.75" x14ac:dyDescent="0.2">
      <c r="N740" s="28"/>
      <c r="O740" s="25"/>
      <c r="P740" s="25"/>
      <c r="Q740" s="25"/>
    </row>
    <row r="741" spans="14:17" ht="12.75" x14ac:dyDescent="0.2">
      <c r="N741" s="28"/>
      <c r="O741" s="25"/>
      <c r="P741" s="25"/>
      <c r="Q741" s="25"/>
    </row>
    <row r="742" spans="14:17" ht="12.75" x14ac:dyDescent="0.2">
      <c r="N742" s="28"/>
      <c r="O742" s="25"/>
      <c r="P742" s="25"/>
      <c r="Q742" s="25"/>
    </row>
    <row r="743" spans="14:17" ht="12.75" x14ac:dyDescent="0.2">
      <c r="N743" s="28"/>
      <c r="O743" s="25"/>
      <c r="P743" s="25"/>
      <c r="Q743" s="25"/>
    </row>
    <row r="744" spans="14:17" ht="12.75" x14ac:dyDescent="0.2">
      <c r="N744" s="28"/>
      <c r="O744" s="25"/>
      <c r="P744" s="25"/>
      <c r="Q744" s="25"/>
    </row>
    <row r="745" spans="14:17" ht="12.75" x14ac:dyDescent="0.2">
      <c r="N745" s="28"/>
      <c r="O745" s="25"/>
      <c r="P745" s="25"/>
      <c r="Q745" s="25"/>
    </row>
    <row r="746" spans="14:17" ht="12.75" x14ac:dyDescent="0.2">
      <c r="N746" s="28"/>
      <c r="O746" s="25"/>
      <c r="P746" s="25"/>
      <c r="Q746" s="25"/>
    </row>
    <row r="747" spans="14:17" ht="12.75" x14ac:dyDescent="0.2">
      <c r="N747" s="28"/>
      <c r="O747" s="25"/>
      <c r="P747" s="25"/>
      <c r="Q747" s="25"/>
    </row>
    <row r="748" spans="14:17" ht="12.75" x14ac:dyDescent="0.2">
      <c r="N748" s="28"/>
      <c r="O748" s="25"/>
      <c r="P748" s="25"/>
      <c r="Q748" s="25"/>
    </row>
    <row r="749" spans="14:17" ht="12.75" x14ac:dyDescent="0.2">
      <c r="N749" s="28"/>
      <c r="O749" s="25"/>
      <c r="P749" s="25"/>
      <c r="Q749" s="25"/>
    </row>
    <row r="750" spans="14:17" ht="12.75" x14ac:dyDescent="0.2">
      <c r="N750" s="28"/>
      <c r="O750" s="25"/>
      <c r="P750" s="25"/>
      <c r="Q750" s="25"/>
    </row>
    <row r="751" spans="14:17" ht="12.75" x14ac:dyDescent="0.2">
      <c r="N751" s="28"/>
      <c r="O751" s="25"/>
      <c r="P751" s="25"/>
      <c r="Q751" s="25"/>
    </row>
    <row r="752" spans="14:17" ht="12.75" x14ac:dyDescent="0.2">
      <c r="N752" s="28"/>
      <c r="O752" s="25"/>
      <c r="P752" s="25"/>
      <c r="Q752" s="25"/>
    </row>
    <row r="753" spans="14:17" ht="12.75" x14ac:dyDescent="0.2">
      <c r="N753" s="28"/>
      <c r="O753" s="25"/>
      <c r="P753" s="25"/>
      <c r="Q753" s="25"/>
    </row>
    <row r="754" spans="14:17" ht="12.75" x14ac:dyDescent="0.2">
      <c r="N754" s="28"/>
      <c r="O754" s="25"/>
      <c r="P754" s="25"/>
      <c r="Q754" s="25"/>
    </row>
    <row r="755" spans="14:17" ht="12.75" x14ac:dyDescent="0.2">
      <c r="N755" s="28"/>
      <c r="O755" s="25"/>
      <c r="P755" s="25"/>
      <c r="Q755" s="25"/>
    </row>
    <row r="756" spans="14:17" ht="12.75" x14ac:dyDescent="0.2">
      <c r="N756" s="28"/>
      <c r="O756" s="25"/>
      <c r="P756" s="25"/>
      <c r="Q756" s="25"/>
    </row>
    <row r="757" spans="14:17" ht="12.75" x14ac:dyDescent="0.2">
      <c r="N757" s="28"/>
      <c r="O757" s="25"/>
      <c r="P757" s="25"/>
      <c r="Q757" s="25"/>
    </row>
    <row r="758" spans="14:17" ht="12.75" x14ac:dyDescent="0.2">
      <c r="N758" s="28"/>
      <c r="O758" s="25"/>
      <c r="P758" s="25"/>
      <c r="Q758" s="25"/>
    </row>
    <row r="759" spans="14:17" ht="12.75" x14ac:dyDescent="0.2">
      <c r="N759" s="28"/>
      <c r="O759" s="25"/>
      <c r="P759" s="25"/>
      <c r="Q759" s="25"/>
    </row>
    <row r="760" spans="14:17" ht="12.75" x14ac:dyDescent="0.2">
      <c r="N760" s="28"/>
      <c r="O760" s="25"/>
      <c r="P760" s="25"/>
      <c r="Q760" s="25"/>
    </row>
    <row r="761" spans="14:17" ht="12.75" x14ac:dyDescent="0.2">
      <c r="N761" s="28"/>
      <c r="O761" s="25"/>
      <c r="P761" s="25"/>
      <c r="Q761" s="25"/>
    </row>
    <row r="762" spans="14:17" ht="12.75" x14ac:dyDescent="0.2">
      <c r="N762" s="28"/>
      <c r="O762" s="25"/>
      <c r="P762" s="25"/>
      <c r="Q762" s="25"/>
    </row>
    <row r="763" spans="14:17" ht="12.75" x14ac:dyDescent="0.2">
      <c r="N763" s="28"/>
      <c r="O763" s="25"/>
      <c r="P763" s="25"/>
      <c r="Q763" s="25"/>
    </row>
    <row r="764" spans="14:17" ht="12.75" x14ac:dyDescent="0.2">
      <c r="N764" s="28"/>
      <c r="O764" s="25"/>
      <c r="P764" s="25"/>
      <c r="Q764" s="25"/>
    </row>
    <row r="765" spans="14:17" ht="12.75" x14ac:dyDescent="0.2">
      <c r="N765" s="28"/>
      <c r="O765" s="25"/>
      <c r="P765" s="25"/>
      <c r="Q765" s="25"/>
    </row>
    <row r="766" spans="14:17" ht="12.75" x14ac:dyDescent="0.2">
      <c r="N766" s="28"/>
      <c r="O766" s="25"/>
      <c r="P766" s="25"/>
      <c r="Q766" s="25"/>
    </row>
    <row r="767" spans="14:17" ht="12.75" x14ac:dyDescent="0.2">
      <c r="N767" s="28"/>
      <c r="O767" s="25"/>
      <c r="P767" s="25"/>
      <c r="Q767" s="25"/>
    </row>
    <row r="768" spans="14:17" ht="12.75" x14ac:dyDescent="0.2">
      <c r="N768" s="28"/>
      <c r="O768" s="25"/>
      <c r="P768" s="25"/>
      <c r="Q768" s="25"/>
    </row>
    <row r="769" spans="14:17" ht="12.75" x14ac:dyDescent="0.2">
      <c r="N769" s="28"/>
      <c r="O769" s="25"/>
      <c r="P769" s="25"/>
      <c r="Q769" s="25"/>
    </row>
    <row r="770" spans="14:17" ht="12.75" x14ac:dyDescent="0.2">
      <c r="N770" s="28"/>
      <c r="O770" s="25"/>
      <c r="P770" s="25"/>
      <c r="Q770" s="25"/>
    </row>
    <row r="771" spans="14:17" ht="12.75" x14ac:dyDescent="0.2">
      <c r="N771" s="28"/>
      <c r="O771" s="25"/>
      <c r="P771" s="25"/>
      <c r="Q771" s="25"/>
    </row>
    <row r="772" spans="14:17" ht="12.75" x14ac:dyDescent="0.2">
      <c r="N772" s="28"/>
      <c r="O772" s="25"/>
      <c r="P772" s="25"/>
      <c r="Q772" s="25"/>
    </row>
    <row r="773" spans="14:17" ht="12.75" x14ac:dyDescent="0.2">
      <c r="N773" s="28"/>
      <c r="O773" s="25"/>
      <c r="P773" s="25"/>
      <c r="Q773" s="25"/>
    </row>
    <row r="774" spans="14:17" ht="12.75" x14ac:dyDescent="0.2">
      <c r="N774" s="28"/>
      <c r="O774" s="25"/>
      <c r="P774" s="25"/>
      <c r="Q774" s="25"/>
    </row>
    <row r="775" spans="14:17" ht="12.75" x14ac:dyDescent="0.2">
      <c r="N775" s="28"/>
      <c r="O775" s="25"/>
      <c r="P775" s="25"/>
      <c r="Q775" s="25"/>
    </row>
    <row r="776" spans="14:17" ht="12.75" x14ac:dyDescent="0.2">
      <c r="N776" s="28"/>
      <c r="O776" s="25"/>
      <c r="P776" s="25"/>
      <c r="Q776" s="25"/>
    </row>
    <row r="777" spans="14:17" ht="12.75" x14ac:dyDescent="0.2">
      <c r="N777" s="28"/>
      <c r="O777" s="25"/>
      <c r="P777" s="25"/>
      <c r="Q777" s="25"/>
    </row>
    <row r="778" spans="14:17" ht="12.75" x14ac:dyDescent="0.2">
      <c r="N778" s="28"/>
      <c r="O778" s="25"/>
      <c r="P778" s="25"/>
      <c r="Q778" s="25"/>
    </row>
    <row r="779" spans="14:17" ht="12.75" x14ac:dyDescent="0.2">
      <c r="N779" s="28"/>
      <c r="O779" s="25"/>
      <c r="P779" s="25"/>
      <c r="Q779" s="25"/>
    </row>
    <row r="780" spans="14:17" ht="12.75" x14ac:dyDescent="0.2">
      <c r="N780" s="28"/>
      <c r="O780" s="25"/>
      <c r="P780" s="25"/>
      <c r="Q780" s="25"/>
    </row>
    <row r="781" spans="14:17" ht="12.75" x14ac:dyDescent="0.2">
      <c r="N781" s="28"/>
      <c r="O781" s="25"/>
      <c r="P781" s="25"/>
      <c r="Q781" s="25"/>
    </row>
    <row r="782" spans="14:17" ht="12.75" x14ac:dyDescent="0.2">
      <c r="N782" s="28"/>
      <c r="O782" s="25"/>
      <c r="P782" s="25"/>
      <c r="Q782" s="25"/>
    </row>
    <row r="783" spans="14:17" ht="12.75" x14ac:dyDescent="0.2">
      <c r="N783" s="28"/>
      <c r="O783" s="25"/>
      <c r="P783" s="25"/>
      <c r="Q783" s="25"/>
    </row>
    <row r="784" spans="14:17" ht="12.75" x14ac:dyDescent="0.2">
      <c r="N784" s="28"/>
      <c r="O784" s="25"/>
      <c r="P784" s="25"/>
      <c r="Q784" s="25"/>
    </row>
    <row r="785" spans="14:17" ht="12.75" x14ac:dyDescent="0.2">
      <c r="N785" s="28"/>
      <c r="O785" s="25"/>
      <c r="P785" s="25"/>
      <c r="Q785" s="25"/>
    </row>
    <row r="786" spans="14:17" ht="12.75" x14ac:dyDescent="0.2">
      <c r="N786" s="28"/>
      <c r="O786" s="25"/>
      <c r="P786" s="25"/>
      <c r="Q786" s="25"/>
    </row>
    <row r="787" spans="14:17" ht="12.75" x14ac:dyDescent="0.2">
      <c r="N787" s="28"/>
      <c r="O787" s="25"/>
      <c r="P787" s="25"/>
      <c r="Q787" s="25"/>
    </row>
    <row r="788" spans="14:17" ht="12.75" x14ac:dyDescent="0.2">
      <c r="N788" s="28"/>
      <c r="O788" s="25"/>
      <c r="P788" s="25"/>
      <c r="Q788" s="25"/>
    </row>
    <row r="789" spans="14:17" ht="12.75" x14ac:dyDescent="0.2">
      <c r="N789" s="28"/>
      <c r="O789" s="25"/>
      <c r="P789" s="25"/>
      <c r="Q789" s="25"/>
    </row>
    <row r="790" spans="14:17" ht="12.75" x14ac:dyDescent="0.2">
      <c r="N790" s="28"/>
      <c r="O790" s="25"/>
      <c r="P790" s="25"/>
      <c r="Q790" s="25"/>
    </row>
    <row r="791" spans="14:17" ht="12.75" x14ac:dyDescent="0.2">
      <c r="N791" s="28"/>
      <c r="O791" s="25"/>
      <c r="P791" s="25"/>
      <c r="Q791" s="25"/>
    </row>
    <row r="792" spans="14:17" ht="12.75" x14ac:dyDescent="0.2">
      <c r="N792" s="28"/>
      <c r="O792" s="25"/>
      <c r="P792" s="25"/>
      <c r="Q792" s="25"/>
    </row>
    <row r="793" spans="14:17" ht="12.75" x14ac:dyDescent="0.2">
      <c r="N793" s="28"/>
      <c r="O793" s="25"/>
      <c r="P793" s="25"/>
      <c r="Q793" s="25"/>
    </row>
    <row r="794" spans="14:17" ht="12.75" x14ac:dyDescent="0.2">
      <c r="N794" s="28"/>
      <c r="O794" s="25"/>
      <c r="P794" s="25"/>
      <c r="Q794" s="25"/>
    </row>
    <row r="795" spans="14:17" ht="12.75" x14ac:dyDescent="0.2">
      <c r="N795" s="28"/>
      <c r="O795" s="25"/>
      <c r="P795" s="25"/>
      <c r="Q795" s="25"/>
    </row>
    <row r="796" spans="14:17" ht="12.75" x14ac:dyDescent="0.2">
      <c r="N796" s="28"/>
      <c r="O796" s="25"/>
      <c r="P796" s="25"/>
      <c r="Q796" s="25"/>
    </row>
    <row r="797" spans="14:17" ht="12.75" x14ac:dyDescent="0.2">
      <c r="N797" s="28"/>
      <c r="O797" s="25"/>
      <c r="P797" s="25"/>
      <c r="Q797" s="25"/>
    </row>
    <row r="798" spans="14:17" ht="12.75" x14ac:dyDescent="0.2">
      <c r="N798" s="28"/>
      <c r="O798" s="25"/>
      <c r="P798" s="25"/>
      <c r="Q798" s="25"/>
    </row>
    <row r="799" spans="14:17" ht="12.75" x14ac:dyDescent="0.2">
      <c r="N799" s="28"/>
      <c r="O799" s="25"/>
      <c r="P799" s="25"/>
      <c r="Q799" s="25"/>
    </row>
    <row r="800" spans="14:17" ht="12.75" x14ac:dyDescent="0.2">
      <c r="N800" s="28"/>
      <c r="O800" s="25"/>
      <c r="P800" s="25"/>
      <c r="Q800" s="25"/>
    </row>
    <row r="801" spans="14:17" ht="12.75" x14ac:dyDescent="0.2">
      <c r="N801" s="28"/>
      <c r="O801" s="25"/>
      <c r="P801" s="25"/>
      <c r="Q801" s="25"/>
    </row>
    <row r="802" spans="14:17" ht="12.75" x14ac:dyDescent="0.2">
      <c r="N802" s="28"/>
      <c r="O802" s="25"/>
      <c r="P802" s="25"/>
      <c r="Q802" s="25"/>
    </row>
    <row r="803" spans="14:17" ht="12.75" x14ac:dyDescent="0.2">
      <c r="N803" s="28"/>
      <c r="O803" s="25"/>
      <c r="P803" s="25"/>
      <c r="Q803" s="25"/>
    </row>
    <row r="804" spans="14:17" ht="12.75" x14ac:dyDescent="0.2">
      <c r="N804" s="28"/>
      <c r="O804" s="25"/>
      <c r="P804" s="25"/>
      <c r="Q804" s="25"/>
    </row>
    <row r="805" spans="14:17" ht="12.75" x14ac:dyDescent="0.2">
      <c r="N805" s="28"/>
      <c r="O805" s="25"/>
      <c r="P805" s="25"/>
      <c r="Q805" s="25"/>
    </row>
    <row r="806" spans="14:17" ht="12.75" x14ac:dyDescent="0.2">
      <c r="N806" s="28"/>
      <c r="O806" s="25"/>
      <c r="P806" s="25"/>
      <c r="Q806" s="25"/>
    </row>
    <row r="807" spans="14:17" ht="12.75" x14ac:dyDescent="0.2">
      <c r="N807" s="28"/>
      <c r="O807" s="25"/>
      <c r="P807" s="25"/>
      <c r="Q807" s="25"/>
    </row>
    <row r="808" spans="14:17" ht="12.75" x14ac:dyDescent="0.2">
      <c r="N808" s="28"/>
      <c r="O808" s="25"/>
      <c r="P808" s="25"/>
      <c r="Q808" s="25"/>
    </row>
    <row r="809" spans="14:17" ht="12.75" x14ac:dyDescent="0.2">
      <c r="N809" s="28"/>
      <c r="O809" s="25"/>
      <c r="P809" s="25"/>
      <c r="Q809" s="25"/>
    </row>
    <row r="810" spans="14:17" ht="12.75" x14ac:dyDescent="0.2">
      <c r="N810" s="28"/>
      <c r="O810" s="25"/>
      <c r="P810" s="25"/>
      <c r="Q810" s="25"/>
    </row>
    <row r="811" spans="14:17" ht="12.75" x14ac:dyDescent="0.2">
      <c r="N811" s="28"/>
      <c r="O811" s="25"/>
      <c r="P811" s="25"/>
      <c r="Q811" s="25"/>
    </row>
    <row r="812" spans="14:17" ht="12.75" x14ac:dyDescent="0.2">
      <c r="N812" s="28"/>
      <c r="O812" s="25"/>
      <c r="P812" s="25"/>
      <c r="Q812" s="25"/>
    </row>
    <row r="813" spans="14:17" ht="12.75" x14ac:dyDescent="0.2">
      <c r="N813" s="28"/>
      <c r="O813" s="25"/>
      <c r="P813" s="25"/>
      <c r="Q813" s="25"/>
    </row>
    <row r="814" spans="14:17" ht="12.75" x14ac:dyDescent="0.2">
      <c r="N814" s="28"/>
      <c r="O814" s="25"/>
      <c r="P814" s="25"/>
      <c r="Q814" s="25"/>
    </row>
    <row r="815" spans="14:17" ht="12.75" x14ac:dyDescent="0.2">
      <c r="N815" s="28"/>
      <c r="O815" s="25"/>
      <c r="P815" s="25"/>
      <c r="Q815" s="25"/>
    </row>
    <row r="816" spans="14:17" ht="12.75" x14ac:dyDescent="0.2">
      <c r="N816" s="28"/>
      <c r="O816" s="25"/>
      <c r="P816" s="25"/>
      <c r="Q816" s="25"/>
    </row>
    <row r="817" spans="14:17" ht="12.75" x14ac:dyDescent="0.2">
      <c r="N817" s="28"/>
      <c r="O817" s="25"/>
      <c r="P817" s="25"/>
      <c r="Q817" s="25"/>
    </row>
    <row r="818" spans="14:17" ht="12.75" x14ac:dyDescent="0.2">
      <c r="N818" s="28"/>
      <c r="O818" s="25"/>
      <c r="P818" s="25"/>
      <c r="Q818" s="25"/>
    </row>
    <row r="819" spans="14:17" ht="12.75" x14ac:dyDescent="0.2">
      <c r="N819" s="28"/>
      <c r="O819" s="25"/>
      <c r="P819" s="25"/>
      <c r="Q819" s="25"/>
    </row>
    <row r="820" spans="14:17" ht="12.75" x14ac:dyDescent="0.2">
      <c r="N820" s="28"/>
      <c r="O820" s="25"/>
      <c r="P820" s="25"/>
      <c r="Q820" s="25"/>
    </row>
    <row r="821" spans="14:17" ht="12.75" x14ac:dyDescent="0.2">
      <c r="N821" s="28"/>
      <c r="O821" s="25"/>
      <c r="P821" s="25"/>
      <c r="Q821" s="25"/>
    </row>
    <row r="822" spans="14:17" ht="12.75" x14ac:dyDescent="0.2">
      <c r="N822" s="28"/>
      <c r="O822" s="25"/>
      <c r="P822" s="25"/>
      <c r="Q822" s="25"/>
    </row>
    <row r="823" spans="14:17" ht="12.75" x14ac:dyDescent="0.2">
      <c r="N823" s="28"/>
      <c r="O823" s="25"/>
      <c r="P823" s="25"/>
      <c r="Q823" s="25"/>
    </row>
    <row r="824" spans="14:17" ht="12.75" x14ac:dyDescent="0.2">
      <c r="N824" s="28"/>
      <c r="O824" s="25"/>
      <c r="P824" s="25"/>
      <c r="Q824" s="25"/>
    </row>
    <row r="825" spans="14:17" ht="12.75" x14ac:dyDescent="0.2">
      <c r="N825" s="28"/>
      <c r="O825" s="25"/>
      <c r="P825" s="25"/>
      <c r="Q825" s="25"/>
    </row>
    <row r="826" spans="14:17" ht="12.75" x14ac:dyDescent="0.2">
      <c r="N826" s="28"/>
      <c r="O826" s="25"/>
      <c r="P826" s="25"/>
      <c r="Q826" s="25"/>
    </row>
    <row r="827" spans="14:17" ht="12.75" x14ac:dyDescent="0.2">
      <c r="N827" s="28"/>
      <c r="O827" s="25"/>
      <c r="P827" s="25"/>
      <c r="Q827" s="25"/>
    </row>
    <row r="828" spans="14:17" ht="12.75" x14ac:dyDescent="0.2">
      <c r="N828" s="28"/>
      <c r="O828" s="25"/>
      <c r="P828" s="25"/>
      <c r="Q828" s="25"/>
    </row>
    <row r="829" spans="14:17" ht="12.75" x14ac:dyDescent="0.2">
      <c r="N829" s="28"/>
      <c r="O829" s="25"/>
      <c r="P829" s="25"/>
      <c r="Q829" s="25"/>
    </row>
    <row r="830" spans="14:17" ht="12.75" x14ac:dyDescent="0.2">
      <c r="N830" s="28"/>
      <c r="O830" s="25"/>
      <c r="P830" s="25"/>
      <c r="Q830" s="25"/>
    </row>
    <row r="831" spans="14:17" ht="12.75" x14ac:dyDescent="0.2">
      <c r="N831" s="28"/>
      <c r="O831" s="25"/>
      <c r="P831" s="25"/>
      <c r="Q831" s="25"/>
    </row>
    <row r="832" spans="14:17" ht="12.75" x14ac:dyDescent="0.2">
      <c r="N832" s="28"/>
      <c r="O832" s="25"/>
      <c r="P832" s="25"/>
      <c r="Q832" s="25"/>
    </row>
    <row r="833" spans="14:17" ht="12.75" x14ac:dyDescent="0.2">
      <c r="N833" s="28"/>
      <c r="O833" s="25"/>
      <c r="P833" s="25"/>
      <c r="Q833" s="25"/>
    </row>
    <row r="834" spans="14:17" ht="12.75" x14ac:dyDescent="0.2">
      <c r="N834" s="28"/>
      <c r="O834" s="25"/>
      <c r="P834" s="25"/>
      <c r="Q834" s="25"/>
    </row>
    <row r="835" spans="14:17" ht="12.75" x14ac:dyDescent="0.2">
      <c r="N835" s="28"/>
      <c r="O835" s="25"/>
      <c r="P835" s="25"/>
      <c r="Q835" s="25"/>
    </row>
    <row r="836" spans="14:17" ht="12.75" x14ac:dyDescent="0.2">
      <c r="N836" s="28"/>
      <c r="O836" s="25"/>
      <c r="P836" s="25"/>
      <c r="Q836" s="25"/>
    </row>
    <row r="837" spans="14:17" ht="12.75" x14ac:dyDescent="0.2">
      <c r="N837" s="28"/>
      <c r="O837" s="25"/>
      <c r="P837" s="25"/>
      <c r="Q837" s="25"/>
    </row>
    <row r="838" spans="14:17" ht="12.75" x14ac:dyDescent="0.2">
      <c r="N838" s="28"/>
      <c r="O838" s="25"/>
      <c r="P838" s="25"/>
      <c r="Q838" s="25"/>
    </row>
    <row r="839" spans="14:17" ht="12.75" x14ac:dyDescent="0.2">
      <c r="N839" s="28"/>
      <c r="O839" s="25"/>
      <c r="P839" s="25"/>
      <c r="Q839" s="25"/>
    </row>
    <row r="840" spans="14:17" ht="12.75" x14ac:dyDescent="0.2">
      <c r="N840" s="28"/>
      <c r="O840" s="25"/>
      <c r="P840" s="25"/>
      <c r="Q840" s="25"/>
    </row>
    <row r="841" spans="14:17" ht="12.75" x14ac:dyDescent="0.2">
      <c r="N841" s="28"/>
      <c r="O841" s="25"/>
      <c r="P841" s="25"/>
      <c r="Q841" s="25"/>
    </row>
    <row r="842" spans="14:17" ht="12.75" x14ac:dyDescent="0.2">
      <c r="N842" s="28"/>
      <c r="O842" s="25"/>
      <c r="P842" s="25"/>
      <c r="Q842" s="25"/>
    </row>
    <row r="843" spans="14:17" ht="12.75" x14ac:dyDescent="0.2">
      <c r="N843" s="28"/>
      <c r="O843" s="25"/>
      <c r="P843" s="25"/>
      <c r="Q843" s="25"/>
    </row>
    <row r="844" spans="14:17" ht="12.75" x14ac:dyDescent="0.2">
      <c r="N844" s="28"/>
      <c r="O844" s="25"/>
      <c r="P844" s="25"/>
      <c r="Q844" s="25"/>
    </row>
    <row r="845" spans="14:17" ht="12.75" x14ac:dyDescent="0.2">
      <c r="N845" s="28"/>
      <c r="O845" s="25"/>
      <c r="P845" s="25"/>
      <c r="Q845" s="25"/>
    </row>
    <row r="846" spans="14:17" ht="12.75" x14ac:dyDescent="0.2">
      <c r="N846" s="28"/>
      <c r="O846" s="25"/>
      <c r="P846" s="25"/>
      <c r="Q846" s="25"/>
    </row>
    <row r="847" spans="14:17" ht="12.75" x14ac:dyDescent="0.2">
      <c r="N847" s="28"/>
      <c r="O847" s="25"/>
      <c r="P847" s="25"/>
      <c r="Q847" s="25"/>
    </row>
    <row r="848" spans="14:17" ht="12.75" x14ac:dyDescent="0.2">
      <c r="N848" s="28"/>
      <c r="O848" s="25"/>
      <c r="P848" s="25"/>
      <c r="Q848" s="25"/>
    </row>
    <row r="849" spans="14:17" ht="12.75" x14ac:dyDescent="0.2">
      <c r="N849" s="28"/>
      <c r="O849" s="25"/>
      <c r="P849" s="25"/>
      <c r="Q849" s="25"/>
    </row>
    <row r="850" spans="14:17" ht="12.75" x14ac:dyDescent="0.2">
      <c r="N850" s="28"/>
      <c r="O850" s="25"/>
      <c r="P850" s="25"/>
      <c r="Q850" s="25"/>
    </row>
    <row r="851" spans="14:17" ht="12.75" x14ac:dyDescent="0.2">
      <c r="N851" s="28"/>
      <c r="O851" s="25"/>
      <c r="P851" s="25"/>
      <c r="Q851" s="25"/>
    </row>
    <row r="852" spans="14:17" ht="12.75" x14ac:dyDescent="0.2">
      <c r="N852" s="28"/>
      <c r="O852" s="25"/>
      <c r="P852" s="25"/>
      <c r="Q852" s="25"/>
    </row>
    <row r="853" spans="14:17" ht="12.75" x14ac:dyDescent="0.2">
      <c r="N853" s="28"/>
      <c r="O853" s="25"/>
      <c r="P853" s="25"/>
      <c r="Q853" s="25"/>
    </row>
    <row r="854" spans="14:17" ht="12.75" x14ac:dyDescent="0.2">
      <c r="N854" s="28"/>
      <c r="O854" s="25"/>
      <c r="P854" s="25"/>
      <c r="Q854" s="25"/>
    </row>
    <row r="855" spans="14:17" ht="12.75" x14ac:dyDescent="0.2">
      <c r="N855" s="28"/>
      <c r="O855" s="25"/>
      <c r="P855" s="25"/>
      <c r="Q855" s="25"/>
    </row>
    <row r="856" spans="14:17" ht="12.75" x14ac:dyDescent="0.2">
      <c r="N856" s="28"/>
      <c r="O856" s="25"/>
      <c r="P856" s="25"/>
      <c r="Q856" s="25"/>
    </row>
    <row r="857" spans="14:17" ht="12.75" x14ac:dyDescent="0.2">
      <c r="N857" s="28"/>
      <c r="O857" s="25"/>
      <c r="P857" s="25"/>
      <c r="Q857" s="25"/>
    </row>
    <row r="858" spans="14:17" ht="12.75" x14ac:dyDescent="0.2">
      <c r="N858" s="28"/>
      <c r="O858" s="25"/>
      <c r="P858" s="25"/>
      <c r="Q858" s="25"/>
    </row>
    <row r="859" spans="14:17" ht="12.75" x14ac:dyDescent="0.2">
      <c r="N859" s="28"/>
      <c r="O859" s="25"/>
      <c r="P859" s="25"/>
      <c r="Q859" s="25"/>
    </row>
    <row r="860" spans="14:17" ht="12.75" x14ac:dyDescent="0.2">
      <c r="N860" s="28"/>
      <c r="O860" s="25"/>
      <c r="P860" s="25"/>
      <c r="Q860" s="25"/>
    </row>
    <row r="861" spans="14:17" ht="12.75" x14ac:dyDescent="0.2">
      <c r="N861" s="28"/>
      <c r="O861" s="25"/>
      <c r="P861" s="25"/>
      <c r="Q861" s="25"/>
    </row>
    <row r="862" spans="14:17" ht="12.75" x14ac:dyDescent="0.2">
      <c r="N862" s="28"/>
      <c r="O862" s="25"/>
      <c r="P862" s="25"/>
      <c r="Q862" s="25"/>
    </row>
    <row r="863" spans="14:17" ht="12.75" x14ac:dyDescent="0.2">
      <c r="N863" s="28"/>
      <c r="O863" s="25"/>
      <c r="P863" s="25"/>
      <c r="Q863" s="25"/>
    </row>
    <row r="864" spans="14:17" ht="12.75" x14ac:dyDescent="0.2">
      <c r="N864" s="28"/>
      <c r="O864" s="25"/>
      <c r="P864" s="25"/>
      <c r="Q864" s="25"/>
    </row>
    <row r="865" spans="14:17" ht="12.75" x14ac:dyDescent="0.2">
      <c r="N865" s="28"/>
      <c r="O865" s="25"/>
      <c r="P865" s="25"/>
      <c r="Q865" s="25"/>
    </row>
    <row r="866" spans="14:17" ht="12.75" x14ac:dyDescent="0.2">
      <c r="N866" s="28"/>
      <c r="O866" s="25"/>
      <c r="P866" s="25"/>
      <c r="Q866" s="25"/>
    </row>
    <row r="867" spans="14:17" ht="12.75" x14ac:dyDescent="0.2">
      <c r="N867" s="28"/>
      <c r="O867" s="25"/>
      <c r="P867" s="25"/>
      <c r="Q867" s="25"/>
    </row>
    <row r="868" spans="14:17" ht="12.75" x14ac:dyDescent="0.2">
      <c r="N868" s="28"/>
      <c r="O868" s="25"/>
      <c r="P868" s="25"/>
      <c r="Q868" s="25"/>
    </row>
    <row r="869" spans="14:17" ht="12.75" x14ac:dyDescent="0.2">
      <c r="N869" s="28"/>
      <c r="O869" s="25"/>
      <c r="P869" s="25"/>
      <c r="Q869" s="25"/>
    </row>
    <row r="870" spans="14:17" ht="12.75" x14ac:dyDescent="0.2">
      <c r="N870" s="28"/>
      <c r="O870" s="25"/>
      <c r="P870" s="25"/>
      <c r="Q870" s="25"/>
    </row>
    <row r="871" spans="14:17" ht="12.75" x14ac:dyDescent="0.2">
      <c r="N871" s="28"/>
      <c r="O871" s="25"/>
      <c r="P871" s="25"/>
      <c r="Q871" s="25"/>
    </row>
    <row r="872" spans="14:17" ht="12.75" x14ac:dyDescent="0.2">
      <c r="N872" s="28"/>
      <c r="O872" s="25"/>
      <c r="P872" s="25"/>
      <c r="Q872" s="25"/>
    </row>
    <row r="873" spans="14:17" ht="12.75" x14ac:dyDescent="0.2">
      <c r="N873" s="28"/>
      <c r="O873" s="25"/>
      <c r="P873" s="25"/>
      <c r="Q873" s="25"/>
    </row>
    <row r="874" spans="14:17" ht="12.75" x14ac:dyDescent="0.2">
      <c r="N874" s="28"/>
      <c r="O874" s="25"/>
      <c r="P874" s="25"/>
      <c r="Q874" s="25"/>
    </row>
    <row r="875" spans="14:17" ht="12.75" x14ac:dyDescent="0.2">
      <c r="N875" s="28"/>
      <c r="O875" s="25"/>
      <c r="P875" s="25"/>
      <c r="Q875" s="25"/>
    </row>
    <row r="876" spans="14:17" ht="12.75" x14ac:dyDescent="0.2">
      <c r="N876" s="28"/>
      <c r="O876" s="25"/>
      <c r="P876" s="25"/>
      <c r="Q876" s="25"/>
    </row>
    <row r="877" spans="14:17" ht="12.75" x14ac:dyDescent="0.2">
      <c r="N877" s="28"/>
      <c r="O877" s="25"/>
      <c r="P877" s="25"/>
      <c r="Q877" s="25"/>
    </row>
    <row r="878" spans="14:17" ht="12.75" x14ac:dyDescent="0.2">
      <c r="N878" s="28"/>
      <c r="O878" s="25"/>
      <c r="P878" s="25"/>
      <c r="Q878" s="25"/>
    </row>
    <row r="879" spans="14:17" ht="12.75" x14ac:dyDescent="0.2">
      <c r="N879" s="28"/>
      <c r="O879" s="25"/>
      <c r="P879" s="25"/>
      <c r="Q879" s="25"/>
    </row>
    <row r="880" spans="14:17" ht="12.75" x14ac:dyDescent="0.2">
      <c r="N880" s="28"/>
      <c r="O880" s="25"/>
      <c r="P880" s="25"/>
      <c r="Q880" s="25"/>
    </row>
    <row r="881" spans="14:17" ht="12.75" x14ac:dyDescent="0.2">
      <c r="N881" s="28"/>
      <c r="O881" s="25"/>
      <c r="P881" s="25"/>
      <c r="Q881" s="25"/>
    </row>
    <row r="882" spans="14:17" ht="12.75" x14ac:dyDescent="0.2">
      <c r="N882" s="28"/>
      <c r="O882" s="25"/>
      <c r="P882" s="25"/>
      <c r="Q882" s="25"/>
    </row>
    <row r="883" spans="14:17" ht="12.75" x14ac:dyDescent="0.2">
      <c r="N883" s="28"/>
      <c r="O883" s="25"/>
      <c r="P883" s="25"/>
      <c r="Q883" s="25"/>
    </row>
    <row r="884" spans="14:17" ht="12.75" x14ac:dyDescent="0.2">
      <c r="N884" s="28"/>
      <c r="O884" s="25"/>
      <c r="P884" s="25"/>
      <c r="Q884" s="25"/>
    </row>
    <row r="885" spans="14:17" ht="12.75" x14ac:dyDescent="0.2">
      <c r="N885" s="28"/>
      <c r="O885" s="25"/>
      <c r="P885" s="25"/>
      <c r="Q885" s="25"/>
    </row>
    <row r="886" spans="14:17" ht="12.75" x14ac:dyDescent="0.2">
      <c r="N886" s="28"/>
      <c r="O886" s="25"/>
      <c r="P886" s="25"/>
      <c r="Q886" s="25"/>
    </row>
    <row r="887" spans="14:17" ht="12.75" x14ac:dyDescent="0.2">
      <c r="N887" s="28"/>
      <c r="O887" s="25"/>
      <c r="P887" s="25"/>
      <c r="Q887" s="25"/>
    </row>
    <row r="888" spans="14:17" ht="12.75" x14ac:dyDescent="0.2">
      <c r="N888" s="28"/>
      <c r="O888" s="25"/>
      <c r="P888" s="25"/>
      <c r="Q888" s="25"/>
    </row>
    <row r="889" spans="14:17" ht="12.75" x14ac:dyDescent="0.2">
      <c r="N889" s="28"/>
      <c r="O889" s="25"/>
      <c r="P889" s="25"/>
      <c r="Q889" s="25"/>
    </row>
    <row r="890" spans="14:17" ht="12.75" x14ac:dyDescent="0.2">
      <c r="N890" s="28"/>
      <c r="O890" s="25"/>
      <c r="P890" s="25"/>
      <c r="Q890" s="25"/>
    </row>
    <row r="891" spans="14:17" ht="12.75" x14ac:dyDescent="0.2">
      <c r="N891" s="28"/>
      <c r="O891" s="25"/>
      <c r="P891" s="25"/>
      <c r="Q891" s="25"/>
    </row>
    <row r="892" spans="14:17" ht="12.75" x14ac:dyDescent="0.2">
      <c r="N892" s="28"/>
      <c r="O892" s="25"/>
      <c r="P892" s="25"/>
      <c r="Q892" s="25"/>
    </row>
    <row r="893" spans="14:17" ht="12.75" x14ac:dyDescent="0.2">
      <c r="N893" s="28"/>
      <c r="O893" s="25"/>
      <c r="P893" s="25"/>
      <c r="Q893" s="25"/>
    </row>
    <row r="894" spans="14:17" ht="12.75" x14ac:dyDescent="0.2">
      <c r="N894" s="28"/>
      <c r="O894" s="25"/>
      <c r="P894" s="25"/>
      <c r="Q894" s="25"/>
    </row>
    <row r="895" spans="14:17" ht="12.75" x14ac:dyDescent="0.2">
      <c r="N895" s="28"/>
      <c r="O895" s="25"/>
      <c r="P895" s="25"/>
      <c r="Q895" s="25"/>
    </row>
    <row r="896" spans="14:17" ht="12.75" x14ac:dyDescent="0.2">
      <c r="N896" s="28"/>
      <c r="O896" s="25"/>
      <c r="P896" s="25"/>
      <c r="Q896" s="25"/>
    </row>
    <row r="897" spans="14:17" ht="12.75" x14ac:dyDescent="0.2">
      <c r="N897" s="28"/>
      <c r="O897" s="25"/>
      <c r="P897" s="25"/>
      <c r="Q897" s="25"/>
    </row>
    <row r="898" spans="14:17" ht="12.75" x14ac:dyDescent="0.2">
      <c r="N898" s="28"/>
      <c r="O898" s="25"/>
      <c r="P898" s="25"/>
      <c r="Q898" s="25"/>
    </row>
    <row r="899" spans="14:17" ht="12.75" x14ac:dyDescent="0.2">
      <c r="N899" s="28"/>
      <c r="O899" s="25"/>
      <c r="P899" s="25"/>
      <c r="Q899" s="25"/>
    </row>
    <row r="900" spans="14:17" ht="12.75" x14ac:dyDescent="0.2">
      <c r="N900" s="28"/>
      <c r="O900" s="25"/>
      <c r="P900" s="25"/>
      <c r="Q900" s="25"/>
    </row>
    <row r="901" spans="14:17" ht="12.75" x14ac:dyDescent="0.2">
      <c r="N901" s="28"/>
      <c r="O901" s="25"/>
      <c r="P901" s="25"/>
      <c r="Q901" s="25"/>
    </row>
    <row r="902" spans="14:17" ht="12.75" x14ac:dyDescent="0.2">
      <c r="N902" s="28"/>
      <c r="O902" s="25"/>
      <c r="P902" s="25"/>
      <c r="Q902" s="25"/>
    </row>
    <row r="903" spans="14:17" ht="12.75" x14ac:dyDescent="0.2">
      <c r="N903" s="28"/>
      <c r="O903" s="25"/>
      <c r="P903" s="25"/>
      <c r="Q903" s="25"/>
    </row>
    <row r="904" spans="14:17" ht="12.75" x14ac:dyDescent="0.2">
      <c r="N904" s="28"/>
      <c r="O904" s="25"/>
      <c r="P904" s="25"/>
      <c r="Q904" s="25"/>
    </row>
    <row r="905" spans="14:17" ht="12.75" x14ac:dyDescent="0.2">
      <c r="N905" s="28"/>
      <c r="O905" s="25"/>
      <c r="P905" s="25"/>
      <c r="Q905" s="25"/>
    </row>
    <row r="906" spans="14:17" ht="12.75" x14ac:dyDescent="0.2">
      <c r="N906" s="28"/>
      <c r="O906" s="25"/>
      <c r="P906" s="25"/>
      <c r="Q906" s="25"/>
    </row>
    <row r="907" spans="14:17" ht="12.75" x14ac:dyDescent="0.2">
      <c r="N907" s="28"/>
      <c r="O907" s="25"/>
      <c r="P907" s="25"/>
      <c r="Q907" s="25"/>
    </row>
    <row r="908" spans="14:17" ht="12.75" x14ac:dyDescent="0.2">
      <c r="N908" s="28"/>
      <c r="O908" s="25"/>
      <c r="P908" s="25"/>
      <c r="Q908" s="25"/>
    </row>
    <row r="909" spans="14:17" ht="12.75" x14ac:dyDescent="0.2">
      <c r="N909" s="28"/>
      <c r="O909" s="25"/>
      <c r="P909" s="25"/>
      <c r="Q909" s="25"/>
    </row>
    <row r="910" spans="14:17" ht="12.75" x14ac:dyDescent="0.2">
      <c r="N910" s="28"/>
      <c r="O910" s="25"/>
      <c r="P910" s="25"/>
      <c r="Q910" s="25"/>
    </row>
    <row r="911" spans="14:17" ht="12.75" x14ac:dyDescent="0.2">
      <c r="N911" s="28"/>
      <c r="O911" s="25"/>
      <c r="P911" s="25"/>
      <c r="Q911" s="25"/>
    </row>
    <row r="912" spans="14:17" ht="12.75" x14ac:dyDescent="0.2">
      <c r="N912" s="28"/>
      <c r="O912" s="25"/>
      <c r="P912" s="25"/>
      <c r="Q912" s="25"/>
    </row>
    <row r="913" spans="14:17" ht="12.75" x14ac:dyDescent="0.2">
      <c r="N913" s="28"/>
      <c r="O913" s="25"/>
      <c r="P913" s="25"/>
      <c r="Q913" s="25"/>
    </row>
    <row r="914" spans="14:17" ht="12.75" x14ac:dyDescent="0.2">
      <c r="N914" s="28"/>
      <c r="O914" s="25"/>
      <c r="P914" s="25"/>
      <c r="Q914" s="25"/>
    </row>
    <row r="915" spans="14:17" ht="12.75" x14ac:dyDescent="0.2">
      <c r="N915" s="28"/>
      <c r="O915" s="25"/>
      <c r="P915" s="25"/>
      <c r="Q915" s="25"/>
    </row>
    <row r="916" spans="14:17" ht="12.75" x14ac:dyDescent="0.2">
      <c r="N916" s="28"/>
      <c r="O916" s="25"/>
      <c r="P916" s="25"/>
      <c r="Q916" s="25"/>
    </row>
    <row r="917" spans="14:17" ht="12.75" x14ac:dyDescent="0.2">
      <c r="N917" s="28"/>
      <c r="O917" s="25"/>
      <c r="P917" s="25"/>
      <c r="Q917" s="25"/>
    </row>
    <row r="918" spans="14:17" ht="12.75" x14ac:dyDescent="0.2">
      <c r="N918" s="28"/>
      <c r="O918" s="25"/>
      <c r="P918" s="25"/>
      <c r="Q918" s="25"/>
    </row>
    <row r="919" spans="14:17" ht="12.75" x14ac:dyDescent="0.2">
      <c r="N919" s="28"/>
      <c r="O919" s="25"/>
      <c r="P919" s="25"/>
      <c r="Q919" s="25"/>
    </row>
    <row r="920" spans="14:17" ht="12.75" x14ac:dyDescent="0.2">
      <c r="N920" s="28"/>
      <c r="O920" s="25"/>
      <c r="P920" s="25"/>
      <c r="Q920" s="25"/>
    </row>
    <row r="921" spans="14:17" ht="12.75" x14ac:dyDescent="0.2">
      <c r="N921" s="28"/>
      <c r="O921" s="25"/>
      <c r="P921" s="25"/>
      <c r="Q921" s="25"/>
    </row>
    <row r="922" spans="14:17" ht="12.75" x14ac:dyDescent="0.2">
      <c r="N922" s="28"/>
      <c r="O922" s="25"/>
      <c r="P922" s="25"/>
      <c r="Q922" s="25"/>
    </row>
    <row r="923" spans="14:17" ht="12.75" x14ac:dyDescent="0.2">
      <c r="N923" s="28"/>
      <c r="O923" s="25"/>
      <c r="P923" s="25"/>
      <c r="Q923" s="25"/>
    </row>
    <row r="924" spans="14:17" ht="12.75" x14ac:dyDescent="0.2">
      <c r="N924" s="28"/>
      <c r="O924" s="25"/>
      <c r="P924" s="25"/>
      <c r="Q924" s="25"/>
    </row>
    <row r="925" spans="14:17" ht="12.75" x14ac:dyDescent="0.2">
      <c r="N925" s="28"/>
      <c r="O925" s="25"/>
      <c r="P925" s="25"/>
      <c r="Q925" s="25"/>
    </row>
    <row r="926" spans="14:17" ht="12.75" x14ac:dyDescent="0.2">
      <c r="N926" s="28"/>
      <c r="O926" s="25"/>
      <c r="P926" s="25"/>
      <c r="Q926" s="25"/>
    </row>
    <row r="927" spans="14:17" ht="12.75" x14ac:dyDescent="0.2">
      <c r="N927" s="28"/>
      <c r="O927" s="25"/>
      <c r="P927" s="25"/>
      <c r="Q927" s="25"/>
    </row>
    <row r="928" spans="14:17" ht="12.75" x14ac:dyDescent="0.2">
      <c r="N928" s="28"/>
      <c r="O928" s="25"/>
      <c r="P928" s="25"/>
      <c r="Q928" s="25"/>
    </row>
    <row r="929" spans="14:17" ht="12.75" x14ac:dyDescent="0.2">
      <c r="N929" s="28"/>
      <c r="O929" s="25"/>
      <c r="P929" s="25"/>
      <c r="Q929" s="25"/>
    </row>
    <row r="930" spans="14:17" ht="12.75" x14ac:dyDescent="0.2">
      <c r="N930" s="28"/>
      <c r="O930" s="25"/>
      <c r="P930" s="25"/>
      <c r="Q930" s="25"/>
    </row>
    <row r="931" spans="14:17" ht="12.75" x14ac:dyDescent="0.2">
      <c r="N931" s="28"/>
      <c r="O931" s="25"/>
      <c r="P931" s="25"/>
      <c r="Q931" s="25"/>
    </row>
    <row r="932" spans="14:17" ht="12.75" x14ac:dyDescent="0.2">
      <c r="N932" s="28"/>
      <c r="O932" s="25"/>
      <c r="P932" s="25"/>
      <c r="Q932" s="25"/>
    </row>
    <row r="933" spans="14:17" ht="12.75" x14ac:dyDescent="0.2">
      <c r="N933" s="28"/>
      <c r="O933" s="25"/>
      <c r="P933" s="25"/>
      <c r="Q933" s="25"/>
    </row>
    <row r="934" spans="14:17" ht="12.75" x14ac:dyDescent="0.2">
      <c r="N934" s="28"/>
      <c r="O934" s="25"/>
      <c r="P934" s="25"/>
      <c r="Q934" s="25"/>
    </row>
    <row r="935" spans="14:17" ht="12.75" x14ac:dyDescent="0.2">
      <c r="N935" s="28"/>
      <c r="O935" s="25"/>
      <c r="P935" s="25"/>
      <c r="Q935" s="25"/>
    </row>
    <row r="936" spans="14:17" ht="12.75" x14ac:dyDescent="0.2">
      <c r="N936" s="28"/>
      <c r="O936" s="25"/>
      <c r="P936" s="25"/>
      <c r="Q936" s="25"/>
    </row>
    <row r="937" spans="14:17" ht="12.75" x14ac:dyDescent="0.2">
      <c r="N937" s="28"/>
      <c r="O937" s="25"/>
      <c r="P937" s="25"/>
      <c r="Q937" s="25"/>
    </row>
    <row r="938" spans="14:17" ht="12.75" x14ac:dyDescent="0.2">
      <c r="N938" s="28"/>
      <c r="O938" s="25"/>
      <c r="P938" s="25"/>
      <c r="Q938" s="25"/>
    </row>
    <row r="939" spans="14:17" ht="12.75" x14ac:dyDescent="0.2">
      <c r="N939" s="28"/>
      <c r="O939" s="25"/>
      <c r="P939" s="25"/>
      <c r="Q939" s="25"/>
    </row>
    <row r="940" spans="14:17" ht="12.75" x14ac:dyDescent="0.2">
      <c r="N940" s="28"/>
      <c r="O940" s="25"/>
      <c r="P940" s="25"/>
      <c r="Q940" s="25"/>
    </row>
    <row r="941" spans="14:17" ht="12.75" x14ac:dyDescent="0.2">
      <c r="N941" s="28"/>
      <c r="O941" s="25"/>
      <c r="P941" s="25"/>
      <c r="Q941" s="25"/>
    </row>
    <row r="942" spans="14:17" ht="12.75" x14ac:dyDescent="0.2">
      <c r="N942" s="28"/>
      <c r="O942" s="25"/>
      <c r="P942" s="25"/>
      <c r="Q942" s="25"/>
    </row>
    <row r="943" spans="14:17" ht="12.75" x14ac:dyDescent="0.2">
      <c r="N943" s="28"/>
      <c r="O943" s="25"/>
      <c r="P943" s="25"/>
      <c r="Q943" s="25"/>
    </row>
    <row r="944" spans="14:17" ht="12.75" x14ac:dyDescent="0.2">
      <c r="N944" s="28"/>
      <c r="O944" s="25"/>
      <c r="P944" s="25"/>
      <c r="Q944" s="25"/>
    </row>
    <row r="945" spans="14:17" ht="12.75" x14ac:dyDescent="0.2">
      <c r="N945" s="28"/>
      <c r="O945" s="25"/>
      <c r="P945" s="25"/>
      <c r="Q945" s="25"/>
    </row>
    <row r="946" spans="14:17" ht="12.75" x14ac:dyDescent="0.2">
      <c r="N946" s="28"/>
      <c r="O946" s="25"/>
      <c r="P946" s="25"/>
      <c r="Q946" s="25"/>
    </row>
    <row r="947" spans="14:17" ht="12.75" x14ac:dyDescent="0.2">
      <c r="N947" s="28"/>
      <c r="O947" s="25"/>
      <c r="P947" s="25"/>
      <c r="Q947" s="25"/>
    </row>
    <row r="948" spans="14:17" ht="12.75" x14ac:dyDescent="0.2">
      <c r="N948" s="28"/>
      <c r="O948" s="25"/>
      <c r="P948" s="25"/>
      <c r="Q948" s="25"/>
    </row>
    <row r="949" spans="14:17" ht="12.75" x14ac:dyDescent="0.2">
      <c r="N949" s="28"/>
      <c r="O949" s="25"/>
      <c r="P949" s="25"/>
      <c r="Q949" s="25"/>
    </row>
    <row r="950" spans="14:17" ht="12.75" x14ac:dyDescent="0.2">
      <c r="N950" s="28"/>
      <c r="O950" s="25"/>
      <c r="P950" s="25"/>
      <c r="Q950" s="25"/>
    </row>
    <row r="951" spans="14:17" ht="12.75" x14ac:dyDescent="0.2">
      <c r="N951" s="28"/>
      <c r="O951" s="25"/>
      <c r="P951" s="25"/>
      <c r="Q951" s="25"/>
    </row>
    <row r="952" spans="14:17" ht="12.75" x14ac:dyDescent="0.2">
      <c r="N952" s="28"/>
      <c r="O952" s="25"/>
      <c r="P952" s="25"/>
      <c r="Q952" s="25"/>
    </row>
    <row r="953" spans="14:17" ht="12.75" x14ac:dyDescent="0.2">
      <c r="N953" s="28"/>
      <c r="O953" s="25"/>
      <c r="P953" s="25"/>
      <c r="Q953" s="25"/>
    </row>
    <row r="954" spans="14:17" ht="12.75" x14ac:dyDescent="0.2">
      <c r="N954" s="28"/>
      <c r="O954" s="25"/>
      <c r="P954" s="25"/>
      <c r="Q954" s="25"/>
    </row>
    <row r="955" spans="14:17" ht="12.75" x14ac:dyDescent="0.2">
      <c r="N955" s="28"/>
      <c r="O955" s="25"/>
      <c r="P955" s="25"/>
      <c r="Q955" s="25"/>
    </row>
    <row r="956" spans="14:17" ht="12.75" x14ac:dyDescent="0.2">
      <c r="N956" s="28"/>
      <c r="O956" s="25"/>
      <c r="P956" s="25"/>
      <c r="Q956" s="25"/>
    </row>
    <row r="957" spans="14:17" ht="12.75" x14ac:dyDescent="0.2">
      <c r="N957" s="28"/>
      <c r="O957" s="25"/>
      <c r="P957" s="25"/>
      <c r="Q957" s="25"/>
    </row>
    <row r="958" spans="14:17" ht="12.75" x14ac:dyDescent="0.2">
      <c r="N958" s="28"/>
      <c r="O958" s="25"/>
      <c r="P958" s="25"/>
      <c r="Q958" s="25"/>
    </row>
    <row r="959" spans="14:17" ht="12.75" x14ac:dyDescent="0.2">
      <c r="N959" s="28"/>
      <c r="O959" s="25"/>
      <c r="P959" s="25"/>
      <c r="Q959" s="25"/>
    </row>
    <row r="960" spans="14:17" ht="12.75" x14ac:dyDescent="0.2">
      <c r="N960" s="28"/>
      <c r="O960" s="25"/>
      <c r="P960" s="25"/>
      <c r="Q960" s="25"/>
    </row>
    <row r="961" spans="14:17" ht="12.75" x14ac:dyDescent="0.2">
      <c r="N961" s="28"/>
      <c r="O961" s="25"/>
      <c r="P961" s="25"/>
      <c r="Q961" s="25"/>
    </row>
    <row r="962" spans="14:17" ht="12.75" x14ac:dyDescent="0.2">
      <c r="N962" s="28"/>
      <c r="O962" s="25"/>
      <c r="P962" s="25"/>
      <c r="Q962" s="25"/>
    </row>
    <row r="963" spans="14:17" ht="12.75" x14ac:dyDescent="0.2">
      <c r="N963" s="28"/>
      <c r="O963" s="25"/>
      <c r="P963" s="25"/>
      <c r="Q963" s="25"/>
    </row>
    <row r="964" spans="14:17" ht="12.75" x14ac:dyDescent="0.2">
      <c r="N964" s="28"/>
      <c r="O964" s="25"/>
      <c r="P964" s="25"/>
      <c r="Q964" s="25"/>
    </row>
    <row r="965" spans="14:17" ht="12.75" x14ac:dyDescent="0.2">
      <c r="N965" s="28"/>
      <c r="O965" s="25"/>
      <c r="P965" s="25"/>
      <c r="Q965" s="25"/>
    </row>
    <row r="966" spans="14:17" ht="12.75" x14ac:dyDescent="0.2">
      <c r="N966" s="28"/>
      <c r="O966" s="25"/>
      <c r="P966" s="25"/>
      <c r="Q966" s="25"/>
    </row>
    <row r="967" spans="14:17" ht="12.75" x14ac:dyDescent="0.2">
      <c r="N967" s="28"/>
      <c r="O967" s="25"/>
      <c r="P967" s="25"/>
      <c r="Q967" s="25"/>
    </row>
    <row r="968" spans="14:17" ht="12.75" x14ac:dyDescent="0.2">
      <c r="N968" s="28"/>
      <c r="O968" s="25"/>
      <c r="P968" s="25"/>
      <c r="Q968" s="25"/>
    </row>
    <row r="969" spans="14:17" ht="12.75" x14ac:dyDescent="0.2">
      <c r="N969" s="28"/>
      <c r="O969" s="25"/>
      <c r="P969" s="25"/>
      <c r="Q969" s="25"/>
    </row>
    <row r="970" spans="14:17" ht="12.75" x14ac:dyDescent="0.2">
      <c r="N970" s="28"/>
      <c r="O970" s="25"/>
      <c r="P970" s="25"/>
      <c r="Q970" s="25"/>
    </row>
    <row r="971" spans="14:17" ht="12.75" x14ac:dyDescent="0.2">
      <c r="N971" s="28"/>
      <c r="O971" s="25"/>
      <c r="P971" s="25"/>
      <c r="Q971" s="25"/>
    </row>
    <row r="972" spans="14:17" ht="12.75" x14ac:dyDescent="0.2">
      <c r="N972" s="28"/>
      <c r="O972" s="25"/>
      <c r="P972" s="25"/>
      <c r="Q972" s="25"/>
    </row>
    <row r="973" spans="14:17" ht="12.75" x14ac:dyDescent="0.2">
      <c r="N973" s="28"/>
      <c r="O973" s="25"/>
      <c r="P973" s="25"/>
      <c r="Q973" s="25"/>
    </row>
    <row r="974" spans="14:17" ht="12.75" x14ac:dyDescent="0.2">
      <c r="N974" s="28"/>
      <c r="O974" s="25"/>
      <c r="P974" s="25"/>
      <c r="Q974" s="25"/>
    </row>
    <row r="975" spans="14:17" ht="12.75" x14ac:dyDescent="0.2">
      <c r="N975" s="28"/>
      <c r="O975" s="25"/>
      <c r="P975" s="25"/>
      <c r="Q975" s="25"/>
    </row>
    <row r="976" spans="14:17" ht="12.75" x14ac:dyDescent="0.2">
      <c r="N976" s="28"/>
      <c r="O976" s="25"/>
      <c r="P976" s="25"/>
      <c r="Q976" s="25"/>
    </row>
    <row r="977" spans="14:17" ht="12.75" x14ac:dyDescent="0.2">
      <c r="N977" s="28"/>
      <c r="O977" s="25"/>
      <c r="P977" s="25"/>
      <c r="Q977" s="25"/>
    </row>
    <row r="978" spans="14:17" ht="12.75" x14ac:dyDescent="0.2">
      <c r="N978" s="28"/>
      <c r="O978" s="25"/>
      <c r="P978" s="25"/>
      <c r="Q978" s="25"/>
    </row>
    <row r="979" spans="14:17" ht="12.75" x14ac:dyDescent="0.2">
      <c r="N979" s="28"/>
      <c r="O979" s="25"/>
      <c r="P979" s="25"/>
      <c r="Q979" s="25"/>
    </row>
    <row r="980" spans="14:17" ht="12.75" x14ac:dyDescent="0.2">
      <c r="N980" s="28"/>
      <c r="O980" s="25"/>
      <c r="P980" s="25"/>
      <c r="Q980" s="25"/>
    </row>
    <row r="981" spans="14:17" ht="12.75" x14ac:dyDescent="0.2">
      <c r="N981" s="28"/>
      <c r="O981" s="25"/>
      <c r="P981" s="25"/>
      <c r="Q981" s="25"/>
    </row>
    <row r="982" spans="14:17" ht="12.75" x14ac:dyDescent="0.2">
      <c r="N982" s="28"/>
      <c r="O982" s="25"/>
      <c r="P982" s="25"/>
      <c r="Q982" s="25"/>
    </row>
    <row r="983" spans="14:17" ht="12.75" x14ac:dyDescent="0.2">
      <c r="N983" s="28"/>
      <c r="O983" s="25"/>
      <c r="P983" s="25"/>
      <c r="Q983" s="25"/>
    </row>
    <row r="984" spans="14:17" ht="12.75" x14ac:dyDescent="0.2">
      <c r="N984" s="28"/>
      <c r="O984" s="25"/>
      <c r="P984" s="25"/>
      <c r="Q984" s="25"/>
    </row>
    <row r="985" spans="14:17" ht="12.75" x14ac:dyDescent="0.2">
      <c r="N985" s="28"/>
      <c r="O985" s="25"/>
      <c r="P985" s="25"/>
      <c r="Q985" s="25"/>
    </row>
    <row r="986" spans="14:17" ht="12.75" x14ac:dyDescent="0.2">
      <c r="N986" s="28"/>
      <c r="O986" s="25"/>
      <c r="P986" s="25"/>
      <c r="Q986" s="25"/>
    </row>
    <row r="987" spans="14:17" ht="12.75" x14ac:dyDescent="0.2">
      <c r="N987" s="28"/>
      <c r="O987" s="25"/>
      <c r="P987" s="25"/>
      <c r="Q987" s="25"/>
    </row>
    <row r="988" spans="14:17" ht="12.75" x14ac:dyDescent="0.2">
      <c r="N988" s="28"/>
      <c r="O988" s="25"/>
      <c r="P988" s="25"/>
      <c r="Q988" s="25"/>
    </row>
    <row r="989" spans="14:17" ht="12.75" x14ac:dyDescent="0.2">
      <c r="N989" s="28"/>
      <c r="O989" s="25"/>
      <c r="P989" s="25"/>
      <c r="Q989" s="2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J1000"/>
  <sheetViews>
    <sheetView workbookViewId="0"/>
  </sheetViews>
  <sheetFormatPr baseColWidth="10" defaultColWidth="12.5703125" defaultRowHeight="15.75" customHeight="1" x14ac:dyDescent="0.2"/>
  <cols>
    <col min="1" max="1" width="15" customWidth="1"/>
    <col min="2" max="2" width="11.85546875" customWidth="1"/>
    <col min="3" max="3" width="13.5703125" customWidth="1"/>
    <col min="4" max="4" width="14.140625" customWidth="1"/>
    <col min="5" max="5" width="16.7109375" customWidth="1"/>
    <col min="6" max="6" width="17.28515625" customWidth="1"/>
    <col min="7" max="7" width="9.5703125" customWidth="1"/>
  </cols>
  <sheetData>
    <row r="1" spans="1:10" x14ac:dyDescent="0.2">
      <c r="A1" s="1" t="s">
        <v>0</v>
      </c>
      <c r="B1" s="1" t="s">
        <v>72</v>
      </c>
      <c r="C1" s="1" t="s">
        <v>6</v>
      </c>
      <c r="D1" s="2" t="s">
        <v>73</v>
      </c>
      <c r="E1" s="1" t="s">
        <v>74</v>
      </c>
      <c r="F1" s="1" t="s">
        <v>75</v>
      </c>
      <c r="G1" s="1" t="s">
        <v>76</v>
      </c>
      <c r="H1" s="2" t="s">
        <v>77</v>
      </c>
      <c r="I1" s="4" t="s">
        <v>9</v>
      </c>
      <c r="J1" s="4" t="s">
        <v>35</v>
      </c>
    </row>
    <row r="2" spans="1:10" x14ac:dyDescent="0.2">
      <c r="A2" s="8" t="s">
        <v>36</v>
      </c>
      <c r="B2" s="21">
        <v>1.0032000000000001</v>
      </c>
      <c r="C2" s="29">
        <v>9.5223999999999993</v>
      </c>
      <c r="D2" s="30">
        <f t="shared" ref="D2:D38" si="0">B2-(C2%*B2)</f>
        <v>0.90767128320000012</v>
      </c>
      <c r="E2" s="21">
        <v>31.022500000000001</v>
      </c>
      <c r="F2" s="21">
        <v>31.3325</v>
      </c>
      <c r="G2" s="23">
        <f t="shared" ref="G2:G38" si="1">F2-E2</f>
        <v>0.30999999999999872</v>
      </c>
      <c r="H2" s="24">
        <f t="shared" ref="H2:H38" si="2">G2/D2*100</f>
        <v>34.153333452072211</v>
      </c>
      <c r="I2" s="25">
        <f>AVERAGE(H2:H5)</f>
        <v>36.82394855154967</v>
      </c>
      <c r="J2" s="25">
        <f>STDEV(H2:H4)</f>
        <v>2.2928201100387593</v>
      </c>
    </row>
    <row r="3" spans="1:10" x14ac:dyDescent="0.2">
      <c r="A3" s="8" t="s">
        <v>36</v>
      </c>
      <c r="B3" s="21">
        <v>1.0016</v>
      </c>
      <c r="C3" s="29">
        <v>9.5862999999999996</v>
      </c>
      <c r="D3" s="30">
        <f t="shared" si="0"/>
        <v>0.90558361920000008</v>
      </c>
      <c r="E3" s="21">
        <v>31.1173</v>
      </c>
      <c r="F3" s="21">
        <v>31.435400000000001</v>
      </c>
      <c r="G3" s="23">
        <f t="shared" si="1"/>
        <v>0.31810000000000116</v>
      </c>
      <c r="H3" s="24">
        <f t="shared" si="2"/>
        <v>35.126518772613544</v>
      </c>
      <c r="I3" s="25"/>
      <c r="J3" s="25"/>
    </row>
    <row r="4" spans="1:10" x14ac:dyDescent="0.2">
      <c r="A4" s="8" t="s">
        <v>36</v>
      </c>
      <c r="B4" s="21">
        <v>1.0044999999999999</v>
      </c>
      <c r="C4" s="29">
        <v>9.3659999999999997</v>
      </c>
      <c r="D4" s="30">
        <f t="shared" si="0"/>
        <v>0.91041852999999995</v>
      </c>
      <c r="E4" s="21">
        <v>31.3687</v>
      </c>
      <c r="F4" s="21">
        <v>31.7194</v>
      </c>
      <c r="G4" s="23">
        <f t="shared" si="1"/>
        <v>0.35069999999999979</v>
      </c>
      <c r="H4" s="24">
        <f t="shared" si="2"/>
        <v>38.520744958914641</v>
      </c>
      <c r="I4" s="25"/>
      <c r="J4" s="25"/>
    </row>
    <row r="5" spans="1:10" x14ac:dyDescent="0.2">
      <c r="A5" s="39" t="s">
        <v>36</v>
      </c>
      <c r="B5" s="21">
        <v>1.0043</v>
      </c>
      <c r="C5" s="29">
        <v>9.3659999999999997</v>
      </c>
      <c r="D5" s="30">
        <f t="shared" si="0"/>
        <v>0.91023726199999999</v>
      </c>
      <c r="E5" s="21">
        <v>40.218499999999999</v>
      </c>
      <c r="F5" s="21">
        <v>40.578000000000003</v>
      </c>
      <c r="G5" s="23">
        <f t="shared" si="1"/>
        <v>0.35950000000000415</v>
      </c>
      <c r="H5" s="24">
        <f t="shared" si="2"/>
        <v>39.495197022598283</v>
      </c>
      <c r="I5" s="25"/>
      <c r="J5" s="25"/>
    </row>
    <row r="6" spans="1:10" x14ac:dyDescent="0.2">
      <c r="A6" s="8" t="s">
        <v>17</v>
      </c>
      <c r="B6" s="21">
        <v>1.0066999999999999</v>
      </c>
      <c r="C6" s="10">
        <v>7.5640000000000001</v>
      </c>
      <c r="D6" s="30">
        <f t="shared" si="0"/>
        <v>0.93055321199999996</v>
      </c>
      <c r="E6" s="21">
        <v>50.0152</v>
      </c>
      <c r="F6" s="21">
        <v>50.448099999999997</v>
      </c>
      <c r="G6" s="23">
        <f t="shared" si="1"/>
        <v>0.43289999999999651</v>
      </c>
      <c r="H6" s="24">
        <f t="shared" si="2"/>
        <v>46.520714174913465</v>
      </c>
      <c r="I6" s="25">
        <f>AVERAGE(H6:H8)</f>
        <v>41.765539668654746</v>
      </c>
      <c r="J6" s="25">
        <f>STDEV(H6:H8)</f>
        <v>4.2438148729830445</v>
      </c>
    </row>
    <row r="7" spans="1:10" x14ac:dyDescent="0.2">
      <c r="A7" s="8" t="s">
        <v>17</v>
      </c>
      <c r="B7" s="21">
        <v>1.0055000000000001</v>
      </c>
      <c r="C7" s="29">
        <v>8.0607000000000006</v>
      </c>
      <c r="D7" s="30">
        <f t="shared" si="0"/>
        <v>0.92444966150000007</v>
      </c>
      <c r="E7" s="21">
        <v>40.293799999999997</v>
      </c>
      <c r="F7" s="21">
        <v>40.667400000000001</v>
      </c>
      <c r="G7" s="23">
        <f t="shared" si="1"/>
        <v>0.37360000000000326</v>
      </c>
      <c r="H7" s="24">
        <f t="shared" si="2"/>
        <v>40.413233468418902</v>
      </c>
      <c r="I7" s="25"/>
      <c r="J7" s="25"/>
    </row>
    <row r="8" spans="1:10" x14ac:dyDescent="0.2">
      <c r="A8" s="8" t="s">
        <v>17</v>
      </c>
      <c r="B8" s="21">
        <v>1.0045999999999999</v>
      </c>
      <c r="C8" s="29">
        <v>7.9118000000000004</v>
      </c>
      <c r="D8" s="30">
        <f t="shared" si="0"/>
        <v>0.92511805719999995</v>
      </c>
      <c r="E8" s="21">
        <v>49.212200000000003</v>
      </c>
      <c r="F8" s="21">
        <v>49.567100000000003</v>
      </c>
      <c r="G8" s="23">
        <f t="shared" si="1"/>
        <v>0.35490000000000066</v>
      </c>
      <c r="H8" s="24">
        <f t="shared" si="2"/>
        <v>38.362671362631865</v>
      </c>
      <c r="I8" s="25"/>
      <c r="J8" s="25"/>
    </row>
    <row r="9" spans="1:10" x14ac:dyDescent="0.2">
      <c r="A9" s="8" t="s">
        <v>18</v>
      </c>
      <c r="B9" s="21">
        <v>1.0044</v>
      </c>
      <c r="C9" s="10">
        <v>7.93</v>
      </c>
      <c r="D9" s="30">
        <f t="shared" si="0"/>
        <v>0.92475107999999995</v>
      </c>
      <c r="E9" s="21">
        <v>40.749200000000002</v>
      </c>
      <c r="F9" s="21">
        <v>41.197800000000001</v>
      </c>
      <c r="G9" s="23">
        <f t="shared" si="1"/>
        <v>0.448599999999999</v>
      </c>
      <c r="H9" s="24">
        <f t="shared" si="2"/>
        <v>48.510351564012126</v>
      </c>
      <c r="I9" s="25">
        <f>AVERAGE(H9:H11)</f>
        <v>43.749280424349422</v>
      </c>
      <c r="J9" s="25">
        <f>STDEV(H9:H11)</f>
        <v>4.270893154800306</v>
      </c>
    </row>
    <row r="10" spans="1:10" x14ac:dyDescent="0.2">
      <c r="A10" s="8" t="s">
        <v>18</v>
      </c>
      <c r="B10" s="21">
        <v>1.0033000000000001</v>
      </c>
      <c r="C10" s="10">
        <v>8.0060000000000002</v>
      </c>
      <c r="D10" s="30">
        <f t="shared" si="0"/>
        <v>0.92297580200000007</v>
      </c>
      <c r="E10" s="21">
        <v>40.717199999999998</v>
      </c>
      <c r="F10" s="21">
        <v>41.109299999999998</v>
      </c>
      <c r="G10" s="23">
        <f t="shared" si="1"/>
        <v>0.39209999999999923</v>
      </c>
      <c r="H10" s="24">
        <f t="shared" si="2"/>
        <v>42.482153827907091</v>
      </c>
      <c r="I10" s="25"/>
      <c r="J10" s="25"/>
    </row>
    <row r="11" spans="1:10" x14ac:dyDescent="0.2">
      <c r="A11" s="8" t="s">
        <v>18</v>
      </c>
      <c r="B11" s="21">
        <v>1.0036</v>
      </c>
      <c r="C11" s="10">
        <v>8.7382000000000009</v>
      </c>
      <c r="D11" s="30">
        <f t="shared" si="0"/>
        <v>0.91590342479999998</v>
      </c>
      <c r="E11" s="30">
        <v>50.12</v>
      </c>
      <c r="F11" s="21">
        <v>50.488700000000001</v>
      </c>
      <c r="G11" s="24">
        <f t="shared" si="1"/>
        <v>0.36870000000000402</v>
      </c>
      <c r="H11" s="24">
        <f t="shared" si="2"/>
        <v>40.255335881129028</v>
      </c>
      <c r="I11" s="25"/>
      <c r="J11" s="25"/>
    </row>
    <row r="12" spans="1:10" x14ac:dyDescent="0.2">
      <c r="A12" s="8" t="s">
        <v>19</v>
      </c>
      <c r="B12" s="21">
        <v>1.0011000000000001</v>
      </c>
      <c r="C12" s="10">
        <v>7.5069999999999997</v>
      </c>
      <c r="D12" s="30">
        <f t="shared" si="0"/>
        <v>0.9259474230000001</v>
      </c>
      <c r="E12" s="30">
        <v>40.286000000000001</v>
      </c>
      <c r="F12" s="21">
        <v>40.713500000000003</v>
      </c>
      <c r="G12" s="24">
        <f t="shared" si="1"/>
        <v>0.42750000000000199</v>
      </c>
      <c r="H12" s="24">
        <f t="shared" si="2"/>
        <v>46.168928103383458</v>
      </c>
      <c r="I12" s="25">
        <f>AVERAGE(H12:H14)</f>
        <v>42.831533308151023</v>
      </c>
      <c r="J12" s="25">
        <f>STDEV(H12:H14)</f>
        <v>2.950734534909349</v>
      </c>
    </row>
    <row r="13" spans="1:10" x14ac:dyDescent="0.2">
      <c r="A13" s="8" t="s">
        <v>19</v>
      </c>
      <c r="B13" s="30">
        <v>1.0069999999999999</v>
      </c>
      <c r="C13" s="29">
        <v>8.4172999999999991</v>
      </c>
      <c r="D13" s="30">
        <f t="shared" si="0"/>
        <v>0.92223778899999986</v>
      </c>
      <c r="E13" s="21">
        <v>40.231299999999997</v>
      </c>
      <c r="F13" s="21">
        <v>40.616399999999999</v>
      </c>
      <c r="G13" s="23">
        <f t="shared" si="1"/>
        <v>0.38510000000000133</v>
      </c>
      <c r="H13" s="24">
        <f t="shared" si="2"/>
        <v>41.757126480099309</v>
      </c>
      <c r="I13" s="25"/>
      <c r="J13" s="25"/>
    </row>
    <row r="14" spans="1:10" x14ac:dyDescent="0.2">
      <c r="A14" s="8" t="s">
        <v>19</v>
      </c>
      <c r="B14" s="21">
        <v>1.0017</v>
      </c>
      <c r="C14" s="29">
        <v>8.2621000000000002</v>
      </c>
      <c r="D14" s="30">
        <f t="shared" si="0"/>
        <v>0.91893854429999999</v>
      </c>
      <c r="E14" s="21">
        <v>40.079900000000002</v>
      </c>
      <c r="F14" s="21">
        <v>40.4527</v>
      </c>
      <c r="G14" s="23">
        <f t="shared" si="1"/>
        <v>0.37279999999999802</v>
      </c>
      <c r="H14" s="24">
        <f t="shared" si="2"/>
        <v>40.56854534097031</v>
      </c>
      <c r="I14" s="25"/>
      <c r="J14" s="25"/>
    </row>
    <row r="15" spans="1:10" x14ac:dyDescent="0.2">
      <c r="A15" s="8" t="s">
        <v>21</v>
      </c>
      <c r="B15" s="21">
        <v>1.0014000000000001</v>
      </c>
      <c r="C15" s="29">
        <v>6.9408000000000003</v>
      </c>
      <c r="D15" s="30">
        <f t="shared" si="0"/>
        <v>0.93189482880000007</v>
      </c>
      <c r="E15" s="21">
        <v>40.397100000000002</v>
      </c>
      <c r="F15" s="21">
        <v>40.934800000000003</v>
      </c>
      <c r="G15" s="23">
        <f t="shared" si="1"/>
        <v>0.53770000000000095</v>
      </c>
      <c r="H15" s="24">
        <f t="shared" si="2"/>
        <v>57.69964414250444</v>
      </c>
      <c r="I15" s="25">
        <f>AVERAGE(H15:H17)</f>
        <v>47.764362030828487</v>
      </c>
      <c r="J15" s="25">
        <f>STDEV(H15:H17)</f>
        <v>8.6059359929424932</v>
      </c>
    </row>
    <row r="16" spans="1:10" x14ac:dyDescent="0.2">
      <c r="A16" s="8" t="s">
        <v>21</v>
      </c>
      <c r="B16" s="21">
        <v>1.0054000000000001</v>
      </c>
      <c r="C16" s="29">
        <v>8.1277000000000008</v>
      </c>
      <c r="D16" s="30">
        <f t="shared" si="0"/>
        <v>0.92368410420000002</v>
      </c>
      <c r="E16" s="21">
        <v>30.666699999999999</v>
      </c>
      <c r="F16" s="21">
        <v>31.063600000000001</v>
      </c>
      <c r="G16" s="23">
        <f t="shared" si="1"/>
        <v>0.39690000000000225</v>
      </c>
      <c r="H16" s="24">
        <f t="shared" si="2"/>
        <v>42.969235715467477</v>
      </c>
      <c r="I16" s="25"/>
      <c r="J16" s="25"/>
    </row>
    <row r="17" spans="1:10" x14ac:dyDescent="0.2">
      <c r="A17" s="8" t="s">
        <v>21</v>
      </c>
      <c r="B17" s="21">
        <v>1.0032000000000001</v>
      </c>
      <c r="C17" s="29">
        <v>8.0462000000000007</v>
      </c>
      <c r="D17" s="30">
        <f t="shared" si="0"/>
        <v>0.92248052160000005</v>
      </c>
      <c r="E17" s="21">
        <v>49.138199999999998</v>
      </c>
      <c r="F17" s="21">
        <v>49.531399999999998</v>
      </c>
      <c r="G17" s="23">
        <f t="shared" si="1"/>
        <v>0.39320000000000022</v>
      </c>
      <c r="H17" s="24">
        <f t="shared" si="2"/>
        <v>42.624206234513537</v>
      </c>
      <c r="I17" s="25"/>
      <c r="J17" s="25"/>
    </row>
    <row r="18" spans="1:10" x14ac:dyDescent="0.2">
      <c r="A18" s="8" t="s">
        <v>13</v>
      </c>
      <c r="B18" s="30">
        <v>1.004</v>
      </c>
      <c r="C18" s="29">
        <v>4.7184999999999997</v>
      </c>
      <c r="D18" s="30">
        <f t="shared" si="0"/>
        <v>0.95662625999999995</v>
      </c>
      <c r="E18" s="21">
        <v>40.641300000000001</v>
      </c>
      <c r="F18" s="21">
        <v>41.212299999999999</v>
      </c>
      <c r="G18" s="23">
        <f t="shared" si="1"/>
        <v>0.57099999999999795</v>
      </c>
      <c r="H18" s="24">
        <f t="shared" si="2"/>
        <v>59.688932227304527</v>
      </c>
      <c r="I18" s="25">
        <f>AVERAGE(H18:H20)</f>
        <v>55.694906882088446</v>
      </c>
      <c r="J18" s="25">
        <f>STDEV(H18:H20)</f>
        <v>3.8817482335023432</v>
      </c>
    </row>
    <row r="19" spans="1:10" x14ac:dyDescent="0.2">
      <c r="A19" s="8" t="s">
        <v>13</v>
      </c>
      <c r="B19" s="21">
        <v>1.0015000000000001</v>
      </c>
      <c r="C19" s="29">
        <v>5.2179000000000002</v>
      </c>
      <c r="D19" s="30">
        <f t="shared" si="0"/>
        <v>0.94924273150000005</v>
      </c>
      <c r="E19" s="21">
        <v>40.1843</v>
      </c>
      <c r="F19" s="21">
        <v>40.677300000000002</v>
      </c>
      <c r="G19" s="23">
        <f t="shared" si="1"/>
        <v>0.4930000000000021</v>
      </c>
      <c r="H19" s="24">
        <f t="shared" si="2"/>
        <v>51.936136421182809</v>
      </c>
      <c r="I19" s="25"/>
      <c r="J19" s="25"/>
    </row>
    <row r="20" spans="1:10" x14ac:dyDescent="0.2">
      <c r="A20" s="8" t="s">
        <v>13</v>
      </c>
      <c r="B20" s="21">
        <v>1.0052000000000001</v>
      </c>
      <c r="C20" s="29">
        <v>5.7366000000000001</v>
      </c>
      <c r="D20" s="30">
        <f t="shared" si="0"/>
        <v>0.94753569680000005</v>
      </c>
      <c r="E20" s="21">
        <v>49.105499999999999</v>
      </c>
      <c r="F20" s="21">
        <v>49.631</v>
      </c>
      <c r="G20" s="23">
        <f t="shared" si="1"/>
        <v>0.52550000000000097</v>
      </c>
      <c r="H20" s="24">
        <f t="shared" si="2"/>
        <v>55.459651997778003</v>
      </c>
      <c r="I20" s="25"/>
      <c r="J20" s="25"/>
    </row>
    <row r="21" spans="1:10" x14ac:dyDescent="0.2">
      <c r="A21" s="8" t="s">
        <v>13</v>
      </c>
      <c r="B21" s="21">
        <v>1.0047999999999999</v>
      </c>
      <c r="C21" s="29">
        <v>5.8430999999999997</v>
      </c>
      <c r="D21" s="30">
        <f t="shared" si="0"/>
        <v>0.94608853119999992</v>
      </c>
      <c r="E21" s="21">
        <v>40.845500000000001</v>
      </c>
      <c r="F21" s="21">
        <v>41.363999999999997</v>
      </c>
      <c r="G21" s="23">
        <f t="shared" si="1"/>
        <v>0.51849999999999596</v>
      </c>
      <c r="H21" s="24">
        <f t="shared" si="2"/>
        <v>54.804596282584761</v>
      </c>
      <c r="I21" s="25">
        <f>AVERAGE(H21:H23)</f>
        <v>51.526712254438486</v>
      </c>
      <c r="J21" s="25">
        <f>STDEV(H21:H23)</f>
        <v>2.8824452262767748</v>
      </c>
    </row>
    <row r="22" spans="1:10" x14ac:dyDescent="0.2">
      <c r="A22" s="8" t="s">
        <v>13</v>
      </c>
      <c r="B22" s="21">
        <v>1.0031000000000001</v>
      </c>
      <c r="C22" s="29">
        <v>7.5509000000000004</v>
      </c>
      <c r="D22" s="30">
        <f t="shared" si="0"/>
        <v>0.92735692210000009</v>
      </c>
      <c r="E22" s="21">
        <v>31.322700000000001</v>
      </c>
      <c r="F22" s="21">
        <v>31.7807</v>
      </c>
      <c r="G22" s="23">
        <f t="shared" si="1"/>
        <v>0.45799999999999841</v>
      </c>
      <c r="H22" s="24">
        <f t="shared" si="2"/>
        <v>49.387672543906532</v>
      </c>
      <c r="I22" s="25"/>
      <c r="J22" s="25"/>
    </row>
    <row r="23" spans="1:10" x14ac:dyDescent="0.2">
      <c r="A23" s="8" t="s">
        <v>13</v>
      </c>
      <c r="B23" s="21">
        <v>1.0054000000000001</v>
      </c>
      <c r="C23" s="29">
        <v>7.4417</v>
      </c>
      <c r="D23" s="30">
        <f t="shared" si="0"/>
        <v>0.93058114820000004</v>
      </c>
      <c r="E23" s="21">
        <v>30.6004</v>
      </c>
      <c r="F23" s="21">
        <v>31.069299999999998</v>
      </c>
      <c r="G23" s="23">
        <f t="shared" si="1"/>
        <v>0.46889999999999787</v>
      </c>
      <c r="H23" s="24">
        <f t="shared" si="2"/>
        <v>50.387867936824151</v>
      </c>
      <c r="I23" s="25"/>
      <c r="J23" s="25"/>
    </row>
    <row r="24" spans="1:10" x14ac:dyDescent="0.2">
      <c r="A24" s="8" t="s">
        <v>13</v>
      </c>
      <c r="B24" s="21">
        <v>1.0052000000000001</v>
      </c>
      <c r="C24" s="29">
        <v>6.9858000000000002</v>
      </c>
      <c r="D24" s="30">
        <f t="shared" si="0"/>
        <v>0.93497873840000012</v>
      </c>
      <c r="E24" s="21">
        <v>31.430399999999999</v>
      </c>
      <c r="F24" s="21">
        <v>31.922000000000001</v>
      </c>
      <c r="G24" s="23">
        <f t="shared" si="1"/>
        <v>0.49160000000000181</v>
      </c>
      <c r="H24" s="24">
        <f t="shared" si="2"/>
        <v>52.578735730532387</v>
      </c>
      <c r="I24" s="25">
        <f>AVERAGE(H24:H26)</f>
        <v>52.574515147870123</v>
      </c>
      <c r="J24" s="25">
        <f>STDEV(H24:H26)</f>
        <v>0.30639634921878101</v>
      </c>
    </row>
    <row r="25" spans="1:10" x14ac:dyDescent="0.2">
      <c r="A25" s="8" t="s">
        <v>13</v>
      </c>
      <c r="B25" s="30">
        <v>1.0029999999999999</v>
      </c>
      <c r="C25" s="29">
        <v>7.4427000000000003</v>
      </c>
      <c r="D25" s="30">
        <f t="shared" si="0"/>
        <v>0.92834971899999985</v>
      </c>
      <c r="E25" s="21">
        <v>31.376100000000001</v>
      </c>
      <c r="F25" s="21">
        <v>31.867000000000001</v>
      </c>
      <c r="G25" s="23">
        <f t="shared" si="1"/>
        <v>0.49089999999999989</v>
      </c>
      <c r="H25" s="24">
        <f t="shared" si="2"/>
        <v>52.878779403174455</v>
      </c>
      <c r="I25" s="25"/>
      <c r="J25" s="25"/>
    </row>
    <row r="26" spans="1:10" x14ac:dyDescent="0.2">
      <c r="A26" s="8" t="s">
        <v>13</v>
      </c>
      <c r="B26" s="21">
        <v>1.0039</v>
      </c>
      <c r="C26" s="29">
        <v>7.242</v>
      </c>
      <c r="D26" s="30">
        <f t="shared" si="0"/>
        <v>0.93119756200000003</v>
      </c>
      <c r="E26" s="21">
        <v>30.999099999999999</v>
      </c>
      <c r="F26" s="21">
        <v>31.485800000000001</v>
      </c>
      <c r="G26" s="23">
        <f t="shared" si="1"/>
        <v>0.48670000000000258</v>
      </c>
      <c r="H26" s="24">
        <f t="shared" si="2"/>
        <v>52.266030309903513</v>
      </c>
      <c r="I26" s="25"/>
      <c r="J26" s="25"/>
    </row>
    <row r="27" spans="1:10" x14ac:dyDescent="0.2">
      <c r="A27" s="8" t="s">
        <v>16</v>
      </c>
      <c r="B27" s="21">
        <v>1.0044</v>
      </c>
      <c r="C27" s="29">
        <v>5.5373000000000001</v>
      </c>
      <c r="D27" s="30">
        <f t="shared" si="0"/>
        <v>0.94878335879999998</v>
      </c>
      <c r="E27" s="21">
        <v>49.218899999999998</v>
      </c>
      <c r="F27" s="21">
        <v>49.7879</v>
      </c>
      <c r="G27" s="23">
        <f t="shared" si="1"/>
        <v>0.56900000000000261</v>
      </c>
      <c r="H27" s="24">
        <f t="shared" si="2"/>
        <v>59.971540892081109</v>
      </c>
      <c r="I27" s="25">
        <f>AVERAGE(H27:H29)</f>
        <v>58.949639501774925</v>
      </c>
      <c r="J27" s="25">
        <f>STDEV(H27:H29)</f>
        <v>1.8592721078957199</v>
      </c>
    </row>
    <row r="28" spans="1:10" x14ac:dyDescent="0.2">
      <c r="A28" s="8" t="s">
        <v>16</v>
      </c>
      <c r="B28" s="21">
        <v>1.0024999999999999</v>
      </c>
      <c r="C28" s="29">
        <v>6.1032999999999999</v>
      </c>
      <c r="D28" s="30">
        <f t="shared" si="0"/>
        <v>0.9413144175</v>
      </c>
      <c r="E28" s="21">
        <v>40.238199999999999</v>
      </c>
      <c r="F28" s="21">
        <v>40.7729</v>
      </c>
      <c r="G28" s="23">
        <f t="shared" si="1"/>
        <v>0.53470000000000084</v>
      </c>
      <c r="H28" s="24">
        <f t="shared" si="2"/>
        <v>56.803549383646924</v>
      </c>
      <c r="I28" s="25"/>
      <c r="J28" s="25"/>
    </row>
    <row r="29" spans="1:10" x14ac:dyDescent="0.2">
      <c r="A29" s="8" t="s">
        <v>16</v>
      </c>
      <c r="B29" s="21">
        <v>1.0005999999999999</v>
      </c>
      <c r="C29" s="10">
        <v>6.2549999999999999</v>
      </c>
      <c r="D29" s="30">
        <f t="shared" si="0"/>
        <v>0.93801246999999999</v>
      </c>
      <c r="E29" s="21">
        <v>38.724200000000003</v>
      </c>
      <c r="F29" s="21">
        <v>39.287700000000001</v>
      </c>
      <c r="G29" s="23">
        <f t="shared" si="1"/>
        <v>0.56349999999999767</v>
      </c>
      <c r="H29" s="24">
        <f t="shared" si="2"/>
        <v>60.073828229596735</v>
      </c>
      <c r="I29" s="25"/>
      <c r="J29" s="25"/>
    </row>
    <row r="30" spans="1:10" x14ac:dyDescent="0.2">
      <c r="A30" s="8" t="s">
        <v>20</v>
      </c>
      <c r="B30" s="21">
        <v>1.0033000000000001</v>
      </c>
      <c r="C30" s="29">
        <v>4.9295999999999998</v>
      </c>
      <c r="D30" s="30">
        <f t="shared" si="0"/>
        <v>0.95384132320000004</v>
      </c>
      <c r="E30" s="21">
        <v>40.480800000000002</v>
      </c>
      <c r="F30" s="21">
        <v>40.903599999999997</v>
      </c>
      <c r="G30" s="23">
        <f t="shared" si="1"/>
        <v>0.42279999999999518</v>
      </c>
      <c r="H30" s="24">
        <f t="shared" si="2"/>
        <v>44.326030935791515</v>
      </c>
      <c r="I30" s="25">
        <f>AVERAGE(H30:H32)</f>
        <v>55.395472981382333</v>
      </c>
      <c r="J30" s="25">
        <f>STDEV(H30:H32)</f>
        <v>9.6878786147713374</v>
      </c>
    </row>
    <row r="31" spans="1:10" x14ac:dyDescent="0.2">
      <c r="A31" s="8" t="s">
        <v>20</v>
      </c>
      <c r="B31" s="21">
        <v>1.004</v>
      </c>
      <c r="C31" s="29">
        <v>6.0850999999999997</v>
      </c>
      <c r="D31" s="30">
        <f t="shared" si="0"/>
        <v>0.94290559600000001</v>
      </c>
      <c r="E31" s="21">
        <v>31.357199999999999</v>
      </c>
      <c r="F31" s="21">
        <v>31.944900000000001</v>
      </c>
      <c r="G31" s="23">
        <f t="shared" si="1"/>
        <v>0.58770000000000167</v>
      </c>
      <c r="H31" s="24">
        <f t="shared" si="2"/>
        <v>62.328615133174125</v>
      </c>
      <c r="I31" s="25"/>
      <c r="J31" s="25"/>
    </row>
    <row r="32" spans="1:10" x14ac:dyDescent="0.2">
      <c r="A32" s="8" t="s">
        <v>20</v>
      </c>
      <c r="B32" s="21">
        <v>1.0054000000000001</v>
      </c>
      <c r="C32" s="29">
        <v>6.1704999999999997</v>
      </c>
      <c r="D32" s="30">
        <f t="shared" si="0"/>
        <v>0.94336179300000012</v>
      </c>
      <c r="E32" s="21">
        <v>40.0214</v>
      </c>
      <c r="F32" s="21">
        <v>40.582999999999998</v>
      </c>
      <c r="G32" s="23">
        <f t="shared" si="1"/>
        <v>0.56159999999999854</v>
      </c>
      <c r="H32" s="24">
        <f t="shared" si="2"/>
        <v>59.531772875181353</v>
      </c>
      <c r="I32" s="25"/>
      <c r="J32" s="25"/>
    </row>
    <row r="33" spans="1:10" x14ac:dyDescent="0.2">
      <c r="A33" s="8" t="s">
        <v>14</v>
      </c>
      <c r="B33" s="30">
        <v>1.0069999999999999</v>
      </c>
      <c r="C33" s="10">
        <v>4.2640000000000002</v>
      </c>
      <c r="D33" s="30">
        <f t="shared" si="0"/>
        <v>0.96406151999999989</v>
      </c>
      <c r="E33" s="30">
        <v>41.034999999999997</v>
      </c>
      <c r="F33" s="21">
        <v>41.648499999999999</v>
      </c>
      <c r="G33" s="24">
        <f t="shared" si="1"/>
        <v>0.61350000000000193</v>
      </c>
      <c r="H33" s="24">
        <f t="shared" si="2"/>
        <v>63.63701768741916</v>
      </c>
      <c r="I33" s="25">
        <f>AVERAGE(H33:H35)</f>
        <v>63.412006895068082</v>
      </c>
      <c r="J33" s="25">
        <f>STDEV(H33:H35)</f>
        <v>1.4372634830726942</v>
      </c>
    </row>
    <row r="34" spans="1:10" x14ac:dyDescent="0.2">
      <c r="A34" s="8" t="s">
        <v>14</v>
      </c>
      <c r="B34" s="21">
        <v>1.0039</v>
      </c>
      <c r="C34" s="29">
        <v>4.7762000000000002</v>
      </c>
      <c r="D34" s="30">
        <f t="shared" si="0"/>
        <v>0.95595172820000007</v>
      </c>
      <c r="E34" s="21">
        <v>40.650500000000001</v>
      </c>
      <c r="F34" s="21">
        <v>41.241999999999997</v>
      </c>
      <c r="G34" s="23">
        <f t="shared" si="1"/>
        <v>0.59149999999999636</v>
      </c>
      <c r="H34" s="24">
        <f t="shared" si="2"/>
        <v>61.875509249170513</v>
      </c>
      <c r="I34" s="25"/>
      <c r="J34" s="25"/>
    </row>
    <row r="35" spans="1:10" x14ac:dyDescent="0.2">
      <c r="A35" s="8" t="s">
        <v>14</v>
      </c>
      <c r="B35" s="21">
        <v>1.0075000000000001</v>
      </c>
      <c r="C35" s="29">
        <v>4.5376000000000003</v>
      </c>
      <c r="D35" s="30">
        <f t="shared" si="0"/>
        <v>0.96178368000000003</v>
      </c>
      <c r="E35" s="21">
        <v>49.323500000000003</v>
      </c>
      <c r="F35" s="21">
        <v>49.945999999999998</v>
      </c>
      <c r="G35" s="23">
        <f t="shared" si="1"/>
        <v>0.62249999999999517</v>
      </c>
      <c r="H35" s="24">
        <f t="shared" si="2"/>
        <v>64.723493748614572</v>
      </c>
      <c r="I35" s="25"/>
      <c r="J35" s="25"/>
    </row>
    <row r="36" spans="1:10" x14ac:dyDescent="0.2">
      <c r="A36" s="8" t="s">
        <v>15</v>
      </c>
      <c r="B36" s="30">
        <v>1.0029999999999999</v>
      </c>
      <c r="C36" s="29">
        <v>4.6317000000000004</v>
      </c>
      <c r="D36" s="30">
        <f t="shared" si="0"/>
        <v>0.9565440489999999</v>
      </c>
      <c r="E36" s="21">
        <v>40.584400000000002</v>
      </c>
      <c r="F36" s="21">
        <v>41.210500000000003</v>
      </c>
      <c r="G36" s="23">
        <f t="shared" si="1"/>
        <v>0.62610000000000099</v>
      </c>
      <c r="H36" s="24">
        <f t="shared" si="2"/>
        <v>65.454382435868467</v>
      </c>
      <c r="I36" s="25">
        <f>AVERAGE(H36:H38)</f>
        <v>64.948696845046882</v>
      </c>
      <c r="J36" s="25">
        <f>STDEV(H36:H38)</f>
        <v>0.59271098789675758</v>
      </c>
    </row>
    <row r="37" spans="1:10" x14ac:dyDescent="0.2">
      <c r="A37" s="8" t="s">
        <v>15</v>
      </c>
      <c r="B37" s="21">
        <v>1.0043</v>
      </c>
      <c r="C37" s="29">
        <v>4.4801000000000002</v>
      </c>
      <c r="D37" s="30">
        <f t="shared" si="0"/>
        <v>0.9593063557</v>
      </c>
      <c r="E37" s="21">
        <v>40.096800000000002</v>
      </c>
      <c r="F37" s="21">
        <v>40.7136</v>
      </c>
      <c r="G37" s="23">
        <f t="shared" si="1"/>
        <v>0.61679999999999779</v>
      </c>
      <c r="H37" s="24">
        <f t="shared" si="2"/>
        <v>64.296457157309518</v>
      </c>
      <c r="I37" s="25"/>
      <c r="J37" s="25"/>
    </row>
    <row r="38" spans="1:10" x14ac:dyDescent="0.2">
      <c r="A38" s="8" t="s">
        <v>15</v>
      </c>
      <c r="B38" s="21">
        <v>1.0063</v>
      </c>
      <c r="C38" s="10">
        <v>4.8780000000000001</v>
      </c>
      <c r="D38" s="30">
        <f t="shared" si="0"/>
        <v>0.95721268599999998</v>
      </c>
      <c r="E38" s="21">
        <v>48.811</v>
      </c>
      <c r="F38" s="21">
        <v>49.434100000000001</v>
      </c>
      <c r="G38" s="23">
        <f t="shared" si="1"/>
        <v>0.62310000000000088</v>
      </c>
      <c r="H38" s="24">
        <f t="shared" si="2"/>
        <v>65.095250941962632</v>
      </c>
      <c r="I38" s="25"/>
      <c r="J38" s="25"/>
    </row>
    <row r="39" spans="1:10" x14ac:dyDescent="0.2">
      <c r="D39" s="24"/>
      <c r="H39" s="24"/>
      <c r="I39" s="25"/>
      <c r="J39" s="25"/>
    </row>
    <row r="40" spans="1:10" x14ac:dyDescent="0.2">
      <c r="D40" s="24"/>
      <c r="H40" s="24"/>
      <c r="I40" s="25"/>
      <c r="J40" s="25"/>
    </row>
    <row r="41" spans="1:10" x14ac:dyDescent="0.2">
      <c r="D41" s="24"/>
      <c r="H41" s="24"/>
      <c r="I41" s="25"/>
      <c r="J41" s="25"/>
    </row>
    <row r="42" spans="1:10" x14ac:dyDescent="0.2">
      <c r="D42" s="24"/>
      <c r="H42" s="24"/>
      <c r="I42" s="25"/>
      <c r="J42" s="25"/>
    </row>
    <row r="43" spans="1:10" x14ac:dyDescent="0.2">
      <c r="D43" s="24"/>
      <c r="H43" s="24"/>
      <c r="I43" s="25"/>
      <c r="J43" s="25"/>
    </row>
    <row r="44" spans="1:10" x14ac:dyDescent="0.2">
      <c r="D44" s="24"/>
      <c r="H44" s="24"/>
      <c r="I44" s="25"/>
      <c r="J44" s="25"/>
    </row>
    <row r="45" spans="1:10" x14ac:dyDescent="0.2">
      <c r="D45" s="24"/>
      <c r="H45" s="24"/>
      <c r="I45" s="25"/>
      <c r="J45" s="25"/>
    </row>
    <row r="46" spans="1:10" x14ac:dyDescent="0.2">
      <c r="D46" s="24"/>
      <c r="H46" s="24"/>
      <c r="I46" s="25"/>
      <c r="J46" s="25"/>
    </row>
    <row r="47" spans="1:10" x14ac:dyDescent="0.2">
      <c r="D47" s="24"/>
      <c r="H47" s="24"/>
      <c r="I47" s="25"/>
      <c r="J47" s="25"/>
    </row>
    <row r="48" spans="1:10" x14ac:dyDescent="0.2">
      <c r="D48" s="24"/>
      <c r="H48" s="24"/>
      <c r="I48" s="25"/>
      <c r="J48" s="25"/>
    </row>
    <row r="49" spans="4:10" x14ac:dyDescent="0.2">
      <c r="D49" s="24"/>
      <c r="H49" s="24"/>
      <c r="I49" s="25"/>
      <c r="J49" s="25"/>
    </row>
    <row r="50" spans="4:10" x14ac:dyDescent="0.2">
      <c r="D50" s="24"/>
      <c r="H50" s="24"/>
      <c r="I50" s="25"/>
      <c r="J50" s="25"/>
    </row>
    <row r="51" spans="4:10" x14ac:dyDescent="0.2">
      <c r="D51" s="24"/>
      <c r="H51" s="24"/>
      <c r="I51" s="25"/>
      <c r="J51" s="25"/>
    </row>
    <row r="52" spans="4:10" x14ac:dyDescent="0.2">
      <c r="D52" s="24"/>
      <c r="H52" s="24"/>
      <c r="I52" s="25"/>
      <c r="J52" s="25"/>
    </row>
    <row r="53" spans="4:10" x14ac:dyDescent="0.2">
      <c r="D53" s="24"/>
      <c r="H53" s="24"/>
      <c r="I53" s="25"/>
      <c r="J53" s="25"/>
    </row>
    <row r="54" spans="4:10" x14ac:dyDescent="0.2">
      <c r="D54" s="24"/>
      <c r="H54" s="24"/>
      <c r="I54" s="25"/>
      <c r="J54" s="25"/>
    </row>
    <row r="55" spans="4:10" x14ac:dyDescent="0.2">
      <c r="D55" s="24"/>
      <c r="H55" s="24"/>
      <c r="I55" s="25"/>
      <c r="J55" s="25"/>
    </row>
    <row r="56" spans="4:10" x14ac:dyDescent="0.2">
      <c r="D56" s="24"/>
      <c r="H56" s="24"/>
      <c r="I56" s="25"/>
      <c r="J56" s="25"/>
    </row>
    <row r="57" spans="4:10" x14ac:dyDescent="0.2">
      <c r="D57" s="24"/>
      <c r="H57" s="24"/>
      <c r="I57" s="25"/>
      <c r="J57" s="25"/>
    </row>
    <row r="58" spans="4:10" x14ac:dyDescent="0.2">
      <c r="D58" s="24"/>
      <c r="H58" s="24"/>
      <c r="I58" s="25"/>
      <c r="J58" s="25"/>
    </row>
    <row r="59" spans="4:10" x14ac:dyDescent="0.2">
      <c r="D59" s="24"/>
      <c r="H59" s="24"/>
      <c r="I59" s="25"/>
      <c r="J59" s="25"/>
    </row>
    <row r="60" spans="4:10" x14ac:dyDescent="0.2">
      <c r="D60" s="24"/>
      <c r="H60" s="24"/>
      <c r="I60" s="25"/>
      <c r="J60" s="25"/>
    </row>
    <row r="61" spans="4:10" x14ac:dyDescent="0.2">
      <c r="D61" s="24"/>
      <c r="H61" s="24"/>
      <c r="I61" s="25"/>
      <c r="J61" s="25"/>
    </row>
    <row r="62" spans="4:10" x14ac:dyDescent="0.2">
      <c r="D62" s="24"/>
      <c r="H62" s="24"/>
      <c r="I62" s="25"/>
      <c r="J62" s="25"/>
    </row>
    <row r="63" spans="4:10" x14ac:dyDescent="0.2">
      <c r="D63" s="24"/>
      <c r="H63" s="24"/>
      <c r="I63" s="25"/>
      <c r="J63" s="25"/>
    </row>
    <row r="64" spans="4:10" x14ac:dyDescent="0.2">
      <c r="D64" s="24"/>
      <c r="H64" s="24"/>
      <c r="I64" s="25"/>
      <c r="J64" s="25"/>
    </row>
    <row r="65" spans="4:10" x14ac:dyDescent="0.2">
      <c r="D65" s="24"/>
      <c r="H65" s="24"/>
      <c r="I65" s="25"/>
      <c r="J65" s="25"/>
    </row>
    <row r="66" spans="4:10" x14ac:dyDescent="0.2">
      <c r="D66" s="24"/>
      <c r="H66" s="24"/>
      <c r="I66" s="25"/>
      <c r="J66" s="25"/>
    </row>
    <row r="67" spans="4:10" x14ac:dyDescent="0.2">
      <c r="D67" s="24"/>
      <c r="H67" s="24"/>
      <c r="I67" s="25"/>
      <c r="J67" s="25"/>
    </row>
    <row r="68" spans="4:10" x14ac:dyDescent="0.2">
      <c r="D68" s="24"/>
      <c r="H68" s="24"/>
      <c r="I68" s="25"/>
      <c r="J68" s="25"/>
    </row>
    <row r="69" spans="4:10" x14ac:dyDescent="0.2">
      <c r="D69" s="24"/>
      <c r="H69" s="24"/>
      <c r="I69" s="25"/>
      <c r="J69" s="25"/>
    </row>
    <row r="70" spans="4:10" x14ac:dyDescent="0.2">
      <c r="D70" s="24"/>
      <c r="H70" s="24"/>
      <c r="I70" s="25"/>
      <c r="J70" s="25"/>
    </row>
    <row r="71" spans="4:10" x14ac:dyDescent="0.2">
      <c r="D71" s="24"/>
      <c r="H71" s="24"/>
      <c r="I71" s="25"/>
      <c r="J71" s="25"/>
    </row>
    <row r="72" spans="4:10" x14ac:dyDescent="0.2">
      <c r="D72" s="24"/>
      <c r="H72" s="24"/>
      <c r="I72" s="25"/>
      <c r="J72" s="25"/>
    </row>
    <row r="73" spans="4:10" x14ac:dyDescent="0.2">
      <c r="D73" s="24"/>
      <c r="H73" s="24"/>
      <c r="I73" s="25"/>
      <c r="J73" s="25"/>
    </row>
    <row r="74" spans="4:10" x14ac:dyDescent="0.2">
      <c r="D74" s="24"/>
      <c r="H74" s="24"/>
      <c r="I74" s="25"/>
      <c r="J74" s="25"/>
    </row>
    <row r="75" spans="4:10" x14ac:dyDescent="0.2">
      <c r="D75" s="24"/>
      <c r="H75" s="24"/>
      <c r="I75" s="25"/>
      <c r="J75" s="25"/>
    </row>
    <row r="76" spans="4:10" x14ac:dyDescent="0.2">
      <c r="D76" s="24"/>
      <c r="H76" s="24"/>
      <c r="I76" s="25"/>
      <c r="J76" s="25"/>
    </row>
    <row r="77" spans="4:10" x14ac:dyDescent="0.2">
      <c r="D77" s="24"/>
      <c r="H77" s="24"/>
      <c r="I77" s="25"/>
      <c r="J77" s="25"/>
    </row>
    <row r="78" spans="4:10" x14ac:dyDescent="0.2">
      <c r="D78" s="24"/>
      <c r="H78" s="24"/>
      <c r="I78" s="25"/>
      <c r="J78" s="25"/>
    </row>
    <row r="79" spans="4:10" x14ac:dyDescent="0.2">
      <c r="D79" s="24"/>
      <c r="H79" s="24"/>
      <c r="I79" s="25"/>
      <c r="J79" s="25"/>
    </row>
    <row r="80" spans="4:10" x14ac:dyDescent="0.2">
      <c r="D80" s="24"/>
      <c r="H80" s="24"/>
      <c r="I80" s="25"/>
      <c r="J80" s="25"/>
    </row>
    <row r="81" spans="4:10" x14ac:dyDescent="0.2">
      <c r="D81" s="24"/>
      <c r="H81" s="24"/>
      <c r="I81" s="25"/>
      <c r="J81" s="25"/>
    </row>
    <row r="82" spans="4:10" x14ac:dyDescent="0.2">
      <c r="D82" s="24"/>
      <c r="H82" s="24"/>
      <c r="I82" s="25"/>
      <c r="J82" s="25"/>
    </row>
    <row r="83" spans="4:10" x14ac:dyDescent="0.2">
      <c r="D83" s="24"/>
      <c r="H83" s="24"/>
      <c r="I83" s="25"/>
      <c r="J83" s="25"/>
    </row>
    <row r="84" spans="4:10" x14ac:dyDescent="0.2">
      <c r="D84" s="24"/>
      <c r="H84" s="24"/>
      <c r="I84" s="25"/>
      <c r="J84" s="25"/>
    </row>
    <row r="85" spans="4:10" x14ac:dyDescent="0.2">
      <c r="D85" s="24"/>
      <c r="H85" s="24"/>
      <c r="I85" s="25"/>
      <c r="J85" s="25"/>
    </row>
    <row r="86" spans="4:10" x14ac:dyDescent="0.2">
      <c r="D86" s="24"/>
      <c r="H86" s="24"/>
      <c r="I86" s="25"/>
      <c r="J86" s="25"/>
    </row>
    <row r="87" spans="4:10" x14ac:dyDescent="0.2">
      <c r="D87" s="24"/>
      <c r="H87" s="24"/>
      <c r="I87" s="25"/>
      <c r="J87" s="25"/>
    </row>
    <row r="88" spans="4:10" x14ac:dyDescent="0.2">
      <c r="D88" s="24"/>
      <c r="H88" s="24"/>
      <c r="I88" s="25"/>
      <c r="J88" s="25"/>
    </row>
    <row r="89" spans="4:10" x14ac:dyDescent="0.2">
      <c r="D89" s="24"/>
      <c r="H89" s="24"/>
      <c r="I89" s="25"/>
      <c r="J89" s="25"/>
    </row>
    <row r="90" spans="4:10" x14ac:dyDescent="0.2">
      <c r="D90" s="24"/>
      <c r="H90" s="24"/>
      <c r="I90" s="25"/>
      <c r="J90" s="25"/>
    </row>
    <row r="91" spans="4:10" x14ac:dyDescent="0.2">
      <c r="D91" s="24"/>
      <c r="H91" s="24"/>
      <c r="I91" s="25"/>
      <c r="J91" s="25"/>
    </row>
    <row r="92" spans="4:10" x14ac:dyDescent="0.2">
      <c r="D92" s="24"/>
      <c r="H92" s="24"/>
      <c r="I92" s="25"/>
      <c r="J92" s="25"/>
    </row>
    <row r="93" spans="4:10" x14ac:dyDescent="0.2">
      <c r="D93" s="24"/>
      <c r="H93" s="24"/>
      <c r="I93" s="25"/>
      <c r="J93" s="25"/>
    </row>
    <row r="94" spans="4:10" x14ac:dyDescent="0.2">
      <c r="D94" s="24"/>
      <c r="H94" s="24"/>
      <c r="I94" s="25"/>
      <c r="J94" s="25"/>
    </row>
    <row r="95" spans="4:10" x14ac:dyDescent="0.2">
      <c r="D95" s="24"/>
      <c r="H95" s="24"/>
      <c r="I95" s="25"/>
      <c r="J95" s="25"/>
    </row>
    <row r="96" spans="4:10" x14ac:dyDescent="0.2">
      <c r="D96" s="24"/>
      <c r="H96" s="24"/>
      <c r="I96" s="25"/>
      <c r="J96" s="25"/>
    </row>
    <row r="97" spans="4:10" x14ac:dyDescent="0.2">
      <c r="D97" s="24"/>
      <c r="H97" s="24"/>
      <c r="I97" s="25"/>
      <c r="J97" s="25"/>
    </row>
    <row r="98" spans="4:10" x14ac:dyDescent="0.2">
      <c r="D98" s="24"/>
      <c r="H98" s="24"/>
      <c r="I98" s="25"/>
      <c r="J98" s="25"/>
    </row>
    <row r="99" spans="4:10" x14ac:dyDescent="0.2">
      <c r="D99" s="24"/>
      <c r="H99" s="24"/>
      <c r="I99" s="25"/>
      <c r="J99" s="25"/>
    </row>
    <row r="100" spans="4:10" x14ac:dyDescent="0.2">
      <c r="D100" s="24"/>
      <c r="H100" s="24"/>
      <c r="I100" s="25"/>
      <c r="J100" s="25"/>
    </row>
    <row r="101" spans="4:10" x14ac:dyDescent="0.2">
      <c r="D101" s="24"/>
      <c r="H101" s="24"/>
      <c r="I101" s="25"/>
      <c r="J101" s="25"/>
    </row>
    <row r="102" spans="4:10" x14ac:dyDescent="0.2">
      <c r="D102" s="24"/>
      <c r="H102" s="24"/>
      <c r="I102" s="25"/>
      <c r="J102" s="25"/>
    </row>
    <row r="103" spans="4:10" x14ac:dyDescent="0.2">
      <c r="D103" s="24"/>
      <c r="H103" s="24"/>
      <c r="I103" s="25"/>
      <c r="J103" s="25"/>
    </row>
    <row r="104" spans="4:10" x14ac:dyDescent="0.2">
      <c r="D104" s="24"/>
      <c r="H104" s="24"/>
      <c r="I104" s="25"/>
      <c r="J104" s="25"/>
    </row>
    <row r="105" spans="4:10" x14ac:dyDescent="0.2">
      <c r="D105" s="24"/>
      <c r="H105" s="24"/>
      <c r="I105" s="25"/>
      <c r="J105" s="25"/>
    </row>
    <row r="106" spans="4:10" x14ac:dyDescent="0.2">
      <c r="D106" s="24"/>
      <c r="H106" s="24"/>
      <c r="I106" s="25"/>
      <c r="J106" s="25"/>
    </row>
    <row r="107" spans="4:10" x14ac:dyDescent="0.2">
      <c r="D107" s="24"/>
      <c r="H107" s="24"/>
      <c r="I107" s="25"/>
      <c r="J107" s="25"/>
    </row>
    <row r="108" spans="4:10" x14ac:dyDescent="0.2">
      <c r="D108" s="24"/>
      <c r="H108" s="24"/>
      <c r="I108" s="25"/>
      <c r="J108" s="25"/>
    </row>
    <row r="109" spans="4:10" x14ac:dyDescent="0.2">
      <c r="D109" s="24"/>
      <c r="H109" s="24"/>
      <c r="I109" s="25"/>
      <c r="J109" s="25"/>
    </row>
    <row r="110" spans="4:10" x14ac:dyDescent="0.2">
      <c r="D110" s="24"/>
      <c r="H110" s="24"/>
      <c r="I110" s="25"/>
      <c r="J110" s="25"/>
    </row>
    <row r="111" spans="4:10" x14ac:dyDescent="0.2">
      <c r="D111" s="24"/>
      <c r="H111" s="24"/>
      <c r="I111" s="25"/>
      <c r="J111" s="25"/>
    </row>
    <row r="112" spans="4:10" x14ac:dyDescent="0.2">
      <c r="D112" s="24"/>
      <c r="H112" s="24"/>
      <c r="I112" s="25"/>
      <c r="J112" s="25"/>
    </row>
    <row r="113" spans="4:10" x14ac:dyDescent="0.2">
      <c r="D113" s="24"/>
      <c r="H113" s="24"/>
      <c r="I113" s="25"/>
      <c r="J113" s="25"/>
    </row>
    <row r="114" spans="4:10" x14ac:dyDescent="0.2">
      <c r="D114" s="24"/>
      <c r="H114" s="24"/>
      <c r="I114" s="25"/>
      <c r="J114" s="25"/>
    </row>
    <row r="115" spans="4:10" x14ac:dyDescent="0.2">
      <c r="D115" s="24"/>
      <c r="H115" s="24"/>
      <c r="I115" s="25"/>
      <c r="J115" s="25"/>
    </row>
    <row r="116" spans="4:10" x14ac:dyDescent="0.2">
      <c r="D116" s="24"/>
      <c r="H116" s="24"/>
      <c r="I116" s="25"/>
      <c r="J116" s="25"/>
    </row>
    <row r="117" spans="4:10" x14ac:dyDescent="0.2">
      <c r="D117" s="24"/>
      <c r="H117" s="24"/>
      <c r="I117" s="25"/>
      <c r="J117" s="25"/>
    </row>
    <row r="118" spans="4:10" x14ac:dyDescent="0.2">
      <c r="D118" s="24"/>
      <c r="H118" s="24"/>
      <c r="I118" s="25"/>
      <c r="J118" s="25"/>
    </row>
    <row r="119" spans="4:10" x14ac:dyDescent="0.2">
      <c r="D119" s="24"/>
      <c r="H119" s="24"/>
      <c r="I119" s="25"/>
      <c r="J119" s="25"/>
    </row>
    <row r="120" spans="4:10" x14ac:dyDescent="0.2">
      <c r="D120" s="24"/>
      <c r="H120" s="24"/>
      <c r="I120" s="25"/>
      <c r="J120" s="25"/>
    </row>
    <row r="121" spans="4:10" x14ac:dyDescent="0.2">
      <c r="D121" s="24"/>
      <c r="H121" s="24"/>
      <c r="I121" s="25"/>
      <c r="J121" s="25"/>
    </row>
    <row r="122" spans="4:10" x14ac:dyDescent="0.2">
      <c r="D122" s="24"/>
      <c r="H122" s="24"/>
      <c r="I122" s="25"/>
      <c r="J122" s="25"/>
    </row>
    <row r="123" spans="4:10" x14ac:dyDescent="0.2">
      <c r="D123" s="24"/>
      <c r="H123" s="24"/>
      <c r="I123" s="25"/>
      <c r="J123" s="25"/>
    </row>
    <row r="124" spans="4:10" x14ac:dyDescent="0.2">
      <c r="D124" s="24"/>
      <c r="H124" s="24"/>
      <c r="I124" s="25"/>
      <c r="J124" s="25"/>
    </row>
    <row r="125" spans="4:10" x14ac:dyDescent="0.2">
      <c r="D125" s="24"/>
      <c r="H125" s="24"/>
      <c r="I125" s="25"/>
      <c r="J125" s="25"/>
    </row>
    <row r="126" spans="4:10" x14ac:dyDescent="0.2">
      <c r="D126" s="24"/>
      <c r="H126" s="24"/>
      <c r="I126" s="25"/>
      <c r="J126" s="25"/>
    </row>
    <row r="127" spans="4:10" x14ac:dyDescent="0.2">
      <c r="D127" s="24"/>
      <c r="H127" s="24"/>
      <c r="I127" s="25"/>
      <c r="J127" s="25"/>
    </row>
    <row r="128" spans="4:10" x14ac:dyDescent="0.2">
      <c r="D128" s="24"/>
      <c r="H128" s="24"/>
      <c r="I128" s="25"/>
      <c r="J128" s="25"/>
    </row>
    <row r="129" spans="4:10" x14ac:dyDescent="0.2">
      <c r="D129" s="24"/>
      <c r="H129" s="24"/>
      <c r="I129" s="25"/>
      <c r="J129" s="25"/>
    </row>
    <row r="130" spans="4:10" x14ac:dyDescent="0.2">
      <c r="D130" s="24"/>
      <c r="H130" s="24"/>
      <c r="I130" s="25"/>
      <c r="J130" s="25"/>
    </row>
    <row r="131" spans="4:10" x14ac:dyDescent="0.2">
      <c r="D131" s="24"/>
      <c r="H131" s="24"/>
      <c r="I131" s="25"/>
      <c r="J131" s="25"/>
    </row>
    <row r="132" spans="4:10" x14ac:dyDescent="0.2">
      <c r="D132" s="24"/>
      <c r="H132" s="24"/>
      <c r="I132" s="25"/>
      <c r="J132" s="25"/>
    </row>
    <row r="133" spans="4:10" x14ac:dyDescent="0.2">
      <c r="D133" s="24"/>
      <c r="H133" s="24"/>
      <c r="I133" s="25"/>
      <c r="J133" s="25"/>
    </row>
    <row r="134" spans="4:10" x14ac:dyDescent="0.2">
      <c r="D134" s="24"/>
      <c r="H134" s="24"/>
      <c r="I134" s="25"/>
      <c r="J134" s="25"/>
    </row>
    <row r="135" spans="4:10" x14ac:dyDescent="0.2">
      <c r="D135" s="24"/>
      <c r="H135" s="24"/>
      <c r="I135" s="25"/>
      <c r="J135" s="25"/>
    </row>
    <row r="136" spans="4:10" x14ac:dyDescent="0.2">
      <c r="D136" s="24"/>
      <c r="H136" s="24"/>
      <c r="I136" s="25"/>
      <c r="J136" s="25"/>
    </row>
    <row r="137" spans="4:10" x14ac:dyDescent="0.2">
      <c r="D137" s="24"/>
      <c r="H137" s="24"/>
      <c r="I137" s="25"/>
      <c r="J137" s="25"/>
    </row>
    <row r="138" spans="4:10" x14ac:dyDescent="0.2">
      <c r="D138" s="24"/>
      <c r="H138" s="24"/>
      <c r="I138" s="25"/>
      <c r="J138" s="25"/>
    </row>
    <row r="139" spans="4:10" x14ac:dyDescent="0.2">
      <c r="D139" s="24"/>
      <c r="H139" s="24"/>
      <c r="I139" s="25"/>
      <c r="J139" s="25"/>
    </row>
    <row r="140" spans="4:10" x14ac:dyDescent="0.2">
      <c r="D140" s="24"/>
      <c r="H140" s="24"/>
      <c r="I140" s="25"/>
      <c r="J140" s="25"/>
    </row>
    <row r="141" spans="4:10" x14ac:dyDescent="0.2">
      <c r="D141" s="24"/>
      <c r="H141" s="24"/>
      <c r="I141" s="25"/>
      <c r="J141" s="25"/>
    </row>
    <row r="142" spans="4:10" x14ac:dyDescent="0.2">
      <c r="D142" s="24"/>
      <c r="H142" s="24"/>
      <c r="I142" s="25"/>
      <c r="J142" s="25"/>
    </row>
    <row r="143" spans="4:10" x14ac:dyDescent="0.2">
      <c r="D143" s="24"/>
      <c r="H143" s="24"/>
      <c r="I143" s="25"/>
      <c r="J143" s="25"/>
    </row>
    <row r="144" spans="4:10" x14ac:dyDescent="0.2">
      <c r="D144" s="24"/>
      <c r="H144" s="24"/>
      <c r="I144" s="25"/>
      <c r="J144" s="25"/>
    </row>
    <row r="145" spans="4:10" x14ac:dyDescent="0.2">
      <c r="D145" s="24"/>
      <c r="H145" s="24"/>
      <c r="I145" s="25"/>
      <c r="J145" s="25"/>
    </row>
    <row r="146" spans="4:10" x14ac:dyDescent="0.2">
      <c r="D146" s="24"/>
      <c r="H146" s="24"/>
      <c r="I146" s="25"/>
      <c r="J146" s="25"/>
    </row>
    <row r="147" spans="4:10" x14ac:dyDescent="0.2">
      <c r="D147" s="24"/>
      <c r="H147" s="24"/>
      <c r="I147" s="25"/>
      <c r="J147" s="25"/>
    </row>
    <row r="148" spans="4:10" x14ac:dyDescent="0.2">
      <c r="D148" s="24"/>
      <c r="H148" s="24"/>
      <c r="I148" s="25"/>
      <c r="J148" s="25"/>
    </row>
    <row r="149" spans="4:10" x14ac:dyDescent="0.2">
      <c r="D149" s="24"/>
      <c r="H149" s="24"/>
      <c r="I149" s="25"/>
      <c r="J149" s="25"/>
    </row>
    <row r="150" spans="4:10" x14ac:dyDescent="0.2">
      <c r="D150" s="24"/>
      <c r="H150" s="24"/>
      <c r="I150" s="25"/>
      <c r="J150" s="25"/>
    </row>
    <row r="151" spans="4:10" x14ac:dyDescent="0.2">
      <c r="D151" s="24"/>
      <c r="H151" s="24"/>
      <c r="I151" s="25"/>
      <c r="J151" s="25"/>
    </row>
    <row r="152" spans="4:10" x14ac:dyDescent="0.2">
      <c r="D152" s="24"/>
      <c r="H152" s="24"/>
      <c r="I152" s="25"/>
      <c r="J152" s="25"/>
    </row>
    <row r="153" spans="4:10" x14ac:dyDescent="0.2">
      <c r="D153" s="24"/>
      <c r="H153" s="24"/>
      <c r="I153" s="25"/>
      <c r="J153" s="25"/>
    </row>
    <row r="154" spans="4:10" x14ac:dyDescent="0.2">
      <c r="D154" s="24"/>
      <c r="H154" s="24"/>
      <c r="I154" s="25"/>
      <c r="J154" s="25"/>
    </row>
    <row r="155" spans="4:10" x14ac:dyDescent="0.2">
      <c r="D155" s="24"/>
      <c r="H155" s="24"/>
      <c r="I155" s="25"/>
      <c r="J155" s="25"/>
    </row>
    <row r="156" spans="4:10" x14ac:dyDescent="0.2">
      <c r="D156" s="24"/>
      <c r="H156" s="24"/>
      <c r="I156" s="25"/>
      <c r="J156" s="25"/>
    </row>
    <row r="157" spans="4:10" x14ac:dyDescent="0.2">
      <c r="D157" s="24"/>
      <c r="H157" s="24"/>
      <c r="I157" s="25"/>
      <c r="J157" s="25"/>
    </row>
    <row r="158" spans="4:10" x14ac:dyDescent="0.2">
      <c r="D158" s="24"/>
      <c r="H158" s="24"/>
      <c r="I158" s="25"/>
      <c r="J158" s="25"/>
    </row>
    <row r="159" spans="4:10" x14ac:dyDescent="0.2">
      <c r="D159" s="24"/>
      <c r="H159" s="24"/>
      <c r="I159" s="25"/>
      <c r="J159" s="25"/>
    </row>
    <row r="160" spans="4:10" x14ac:dyDescent="0.2">
      <c r="D160" s="24"/>
      <c r="H160" s="24"/>
      <c r="I160" s="25"/>
      <c r="J160" s="25"/>
    </row>
    <row r="161" spans="4:10" x14ac:dyDescent="0.2">
      <c r="D161" s="24"/>
      <c r="H161" s="24"/>
      <c r="I161" s="25"/>
      <c r="J161" s="25"/>
    </row>
    <row r="162" spans="4:10" x14ac:dyDescent="0.2">
      <c r="D162" s="24"/>
      <c r="H162" s="24"/>
      <c r="I162" s="25"/>
      <c r="J162" s="25"/>
    </row>
    <row r="163" spans="4:10" x14ac:dyDescent="0.2">
      <c r="D163" s="24"/>
      <c r="H163" s="24"/>
      <c r="I163" s="25"/>
      <c r="J163" s="25"/>
    </row>
    <row r="164" spans="4:10" x14ac:dyDescent="0.2">
      <c r="D164" s="24"/>
      <c r="H164" s="24"/>
      <c r="I164" s="25"/>
      <c r="J164" s="25"/>
    </row>
    <row r="165" spans="4:10" x14ac:dyDescent="0.2">
      <c r="D165" s="24"/>
      <c r="H165" s="24"/>
      <c r="I165" s="25"/>
      <c r="J165" s="25"/>
    </row>
    <row r="166" spans="4:10" x14ac:dyDescent="0.2">
      <c r="D166" s="24"/>
      <c r="H166" s="24"/>
      <c r="I166" s="25"/>
      <c r="J166" s="25"/>
    </row>
    <row r="167" spans="4:10" x14ac:dyDescent="0.2">
      <c r="D167" s="24"/>
      <c r="H167" s="24"/>
      <c r="I167" s="25"/>
      <c r="J167" s="25"/>
    </row>
    <row r="168" spans="4:10" x14ac:dyDescent="0.2">
      <c r="D168" s="24"/>
      <c r="H168" s="24"/>
      <c r="I168" s="25"/>
      <c r="J168" s="25"/>
    </row>
    <row r="169" spans="4:10" x14ac:dyDescent="0.2">
      <c r="D169" s="24"/>
      <c r="H169" s="24"/>
      <c r="I169" s="25"/>
      <c r="J169" s="25"/>
    </row>
    <row r="170" spans="4:10" x14ac:dyDescent="0.2">
      <c r="D170" s="24"/>
      <c r="H170" s="24"/>
      <c r="I170" s="25"/>
      <c r="J170" s="25"/>
    </row>
    <row r="171" spans="4:10" x14ac:dyDescent="0.2">
      <c r="D171" s="24"/>
      <c r="H171" s="24"/>
      <c r="I171" s="25"/>
      <c r="J171" s="25"/>
    </row>
    <row r="172" spans="4:10" x14ac:dyDescent="0.2">
      <c r="D172" s="24"/>
      <c r="H172" s="24"/>
      <c r="I172" s="25"/>
      <c r="J172" s="25"/>
    </row>
    <row r="173" spans="4:10" x14ac:dyDescent="0.2">
      <c r="D173" s="24"/>
      <c r="H173" s="24"/>
      <c r="I173" s="25"/>
      <c r="J173" s="25"/>
    </row>
    <row r="174" spans="4:10" x14ac:dyDescent="0.2">
      <c r="D174" s="24"/>
      <c r="H174" s="24"/>
      <c r="I174" s="25"/>
      <c r="J174" s="25"/>
    </row>
    <row r="175" spans="4:10" x14ac:dyDescent="0.2">
      <c r="D175" s="24"/>
      <c r="H175" s="24"/>
      <c r="I175" s="25"/>
      <c r="J175" s="25"/>
    </row>
    <row r="176" spans="4:10" x14ac:dyDescent="0.2">
      <c r="D176" s="24"/>
      <c r="H176" s="24"/>
      <c r="I176" s="25"/>
      <c r="J176" s="25"/>
    </row>
    <row r="177" spans="4:10" x14ac:dyDescent="0.2">
      <c r="D177" s="24"/>
      <c r="H177" s="24"/>
      <c r="I177" s="25"/>
      <c r="J177" s="25"/>
    </row>
    <row r="178" spans="4:10" x14ac:dyDescent="0.2">
      <c r="D178" s="24"/>
      <c r="H178" s="24"/>
      <c r="I178" s="25"/>
      <c r="J178" s="25"/>
    </row>
    <row r="179" spans="4:10" x14ac:dyDescent="0.2">
      <c r="D179" s="24"/>
      <c r="H179" s="24"/>
      <c r="I179" s="25"/>
      <c r="J179" s="25"/>
    </row>
    <row r="180" spans="4:10" x14ac:dyDescent="0.2">
      <c r="D180" s="24"/>
      <c r="H180" s="24"/>
      <c r="I180" s="25"/>
      <c r="J180" s="25"/>
    </row>
    <row r="181" spans="4:10" x14ac:dyDescent="0.2">
      <c r="D181" s="24"/>
      <c r="H181" s="24"/>
      <c r="I181" s="25"/>
      <c r="J181" s="25"/>
    </row>
    <row r="182" spans="4:10" x14ac:dyDescent="0.2">
      <c r="D182" s="24"/>
      <c r="H182" s="24"/>
      <c r="I182" s="25"/>
      <c r="J182" s="25"/>
    </row>
    <row r="183" spans="4:10" x14ac:dyDescent="0.2">
      <c r="D183" s="24"/>
      <c r="H183" s="24"/>
      <c r="I183" s="25"/>
      <c r="J183" s="25"/>
    </row>
    <row r="184" spans="4:10" x14ac:dyDescent="0.2">
      <c r="D184" s="24"/>
      <c r="H184" s="24"/>
      <c r="I184" s="25"/>
      <c r="J184" s="25"/>
    </row>
    <row r="185" spans="4:10" x14ac:dyDescent="0.2">
      <c r="D185" s="24"/>
      <c r="H185" s="24"/>
      <c r="I185" s="25"/>
      <c r="J185" s="25"/>
    </row>
    <row r="186" spans="4:10" x14ac:dyDescent="0.2">
      <c r="D186" s="24"/>
      <c r="H186" s="24"/>
      <c r="I186" s="25"/>
      <c r="J186" s="25"/>
    </row>
    <row r="187" spans="4:10" x14ac:dyDescent="0.2">
      <c r="D187" s="24"/>
      <c r="H187" s="24"/>
      <c r="I187" s="25"/>
      <c r="J187" s="25"/>
    </row>
    <row r="188" spans="4:10" x14ac:dyDescent="0.2">
      <c r="D188" s="24"/>
      <c r="H188" s="24"/>
      <c r="I188" s="25"/>
      <c r="J188" s="25"/>
    </row>
    <row r="189" spans="4:10" x14ac:dyDescent="0.2">
      <c r="D189" s="24"/>
      <c r="H189" s="24"/>
      <c r="I189" s="25"/>
      <c r="J189" s="25"/>
    </row>
    <row r="190" spans="4:10" x14ac:dyDescent="0.2">
      <c r="D190" s="24"/>
      <c r="H190" s="24"/>
      <c r="I190" s="25"/>
      <c r="J190" s="25"/>
    </row>
    <row r="191" spans="4:10" x14ac:dyDescent="0.2">
      <c r="D191" s="24"/>
      <c r="H191" s="24"/>
      <c r="I191" s="25"/>
      <c r="J191" s="25"/>
    </row>
    <row r="192" spans="4:10" x14ac:dyDescent="0.2">
      <c r="D192" s="24"/>
      <c r="H192" s="24"/>
      <c r="I192" s="25"/>
      <c r="J192" s="25"/>
    </row>
    <row r="193" spans="4:10" x14ac:dyDescent="0.2">
      <c r="D193" s="24"/>
      <c r="H193" s="24"/>
      <c r="I193" s="25"/>
      <c r="J193" s="25"/>
    </row>
    <row r="194" spans="4:10" x14ac:dyDescent="0.2">
      <c r="D194" s="24"/>
      <c r="H194" s="24"/>
      <c r="I194" s="25"/>
      <c r="J194" s="25"/>
    </row>
    <row r="195" spans="4:10" x14ac:dyDescent="0.2">
      <c r="D195" s="24"/>
      <c r="H195" s="24"/>
      <c r="I195" s="25"/>
      <c r="J195" s="25"/>
    </row>
    <row r="196" spans="4:10" x14ac:dyDescent="0.2">
      <c r="D196" s="24"/>
      <c r="H196" s="24"/>
      <c r="I196" s="25"/>
      <c r="J196" s="25"/>
    </row>
    <row r="197" spans="4:10" x14ac:dyDescent="0.2">
      <c r="D197" s="24"/>
      <c r="H197" s="24"/>
      <c r="I197" s="25"/>
      <c r="J197" s="25"/>
    </row>
    <row r="198" spans="4:10" x14ac:dyDescent="0.2">
      <c r="D198" s="24"/>
      <c r="H198" s="24"/>
      <c r="I198" s="25"/>
      <c r="J198" s="25"/>
    </row>
    <row r="199" spans="4:10" x14ac:dyDescent="0.2">
      <c r="D199" s="24"/>
      <c r="H199" s="24"/>
      <c r="I199" s="25"/>
      <c r="J199" s="25"/>
    </row>
    <row r="200" spans="4:10" x14ac:dyDescent="0.2">
      <c r="D200" s="24"/>
      <c r="H200" s="24"/>
      <c r="I200" s="25"/>
      <c r="J200" s="25"/>
    </row>
    <row r="201" spans="4:10" x14ac:dyDescent="0.2">
      <c r="D201" s="24"/>
      <c r="H201" s="24"/>
      <c r="I201" s="25"/>
      <c r="J201" s="25"/>
    </row>
    <row r="202" spans="4:10" x14ac:dyDescent="0.2">
      <c r="D202" s="24"/>
      <c r="H202" s="24"/>
      <c r="I202" s="25"/>
      <c r="J202" s="25"/>
    </row>
    <row r="203" spans="4:10" x14ac:dyDescent="0.2">
      <c r="D203" s="24"/>
      <c r="H203" s="24"/>
      <c r="I203" s="25"/>
      <c r="J203" s="25"/>
    </row>
    <row r="204" spans="4:10" x14ac:dyDescent="0.2">
      <c r="D204" s="24"/>
      <c r="H204" s="24"/>
      <c r="I204" s="25"/>
      <c r="J204" s="25"/>
    </row>
    <row r="205" spans="4:10" x14ac:dyDescent="0.2">
      <c r="D205" s="24"/>
      <c r="H205" s="24"/>
      <c r="I205" s="25"/>
      <c r="J205" s="25"/>
    </row>
    <row r="206" spans="4:10" x14ac:dyDescent="0.2">
      <c r="D206" s="24"/>
      <c r="H206" s="24"/>
      <c r="I206" s="25"/>
      <c r="J206" s="25"/>
    </row>
    <row r="207" spans="4:10" x14ac:dyDescent="0.2">
      <c r="D207" s="24"/>
      <c r="H207" s="24"/>
      <c r="I207" s="25"/>
      <c r="J207" s="25"/>
    </row>
    <row r="208" spans="4:10" x14ac:dyDescent="0.2">
      <c r="D208" s="24"/>
      <c r="H208" s="24"/>
      <c r="I208" s="25"/>
      <c r="J208" s="25"/>
    </row>
    <row r="209" spans="4:10" x14ac:dyDescent="0.2">
      <c r="D209" s="24"/>
      <c r="H209" s="24"/>
      <c r="I209" s="25"/>
      <c r="J209" s="25"/>
    </row>
    <row r="210" spans="4:10" x14ac:dyDescent="0.2">
      <c r="D210" s="24"/>
      <c r="H210" s="24"/>
      <c r="I210" s="25"/>
      <c r="J210" s="25"/>
    </row>
    <row r="211" spans="4:10" x14ac:dyDescent="0.2">
      <c r="D211" s="24"/>
      <c r="H211" s="24"/>
      <c r="I211" s="25"/>
      <c r="J211" s="25"/>
    </row>
    <row r="212" spans="4:10" x14ac:dyDescent="0.2">
      <c r="D212" s="24"/>
      <c r="H212" s="24"/>
      <c r="I212" s="25"/>
      <c r="J212" s="25"/>
    </row>
    <row r="213" spans="4:10" x14ac:dyDescent="0.2">
      <c r="D213" s="24"/>
      <c r="H213" s="24"/>
      <c r="I213" s="25"/>
      <c r="J213" s="25"/>
    </row>
    <row r="214" spans="4:10" x14ac:dyDescent="0.2">
      <c r="D214" s="24"/>
      <c r="H214" s="24"/>
      <c r="I214" s="25"/>
      <c r="J214" s="25"/>
    </row>
    <row r="215" spans="4:10" x14ac:dyDescent="0.2">
      <c r="D215" s="24"/>
      <c r="H215" s="24"/>
      <c r="I215" s="25"/>
      <c r="J215" s="25"/>
    </row>
    <row r="216" spans="4:10" x14ac:dyDescent="0.2">
      <c r="D216" s="24"/>
      <c r="H216" s="24"/>
      <c r="I216" s="25"/>
      <c r="J216" s="25"/>
    </row>
    <row r="217" spans="4:10" x14ac:dyDescent="0.2">
      <c r="D217" s="24"/>
      <c r="H217" s="24"/>
      <c r="I217" s="25"/>
      <c r="J217" s="25"/>
    </row>
    <row r="218" spans="4:10" x14ac:dyDescent="0.2">
      <c r="D218" s="24"/>
      <c r="H218" s="24"/>
      <c r="I218" s="25"/>
      <c r="J218" s="25"/>
    </row>
    <row r="219" spans="4:10" x14ac:dyDescent="0.2">
      <c r="D219" s="24"/>
      <c r="H219" s="24"/>
      <c r="I219" s="25"/>
      <c r="J219" s="25"/>
    </row>
    <row r="220" spans="4:10" x14ac:dyDescent="0.2">
      <c r="D220" s="24"/>
      <c r="H220" s="24"/>
      <c r="I220" s="25"/>
      <c r="J220" s="25"/>
    </row>
    <row r="221" spans="4:10" x14ac:dyDescent="0.2">
      <c r="D221" s="24"/>
      <c r="H221" s="24"/>
      <c r="I221" s="25"/>
      <c r="J221" s="25"/>
    </row>
    <row r="222" spans="4:10" x14ac:dyDescent="0.2">
      <c r="D222" s="24"/>
      <c r="H222" s="24"/>
      <c r="I222" s="25"/>
      <c r="J222" s="25"/>
    </row>
    <row r="223" spans="4:10" x14ac:dyDescent="0.2">
      <c r="D223" s="24"/>
      <c r="H223" s="24"/>
      <c r="I223" s="25"/>
      <c r="J223" s="25"/>
    </row>
    <row r="224" spans="4:10" x14ac:dyDescent="0.2">
      <c r="D224" s="24"/>
      <c r="H224" s="24"/>
      <c r="I224" s="25"/>
      <c r="J224" s="25"/>
    </row>
    <row r="225" spans="4:10" x14ac:dyDescent="0.2">
      <c r="D225" s="24"/>
      <c r="H225" s="24"/>
      <c r="I225" s="25"/>
      <c r="J225" s="25"/>
    </row>
    <row r="226" spans="4:10" x14ac:dyDescent="0.2">
      <c r="D226" s="24"/>
      <c r="H226" s="24"/>
      <c r="I226" s="25"/>
      <c r="J226" s="25"/>
    </row>
    <row r="227" spans="4:10" x14ac:dyDescent="0.2">
      <c r="D227" s="24"/>
      <c r="H227" s="24"/>
      <c r="I227" s="25"/>
      <c r="J227" s="25"/>
    </row>
    <row r="228" spans="4:10" x14ac:dyDescent="0.2">
      <c r="D228" s="24"/>
      <c r="H228" s="24"/>
      <c r="I228" s="25"/>
      <c r="J228" s="25"/>
    </row>
    <row r="229" spans="4:10" x14ac:dyDescent="0.2">
      <c r="D229" s="24"/>
      <c r="H229" s="24"/>
      <c r="I229" s="25"/>
      <c r="J229" s="25"/>
    </row>
    <row r="230" spans="4:10" x14ac:dyDescent="0.2">
      <c r="D230" s="24"/>
      <c r="H230" s="24"/>
      <c r="I230" s="25"/>
      <c r="J230" s="25"/>
    </row>
    <row r="231" spans="4:10" x14ac:dyDescent="0.2">
      <c r="D231" s="24"/>
      <c r="H231" s="24"/>
      <c r="I231" s="25"/>
      <c r="J231" s="25"/>
    </row>
    <row r="232" spans="4:10" x14ac:dyDescent="0.2">
      <c r="D232" s="24"/>
      <c r="H232" s="24"/>
      <c r="I232" s="25"/>
      <c r="J232" s="25"/>
    </row>
    <row r="233" spans="4:10" x14ac:dyDescent="0.2">
      <c r="D233" s="24"/>
      <c r="H233" s="24"/>
      <c r="I233" s="25"/>
      <c r="J233" s="25"/>
    </row>
    <row r="234" spans="4:10" x14ac:dyDescent="0.2">
      <c r="D234" s="24"/>
      <c r="H234" s="24"/>
      <c r="I234" s="25"/>
      <c r="J234" s="25"/>
    </row>
    <row r="235" spans="4:10" x14ac:dyDescent="0.2">
      <c r="D235" s="24"/>
      <c r="H235" s="24"/>
      <c r="I235" s="25"/>
      <c r="J235" s="25"/>
    </row>
    <row r="236" spans="4:10" x14ac:dyDescent="0.2">
      <c r="D236" s="24"/>
      <c r="H236" s="24"/>
      <c r="I236" s="25"/>
      <c r="J236" s="25"/>
    </row>
    <row r="237" spans="4:10" x14ac:dyDescent="0.2">
      <c r="D237" s="24"/>
      <c r="H237" s="24"/>
      <c r="I237" s="25"/>
      <c r="J237" s="25"/>
    </row>
    <row r="238" spans="4:10" x14ac:dyDescent="0.2">
      <c r="D238" s="24"/>
      <c r="H238" s="24"/>
      <c r="I238" s="25"/>
      <c r="J238" s="25"/>
    </row>
    <row r="239" spans="4:10" x14ac:dyDescent="0.2">
      <c r="D239" s="24"/>
      <c r="H239" s="24"/>
      <c r="I239" s="25"/>
      <c r="J239" s="25"/>
    </row>
    <row r="240" spans="4:10" x14ac:dyDescent="0.2">
      <c r="D240" s="24"/>
      <c r="H240" s="24"/>
      <c r="I240" s="25"/>
      <c r="J240" s="25"/>
    </row>
    <row r="241" spans="4:10" x14ac:dyDescent="0.2">
      <c r="D241" s="24"/>
      <c r="H241" s="24"/>
      <c r="I241" s="25"/>
      <c r="J241" s="25"/>
    </row>
    <row r="242" spans="4:10" x14ac:dyDescent="0.2">
      <c r="D242" s="24"/>
      <c r="H242" s="24"/>
      <c r="I242" s="25"/>
      <c r="J242" s="25"/>
    </row>
    <row r="243" spans="4:10" x14ac:dyDescent="0.2">
      <c r="D243" s="24"/>
      <c r="H243" s="24"/>
      <c r="I243" s="25"/>
      <c r="J243" s="25"/>
    </row>
    <row r="244" spans="4:10" x14ac:dyDescent="0.2">
      <c r="D244" s="24"/>
      <c r="H244" s="24"/>
      <c r="I244" s="25"/>
      <c r="J244" s="25"/>
    </row>
    <row r="245" spans="4:10" x14ac:dyDescent="0.2">
      <c r="D245" s="24"/>
      <c r="H245" s="24"/>
      <c r="I245" s="25"/>
      <c r="J245" s="25"/>
    </row>
    <row r="246" spans="4:10" x14ac:dyDescent="0.2">
      <c r="D246" s="24"/>
      <c r="H246" s="24"/>
      <c r="I246" s="25"/>
      <c r="J246" s="25"/>
    </row>
    <row r="247" spans="4:10" x14ac:dyDescent="0.2">
      <c r="D247" s="24"/>
      <c r="H247" s="24"/>
      <c r="I247" s="25"/>
      <c r="J247" s="25"/>
    </row>
    <row r="248" spans="4:10" x14ac:dyDescent="0.2">
      <c r="D248" s="24"/>
      <c r="H248" s="24"/>
      <c r="I248" s="25"/>
      <c r="J248" s="25"/>
    </row>
    <row r="249" spans="4:10" x14ac:dyDescent="0.2">
      <c r="D249" s="24"/>
      <c r="H249" s="24"/>
      <c r="I249" s="25"/>
      <c r="J249" s="25"/>
    </row>
    <row r="250" spans="4:10" x14ac:dyDescent="0.2">
      <c r="D250" s="24"/>
      <c r="H250" s="24"/>
      <c r="I250" s="25"/>
      <c r="J250" s="25"/>
    </row>
    <row r="251" spans="4:10" x14ac:dyDescent="0.2">
      <c r="D251" s="24"/>
      <c r="H251" s="24"/>
      <c r="I251" s="25"/>
      <c r="J251" s="25"/>
    </row>
    <row r="252" spans="4:10" x14ac:dyDescent="0.2">
      <c r="D252" s="24"/>
      <c r="H252" s="24"/>
      <c r="I252" s="25"/>
      <c r="J252" s="25"/>
    </row>
    <row r="253" spans="4:10" x14ac:dyDescent="0.2">
      <c r="D253" s="24"/>
      <c r="H253" s="24"/>
      <c r="I253" s="25"/>
      <c r="J253" s="25"/>
    </row>
    <row r="254" spans="4:10" x14ac:dyDescent="0.2">
      <c r="D254" s="24"/>
      <c r="H254" s="24"/>
      <c r="I254" s="25"/>
      <c r="J254" s="25"/>
    </row>
    <row r="255" spans="4:10" x14ac:dyDescent="0.2">
      <c r="D255" s="24"/>
      <c r="H255" s="24"/>
      <c r="I255" s="25"/>
      <c r="J255" s="25"/>
    </row>
    <row r="256" spans="4:10" x14ac:dyDescent="0.2">
      <c r="D256" s="24"/>
      <c r="H256" s="24"/>
      <c r="I256" s="25"/>
      <c r="J256" s="25"/>
    </row>
    <row r="257" spans="4:10" x14ac:dyDescent="0.2">
      <c r="D257" s="24"/>
      <c r="H257" s="24"/>
      <c r="I257" s="25"/>
      <c r="J257" s="25"/>
    </row>
    <row r="258" spans="4:10" x14ac:dyDescent="0.2">
      <c r="D258" s="24"/>
      <c r="H258" s="24"/>
      <c r="I258" s="25"/>
      <c r="J258" s="25"/>
    </row>
    <row r="259" spans="4:10" x14ac:dyDescent="0.2">
      <c r="D259" s="24"/>
      <c r="H259" s="24"/>
      <c r="I259" s="25"/>
      <c r="J259" s="25"/>
    </row>
    <row r="260" spans="4:10" x14ac:dyDescent="0.2">
      <c r="D260" s="24"/>
      <c r="H260" s="24"/>
      <c r="I260" s="25"/>
      <c r="J260" s="25"/>
    </row>
    <row r="261" spans="4:10" x14ac:dyDescent="0.2">
      <c r="D261" s="24"/>
      <c r="H261" s="24"/>
      <c r="I261" s="25"/>
      <c r="J261" s="25"/>
    </row>
    <row r="262" spans="4:10" x14ac:dyDescent="0.2">
      <c r="D262" s="24"/>
      <c r="H262" s="24"/>
      <c r="I262" s="25"/>
      <c r="J262" s="25"/>
    </row>
    <row r="263" spans="4:10" x14ac:dyDescent="0.2">
      <c r="D263" s="24"/>
      <c r="H263" s="24"/>
      <c r="I263" s="25"/>
      <c r="J263" s="25"/>
    </row>
    <row r="264" spans="4:10" x14ac:dyDescent="0.2">
      <c r="D264" s="24"/>
      <c r="H264" s="24"/>
      <c r="I264" s="25"/>
      <c r="J264" s="25"/>
    </row>
    <row r="265" spans="4:10" x14ac:dyDescent="0.2">
      <c r="D265" s="24"/>
      <c r="H265" s="24"/>
      <c r="I265" s="25"/>
      <c r="J265" s="25"/>
    </row>
    <row r="266" spans="4:10" x14ac:dyDescent="0.2">
      <c r="D266" s="24"/>
      <c r="H266" s="24"/>
      <c r="I266" s="25"/>
      <c r="J266" s="25"/>
    </row>
    <row r="267" spans="4:10" x14ac:dyDescent="0.2">
      <c r="D267" s="24"/>
      <c r="H267" s="24"/>
      <c r="I267" s="25"/>
      <c r="J267" s="25"/>
    </row>
    <row r="268" spans="4:10" x14ac:dyDescent="0.2">
      <c r="D268" s="24"/>
      <c r="H268" s="24"/>
      <c r="I268" s="25"/>
      <c r="J268" s="25"/>
    </row>
    <row r="269" spans="4:10" x14ac:dyDescent="0.2">
      <c r="D269" s="24"/>
      <c r="H269" s="24"/>
      <c r="I269" s="25"/>
      <c r="J269" s="25"/>
    </row>
    <row r="270" spans="4:10" x14ac:dyDescent="0.2">
      <c r="D270" s="24"/>
      <c r="H270" s="24"/>
      <c r="I270" s="25"/>
      <c r="J270" s="25"/>
    </row>
    <row r="271" spans="4:10" x14ac:dyDescent="0.2">
      <c r="D271" s="24"/>
      <c r="H271" s="24"/>
      <c r="I271" s="25"/>
      <c r="J271" s="25"/>
    </row>
    <row r="272" spans="4:10" x14ac:dyDescent="0.2">
      <c r="D272" s="24"/>
      <c r="H272" s="24"/>
      <c r="I272" s="25"/>
      <c r="J272" s="25"/>
    </row>
    <row r="273" spans="4:10" x14ac:dyDescent="0.2">
      <c r="D273" s="24"/>
      <c r="H273" s="24"/>
      <c r="I273" s="25"/>
      <c r="J273" s="25"/>
    </row>
    <row r="274" spans="4:10" x14ac:dyDescent="0.2">
      <c r="D274" s="24"/>
      <c r="H274" s="24"/>
      <c r="I274" s="25"/>
      <c r="J274" s="25"/>
    </row>
    <row r="275" spans="4:10" x14ac:dyDescent="0.2">
      <c r="D275" s="24"/>
      <c r="H275" s="24"/>
      <c r="I275" s="25"/>
      <c r="J275" s="25"/>
    </row>
    <row r="276" spans="4:10" x14ac:dyDescent="0.2">
      <c r="D276" s="24"/>
      <c r="H276" s="24"/>
      <c r="I276" s="25"/>
      <c r="J276" s="25"/>
    </row>
    <row r="277" spans="4:10" x14ac:dyDescent="0.2">
      <c r="D277" s="24"/>
      <c r="H277" s="24"/>
      <c r="I277" s="25"/>
      <c r="J277" s="25"/>
    </row>
    <row r="278" spans="4:10" x14ac:dyDescent="0.2">
      <c r="D278" s="24"/>
      <c r="H278" s="24"/>
      <c r="I278" s="25"/>
      <c r="J278" s="25"/>
    </row>
    <row r="279" spans="4:10" x14ac:dyDescent="0.2">
      <c r="D279" s="24"/>
      <c r="H279" s="24"/>
      <c r="I279" s="25"/>
      <c r="J279" s="25"/>
    </row>
    <row r="280" spans="4:10" x14ac:dyDescent="0.2">
      <c r="D280" s="24"/>
      <c r="H280" s="24"/>
      <c r="I280" s="25"/>
      <c r="J280" s="25"/>
    </row>
    <row r="281" spans="4:10" x14ac:dyDescent="0.2">
      <c r="D281" s="24"/>
      <c r="H281" s="24"/>
      <c r="I281" s="25"/>
      <c r="J281" s="25"/>
    </row>
    <row r="282" spans="4:10" x14ac:dyDescent="0.2">
      <c r="D282" s="24"/>
      <c r="H282" s="24"/>
      <c r="I282" s="25"/>
      <c r="J282" s="25"/>
    </row>
    <row r="283" spans="4:10" x14ac:dyDescent="0.2">
      <c r="D283" s="24"/>
      <c r="H283" s="24"/>
      <c r="I283" s="25"/>
      <c r="J283" s="25"/>
    </row>
    <row r="284" spans="4:10" x14ac:dyDescent="0.2">
      <c r="D284" s="24"/>
      <c r="H284" s="24"/>
      <c r="I284" s="25"/>
      <c r="J284" s="25"/>
    </row>
    <row r="285" spans="4:10" x14ac:dyDescent="0.2">
      <c r="D285" s="24"/>
      <c r="H285" s="24"/>
      <c r="I285" s="25"/>
      <c r="J285" s="25"/>
    </row>
    <row r="286" spans="4:10" x14ac:dyDescent="0.2">
      <c r="D286" s="24"/>
      <c r="H286" s="24"/>
      <c r="I286" s="25"/>
      <c r="J286" s="25"/>
    </row>
    <row r="287" spans="4:10" x14ac:dyDescent="0.2">
      <c r="D287" s="24"/>
      <c r="H287" s="24"/>
      <c r="I287" s="25"/>
      <c r="J287" s="25"/>
    </row>
    <row r="288" spans="4:10" x14ac:dyDescent="0.2">
      <c r="D288" s="24"/>
      <c r="H288" s="24"/>
      <c r="I288" s="25"/>
      <c r="J288" s="25"/>
    </row>
    <row r="289" spans="4:10" x14ac:dyDescent="0.2">
      <c r="D289" s="24"/>
      <c r="H289" s="24"/>
      <c r="I289" s="25"/>
      <c r="J289" s="25"/>
    </row>
    <row r="290" spans="4:10" x14ac:dyDescent="0.2">
      <c r="D290" s="24"/>
      <c r="H290" s="24"/>
      <c r="I290" s="25"/>
      <c r="J290" s="25"/>
    </row>
    <row r="291" spans="4:10" x14ac:dyDescent="0.2">
      <c r="D291" s="24"/>
      <c r="H291" s="24"/>
      <c r="I291" s="25"/>
      <c r="J291" s="25"/>
    </row>
    <row r="292" spans="4:10" x14ac:dyDescent="0.2">
      <c r="D292" s="24"/>
      <c r="H292" s="24"/>
      <c r="I292" s="25"/>
      <c r="J292" s="25"/>
    </row>
    <row r="293" spans="4:10" x14ac:dyDescent="0.2">
      <c r="D293" s="24"/>
      <c r="H293" s="24"/>
      <c r="I293" s="25"/>
      <c r="J293" s="25"/>
    </row>
    <row r="294" spans="4:10" x14ac:dyDescent="0.2">
      <c r="D294" s="24"/>
      <c r="H294" s="24"/>
      <c r="I294" s="25"/>
      <c r="J294" s="25"/>
    </row>
    <row r="295" spans="4:10" x14ac:dyDescent="0.2">
      <c r="D295" s="24"/>
      <c r="H295" s="24"/>
      <c r="I295" s="25"/>
      <c r="J295" s="25"/>
    </row>
    <row r="296" spans="4:10" x14ac:dyDescent="0.2">
      <c r="D296" s="24"/>
      <c r="H296" s="24"/>
      <c r="I296" s="25"/>
      <c r="J296" s="25"/>
    </row>
    <row r="297" spans="4:10" x14ac:dyDescent="0.2">
      <c r="D297" s="24"/>
      <c r="H297" s="24"/>
      <c r="I297" s="25"/>
      <c r="J297" s="25"/>
    </row>
    <row r="298" spans="4:10" x14ac:dyDescent="0.2">
      <c r="D298" s="24"/>
      <c r="H298" s="24"/>
      <c r="I298" s="25"/>
      <c r="J298" s="25"/>
    </row>
    <row r="299" spans="4:10" x14ac:dyDescent="0.2">
      <c r="D299" s="24"/>
      <c r="H299" s="24"/>
      <c r="I299" s="25"/>
      <c r="J299" s="25"/>
    </row>
    <row r="300" spans="4:10" x14ac:dyDescent="0.2">
      <c r="D300" s="24"/>
      <c r="H300" s="24"/>
      <c r="I300" s="25"/>
      <c r="J300" s="25"/>
    </row>
    <row r="301" spans="4:10" x14ac:dyDescent="0.2">
      <c r="D301" s="24"/>
      <c r="H301" s="24"/>
      <c r="I301" s="25"/>
      <c r="J301" s="25"/>
    </row>
    <row r="302" spans="4:10" x14ac:dyDescent="0.2">
      <c r="D302" s="24"/>
      <c r="H302" s="24"/>
      <c r="I302" s="25"/>
      <c r="J302" s="25"/>
    </row>
    <row r="303" spans="4:10" x14ac:dyDescent="0.2">
      <c r="D303" s="24"/>
      <c r="H303" s="24"/>
      <c r="I303" s="25"/>
      <c r="J303" s="25"/>
    </row>
    <row r="304" spans="4:10" x14ac:dyDescent="0.2">
      <c r="D304" s="24"/>
      <c r="H304" s="24"/>
      <c r="I304" s="25"/>
      <c r="J304" s="25"/>
    </row>
    <row r="305" spans="4:10" x14ac:dyDescent="0.2">
      <c r="D305" s="24"/>
      <c r="H305" s="24"/>
      <c r="I305" s="25"/>
      <c r="J305" s="25"/>
    </row>
    <row r="306" spans="4:10" x14ac:dyDescent="0.2">
      <c r="D306" s="24"/>
      <c r="H306" s="24"/>
      <c r="I306" s="25"/>
      <c r="J306" s="25"/>
    </row>
    <row r="307" spans="4:10" x14ac:dyDescent="0.2">
      <c r="D307" s="24"/>
      <c r="H307" s="24"/>
      <c r="I307" s="25"/>
      <c r="J307" s="25"/>
    </row>
    <row r="308" spans="4:10" x14ac:dyDescent="0.2">
      <c r="D308" s="24"/>
      <c r="H308" s="24"/>
      <c r="I308" s="25"/>
      <c r="J308" s="25"/>
    </row>
    <row r="309" spans="4:10" x14ac:dyDescent="0.2">
      <c r="D309" s="24"/>
      <c r="H309" s="24"/>
      <c r="I309" s="25"/>
      <c r="J309" s="25"/>
    </row>
    <row r="310" spans="4:10" x14ac:dyDescent="0.2">
      <c r="D310" s="24"/>
      <c r="H310" s="24"/>
      <c r="I310" s="25"/>
      <c r="J310" s="25"/>
    </row>
    <row r="311" spans="4:10" x14ac:dyDescent="0.2">
      <c r="D311" s="24"/>
      <c r="H311" s="24"/>
      <c r="I311" s="25"/>
      <c r="J311" s="25"/>
    </row>
    <row r="312" spans="4:10" x14ac:dyDescent="0.2">
      <c r="D312" s="24"/>
      <c r="H312" s="24"/>
      <c r="I312" s="25"/>
      <c r="J312" s="25"/>
    </row>
    <row r="313" spans="4:10" x14ac:dyDescent="0.2">
      <c r="D313" s="24"/>
      <c r="H313" s="24"/>
      <c r="I313" s="25"/>
      <c r="J313" s="25"/>
    </row>
    <row r="314" spans="4:10" x14ac:dyDescent="0.2">
      <c r="D314" s="24"/>
      <c r="H314" s="24"/>
      <c r="I314" s="25"/>
      <c r="J314" s="25"/>
    </row>
    <row r="315" spans="4:10" x14ac:dyDescent="0.2">
      <c r="D315" s="24"/>
      <c r="H315" s="24"/>
      <c r="I315" s="25"/>
      <c r="J315" s="25"/>
    </row>
    <row r="316" spans="4:10" x14ac:dyDescent="0.2">
      <c r="D316" s="24"/>
      <c r="H316" s="24"/>
      <c r="I316" s="25"/>
      <c r="J316" s="25"/>
    </row>
    <row r="317" spans="4:10" x14ac:dyDescent="0.2">
      <c r="D317" s="24"/>
      <c r="H317" s="24"/>
      <c r="I317" s="25"/>
      <c r="J317" s="25"/>
    </row>
    <row r="318" spans="4:10" x14ac:dyDescent="0.2">
      <c r="D318" s="24"/>
      <c r="H318" s="24"/>
      <c r="I318" s="25"/>
      <c r="J318" s="25"/>
    </row>
    <row r="319" spans="4:10" x14ac:dyDescent="0.2">
      <c r="D319" s="24"/>
      <c r="H319" s="24"/>
      <c r="I319" s="25"/>
      <c r="J319" s="25"/>
    </row>
    <row r="320" spans="4:10" x14ac:dyDescent="0.2">
      <c r="D320" s="24"/>
      <c r="H320" s="24"/>
      <c r="I320" s="25"/>
      <c r="J320" s="25"/>
    </row>
    <row r="321" spans="4:10" x14ac:dyDescent="0.2">
      <c r="D321" s="24"/>
      <c r="H321" s="24"/>
      <c r="I321" s="25"/>
      <c r="J321" s="25"/>
    </row>
    <row r="322" spans="4:10" x14ac:dyDescent="0.2">
      <c r="D322" s="24"/>
      <c r="H322" s="24"/>
      <c r="I322" s="25"/>
      <c r="J322" s="25"/>
    </row>
    <row r="323" spans="4:10" x14ac:dyDescent="0.2">
      <c r="D323" s="24"/>
      <c r="H323" s="24"/>
      <c r="I323" s="25"/>
      <c r="J323" s="25"/>
    </row>
    <row r="324" spans="4:10" x14ac:dyDescent="0.2">
      <c r="D324" s="24"/>
      <c r="H324" s="24"/>
      <c r="I324" s="25"/>
      <c r="J324" s="25"/>
    </row>
    <row r="325" spans="4:10" x14ac:dyDescent="0.2">
      <c r="D325" s="24"/>
      <c r="H325" s="24"/>
      <c r="I325" s="25"/>
      <c r="J325" s="25"/>
    </row>
    <row r="326" spans="4:10" x14ac:dyDescent="0.2">
      <c r="D326" s="24"/>
      <c r="H326" s="24"/>
      <c r="I326" s="25"/>
      <c r="J326" s="25"/>
    </row>
    <row r="327" spans="4:10" x14ac:dyDescent="0.2">
      <c r="D327" s="24"/>
      <c r="H327" s="24"/>
      <c r="I327" s="25"/>
      <c r="J327" s="25"/>
    </row>
    <row r="328" spans="4:10" x14ac:dyDescent="0.2">
      <c r="D328" s="24"/>
      <c r="H328" s="24"/>
      <c r="I328" s="25"/>
      <c r="J328" s="25"/>
    </row>
    <row r="329" spans="4:10" x14ac:dyDescent="0.2">
      <c r="D329" s="24"/>
      <c r="H329" s="24"/>
      <c r="I329" s="25"/>
      <c r="J329" s="25"/>
    </row>
    <row r="330" spans="4:10" x14ac:dyDescent="0.2">
      <c r="D330" s="24"/>
      <c r="H330" s="24"/>
      <c r="I330" s="25"/>
      <c r="J330" s="25"/>
    </row>
    <row r="331" spans="4:10" x14ac:dyDescent="0.2">
      <c r="D331" s="24"/>
      <c r="H331" s="24"/>
      <c r="I331" s="25"/>
      <c r="J331" s="25"/>
    </row>
    <row r="332" spans="4:10" x14ac:dyDescent="0.2">
      <c r="D332" s="24"/>
      <c r="H332" s="24"/>
      <c r="I332" s="25"/>
      <c r="J332" s="25"/>
    </row>
    <row r="333" spans="4:10" x14ac:dyDescent="0.2">
      <c r="D333" s="24"/>
      <c r="H333" s="24"/>
      <c r="I333" s="25"/>
      <c r="J333" s="25"/>
    </row>
    <row r="334" spans="4:10" x14ac:dyDescent="0.2">
      <c r="D334" s="24"/>
      <c r="H334" s="24"/>
      <c r="I334" s="25"/>
      <c r="J334" s="25"/>
    </row>
    <row r="335" spans="4:10" x14ac:dyDescent="0.2">
      <c r="D335" s="24"/>
      <c r="H335" s="24"/>
      <c r="I335" s="25"/>
      <c r="J335" s="25"/>
    </row>
    <row r="336" spans="4:10" x14ac:dyDescent="0.2">
      <c r="D336" s="24"/>
      <c r="H336" s="24"/>
      <c r="I336" s="25"/>
      <c r="J336" s="25"/>
    </row>
    <row r="337" spans="4:10" x14ac:dyDescent="0.2">
      <c r="D337" s="24"/>
      <c r="H337" s="24"/>
      <c r="I337" s="25"/>
      <c r="J337" s="25"/>
    </row>
    <row r="338" spans="4:10" x14ac:dyDescent="0.2">
      <c r="D338" s="24"/>
      <c r="H338" s="24"/>
      <c r="I338" s="25"/>
      <c r="J338" s="25"/>
    </row>
    <row r="339" spans="4:10" x14ac:dyDescent="0.2">
      <c r="D339" s="24"/>
      <c r="H339" s="24"/>
      <c r="I339" s="25"/>
      <c r="J339" s="25"/>
    </row>
    <row r="340" spans="4:10" x14ac:dyDescent="0.2">
      <c r="D340" s="24"/>
      <c r="H340" s="24"/>
      <c r="I340" s="25"/>
      <c r="J340" s="25"/>
    </row>
    <row r="341" spans="4:10" x14ac:dyDescent="0.2">
      <c r="D341" s="24"/>
      <c r="H341" s="24"/>
      <c r="I341" s="25"/>
      <c r="J341" s="25"/>
    </row>
    <row r="342" spans="4:10" x14ac:dyDescent="0.2">
      <c r="D342" s="24"/>
      <c r="H342" s="24"/>
      <c r="I342" s="25"/>
      <c r="J342" s="25"/>
    </row>
    <row r="343" spans="4:10" x14ac:dyDescent="0.2">
      <c r="D343" s="24"/>
      <c r="H343" s="24"/>
      <c r="I343" s="25"/>
      <c r="J343" s="25"/>
    </row>
    <row r="344" spans="4:10" x14ac:dyDescent="0.2">
      <c r="D344" s="24"/>
      <c r="H344" s="24"/>
      <c r="I344" s="25"/>
      <c r="J344" s="25"/>
    </row>
    <row r="345" spans="4:10" x14ac:dyDescent="0.2">
      <c r="D345" s="24"/>
      <c r="H345" s="24"/>
      <c r="I345" s="25"/>
      <c r="J345" s="25"/>
    </row>
    <row r="346" spans="4:10" x14ac:dyDescent="0.2">
      <c r="D346" s="24"/>
      <c r="H346" s="24"/>
      <c r="I346" s="25"/>
      <c r="J346" s="25"/>
    </row>
    <row r="347" spans="4:10" x14ac:dyDescent="0.2">
      <c r="D347" s="24"/>
      <c r="H347" s="24"/>
      <c r="I347" s="25"/>
      <c r="J347" s="25"/>
    </row>
    <row r="348" spans="4:10" x14ac:dyDescent="0.2">
      <c r="D348" s="24"/>
      <c r="H348" s="24"/>
      <c r="I348" s="25"/>
      <c r="J348" s="25"/>
    </row>
    <row r="349" spans="4:10" x14ac:dyDescent="0.2">
      <c r="D349" s="24"/>
      <c r="H349" s="24"/>
      <c r="I349" s="25"/>
      <c r="J349" s="25"/>
    </row>
    <row r="350" spans="4:10" x14ac:dyDescent="0.2">
      <c r="D350" s="24"/>
      <c r="H350" s="24"/>
      <c r="I350" s="25"/>
      <c r="J350" s="25"/>
    </row>
    <row r="351" spans="4:10" x14ac:dyDescent="0.2">
      <c r="D351" s="24"/>
      <c r="H351" s="24"/>
      <c r="I351" s="25"/>
      <c r="J351" s="25"/>
    </row>
    <row r="352" spans="4:10" x14ac:dyDescent="0.2">
      <c r="D352" s="24"/>
      <c r="H352" s="24"/>
      <c r="I352" s="25"/>
      <c r="J352" s="25"/>
    </row>
    <row r="353" spans="4:10" x14ac:dyDescent="0.2">
      <c r="D353" s="24"/>
      <c r="H353" s="24"/>
      <c r="I353" s="25"/>
      <c r="J353" s="25"/>
    </row>
    <row r="354" spans="4:10" x14ac:dyDescent="0.2">
      <c r="D354" s="24"/>
      <c r="H354" s="24"/>
      <c r="I354" s="25"/>
      <c r="J354" s="25"/>
    </row>
    <row r="355" spans="4:10" x14ac:dyDescent="0.2">
      <c r="D355" s="24"/>
      <c r="H355" s="24"/>
      <c r="I355" s="25"/>
      <c r="J355" s="25"/>
    </row>
    <row r="356" spans="4:10" x14ac:dyDescent="0.2">
      <c r="D356" s="24"/>
      <c r="H356" s="24"/>
      <c r="I356" s="25"/>
      <c r="J356" s="25"/>
    </row>
    <row r="357" spans="4:10" x14ac:dyDescent="0.2">
      <c r="D357" s="24"/>
      <c r="H357" s="24"/>
      <c r="I357" s="25"/>
      <c r="J357" s="25"/>
    </row>
    <row r="358" spans="4:10" x14ac:dyDescent="0.2">
      <c r="D358" s="24"/>
      <c r="H358" s="24"/>
      <c r="I358" s="25"/>
      <c r="J358" s="25"/>
    </row>
    <row r="359" spans="4:10" x14ac:dyDescent="0.2">
      <c r="D359" s="24"/>
      <c r="H359" s="24"/>
      <c r="I359" s="25"/>
      <c r="J359" s="25"/>
    </row>
    <row r="360" spans="4:10" x14ac:dyDescent="0.2">
      <c r="D360" s="24"/>
      <c r="H360" s="24"/>
      <c r="I360" s="25"/>
      <c r="J360" s="25"/>
    </row>
    <row r="361" spans="4:10" x14ac:dyDescent="0.2">
      <c r="D361" s="24"/>
      <c r="H361" s="24"/>
      <c r="I361" s="25"/>
      <c r="J361" s="25"/>
    </row>
    <row r="362" spans="4:10" x14ac:dyDescent="0.2">
      <c r="D362" s="24"/>
      <c r="H362" s="24"/>
      <c r="I362" s="25"/>
      <c r="J362" s="25"/>
    </row>
    <row r="363" spans="4:10" x14ac:dyDescent="0.2">
      <c r="D363" s="24"/>
      <c r="H363" s="24"/>
      <c r="I363" s="25"/>
      <c r="J363" s="25"/>
    </row>
    <row r="364" spans="4:10" x14ac:dyDescent="0.2">
      <c r="D364" s="24"/>
      <c r="H364" s="24"/>
      <c r="I364" s="25"/>
      <c r="J364" s="25"/>
    </row>
    <row r="365" spans="4:10" x14ac:dyDescent="0.2">
      <c r="D365" s="24"/>
      <c r="H365" s="24"/>
      <c r="I365" s="25"/>
      <c r="J365" s="25"/>
    </row>
    <row r="366" spans="4:10" x14ac:dyDescent="0.2">
      <c r="D366" s="24"/>
      <c r="H366" s="24"/>
      <c r="I366" s="25"/>
      <c r="J366" s="25"/>
    </row>
    <row r="367" spans="4:10" x14ac:dyDescent="0.2">
      <c r="D367" s="24"/>
      <c r="H367" s="24"/>
      <c r="I367" s="25"/>
      <c r="J367" s="25"/>
    </row>
    <row r="368" spans="4:10" x14ac:dyDescent="0.2">
      <c r="D368" s="24"/>
      <c r="H368" s="24"/>
      <c r="I368" s="25"/>
      <c r="J368" s="25"/>
    </row>
    <row r="369" spans="4:10" x14ac:dyDescent="0.2">
      <c r="D369" s="24"/>
      <c r="H369" s="24"/>
      <c r="I369" s="25"/>
      <c r="J369" s="25"/>
    </row>
    <row r="370" spans="4:10" x14ac:dyDescent="0.2">
      <c r="D370" s="24"/>
      <c r="H370" s="24"/>
      <c r="I370" s="25"/>
      <c r="J370" s="25"/>
    </row>
    <row r="371" spans="4:10" x14ac:dyDescent="0.2">
      <c r="D371" s="24"/>
      <c r="H371" s="24"/>
      <c r="I371" s="25"/>
      <c r="J371" s="25"/>
    </row>
    <row r="372" spans="4:10" x14ac:dyDescent="0.2">
      <c r="D372" s="24"/>
      <c r="H372" s="24"/>
      <c r="I372" s="25"/>
      <c r="J372" s="25"/>
    </row>
    <row r="373" spans="4:10" x14ac:dyDescent="0.2">
      <c r="D373" s="24"/>
      <c r="H373" s="24"/>
      <c r="I373" s="25"/>
      <c r="J373" s="25"/>
    </row>
    <row r="374" spans="4:10" x14ac:dyDescent="0.2">
      <c r="D374" s="24"/>
      <c r="H374" s="24"/>
      <c r="I374" s="25"/>
      <c r="J374" s="25"/>
    </row>
    <row r="375" spans="4:10" x14ac:dyDescent="0.2">
      <c r="D375" s="24"/>
      <c r="H375" s="24"/>
      <c r="I375" s="25"/>
      <c r="J375" s="25"/>
    </row>
    <row r="376" spans="4:10" x14ac:dyDescent="0.2">
      <c r="D376" s="24"/>
      <c r="H376" s="24"/>
      <c r="I376" s="25"/>
      <c r="J376" s="25"/>
    </row>
    <row r="377" spans="4:10" x14ac:dyDescent="0.2">
      <c r="D377" s="24"/>
      <c r="H377" s="24"/>
      <c r="I377" s="25"/>
      <c r="J377" s="25"/>
    </row>
    <row r="378" spans="4:10" x14ac:dyDescent="0.2">
      <c r="D378" s="24"/>
      <c r="H378" s="24"/>
      <c r="I378" s="25"/>
      <c r="J378" s="25"/>
    </row>
    <row r="379" spans="4:10" x14ac:dyDescent="0.2">
      <c r="D379" s="24"/>
      <c r="H379" s="24"/>
      <c r="I379" s="25"/>
      <c r="J379" s="25"/>
    </row>
    <row r="380" spans="4:10" x14ac:dyDescent="0.2">
      <c r="D380" s="24"/>
      <c r="H380" s="24"/>
      <c r="I380" s="25"/>
      <c r="J380" s="25"/>
    </row>
    <row r="381" spans="4:10" x14ac:dyDescent="0.2">
      <c r="D381" s="24"/>
      <c r="H381" s="24"/>
      <c r="I381" s="25"/>
      <c r="J381" s="25"/>
    </row>
    <row r="382" spans="4:10" x14ac:dyDescent="0.2">
      <c r="D382" s="24"/>
      <c r="H382" s="24"/>
      <c r="I382" s="25"/>
      <c r="J382" s="25"/>
    </row>
    <row r="383" spans="4:10" x14ac:dyDescent="0.2">
      <c r="D383" s="24"/>
      <c r="H383" s="24"/>
      <c r="I383" s="25"/>
      <c r="J383" s="25"/>
    </row>
    <row r="384" spans="4:10" x14ac:dyDescent="0.2">
      <c r="D384" s="24"/>
      <c r="H384" s="24"/>
      <c r="I384" s="25"/>
      <c r="J384" s="25"/>
    </row>
    <row r="385" spans="4:10" x14ac:dyDescent="0.2">
      <c r="D385" s="24"/>
      <c r="H385" s="24"/>
      <c r="I385" s="25"/>
      <c r="J385" s="25"/>
    </row>
    <row r="386" spans="4:10" x14ac:dyDescent="0.2">
      <c r="D386" s="24"/>
      <c r="H386" s="24"/>
      <c r="I386" s="25"/>
      <c r="J386" s="25"/>
    </row>
    <row r="387" spans="4:10" x14ac:dyDescent="0.2">
      <c r="D387" s="24"/>
      <c r="H387" s="24"/>
      <c r="I387" s="25"/>
      <c r="J387" s="25"/>
    </row>
    <row r="388" spans="4:10" x14ac:dyDescent="0.2">
      <c r="D388" s="24"/>
      <c r="H388" s="24"/>
      <c r="I388" s="25"/>
      <c r="J388" s="25"/>
    </row>
    <row r="389" spans="4:10" x14ac:dyDescent="0.2">
      <c r="D389" s="24"/>
      <c r="H389" s="24"/>
      <c r="I389" s="25"/>
      <c r="J389" s="25"/>
    </row>
    <row r="390" spans="4:10" x14ac:dyDescent="0.2">
      <c r="D390" s="24"/>
      <c r="H390" s="24"/>
      <c r="I390" s="25"/>
      <c r="J390" s="25"/>
    </row>
    <row r="391" spans="4:10" x14ac:dyDescent="0.2">
      <c r="D391" s="24"/>
      <c r="H391" s="24"/>
      <c r="I391" s="25"/>
      <c r="J391" s="25"/>
    </row>
    <row r="392" spans="4:10" x14ac:dyDescent="0.2">
      <c r="D392" s="24"/>
      <c r="H392" s="24"/>
      <c r="I392" s="25"/>
      <c r="J392" s="25"/>
    </row>
    <row r="393" spans="4:10" x14ac:dyDescent="0.2">
      <c r="D393" s="24"/>
      <c r="H393" s="24"/>
      <c r="I393" s="25"/>
      <c r="J393" s="25"/>
    </row>
    <row r="394" spans="4:10" x14ac:dyDescent="0.2">
      <c r="D394" s="24"/>
      <c r="H394" s="24"/>
      <c r="I394" s="25"/>
      <c r="J394" s="25"/>
    </row>
    <row r="395" spans="4:10" x14ac:dyDescent="0.2">
      <c r="D395" s="24"/>
      <c r="H395" s="24"/>
      <c r="I395" s="25"/>
      <c r="J395" s="25"/>
    </row>
    <row r="396" spans="4:10" x14ac:dyDescent="0.2">
      <c r="D396" s="24"/>
      <c r="H396" s="24"/>
      <c r="I396" s="25"/>
      <c r="J396" s="25"/>
    </row>
    <row r="397" spans="4:10" x14ac:dyDescent="0.2">
      <c r="D397" s="24"/>
      <c r="H397" s="24"/>
      <c r="I397" s="25"/>
      <c r="J397" s="25"/>
    </row>
    <row r="398" spans="4:10" x14ac:dyDescent="0.2">
      <c r="D398" s="24"/>
      <c r="H398" s="24"/>
      <c r="I398" s="25"/>
      <c r="J398" s="25"/>
    </row>
    <row r="399" spans="4:10" x14ac:dyDescent="0.2">
      <c r="D399" s="24"/>
      <c r="H399" s="24"/>
      <c r="I399" s="25"/>
      <c r="J399" s="25"/>
    </row>
    <row r="400" spans="4:10" x14ac:dyDescent="0.2">
      <c r="D400" s="24"/>
      <c r="H400" s="24"/>
      <c r="I400" s="25"/>
      <c r="J400" s="25"/>
    </row>
    <row r="401" spans="4:10" x14ac:dyDescent="0.2">
      <c r="D401" s="24"/>
      <c r="H401" s="24"/>
      <c r="I401" s="25"/>
      <c r="J401" s="25"/>
    </row>
    <row r="402" spans="4:10" x14ac:dyDescent="0.2">
      <c r="D402" s="24"/>
      <c r="H402" s="24"/>
      <c r="I402" s="25"/>
      <c r="J402" s="25"/>
    </row>
    <row r="403" spans="4:10" x14ac:dyDescent="0.2">
      <c r="D403" s="24"/>
      <c r="H403" s="24"/>
      <c r="I403" s="25"/>
      <c r="J403" s="25"/>
    </row>
    <row r="404" spans="4:10" x14ac:dyDescent="0.2">
      <c r="D404" s="24"/>
      <c r="H404" s="24"/>
      <c r="I404" s="25"/>
      <c r="J404" s="25"/>
    </row>
    <row r="405" spans="4:10" x14ac:dyDescent="0.2">
      <c r="D405" s="24"/>
      <c r="H405" s="24"/>
      <c r="I405" s="25"/>
      <c r="J405" s="25"/>
    </row>
    <row r="406" spans="4:10" x14ac:dyDescent="0.2">
      <c r="D406" s="24"/>
      <c r="H406" s="24"/>
      <c r="I406" s="25"/>
      <c r="J406" s="25"/>
    </row>
    <row r="407" spans="4:10" x14ac:dyDescent="0.2">
      <c r="D407" s="24"/>
      <c r="H407" s="24"/>
      <c r="I407" s="25"/>
      <c r="J407" s="25"/>
    </row>
    <row r="408" spans="4:10" x14ac:dyDescent="0.2">
      <c r="D408" s="24"/>
      <c r="H408" s="24"/>
      <c r="I408" s="25"/>
      <c r="J408" s="25"/>
    </row>
    <row r="409" spans="4:10" x14ac:dyDescent="0.2">
      <c r="D409" s="24"/>
      <c r="H409" s="24"/>
      <c r="I409" s="25"/>
      <c r="J409" s="25"/>
    </row>
    <row r="410" spans="4:10" x14ac:dyDescent="0.2">
      <c r="D410" s="24"/>
      <c r="H410" s="24"/>
      <c r="I410" s="25"/>
      <c r="J410" s="25"/>
    </row>
    <row r="411" spans="4:10" x14ac:dyDescent="0.2">
      <c r="D411" s="24"/>
      <c r="H411" s="24"/>
      <c r="I411" s="25"/>
      <c r="J411" s="25"/>
    </row>
    <row r="412" spans="4:10" x14ac:dyDescent="0.2">
      <c r="D412" s="24"/>
      <c r="H412" s="24"/>
      <c r="I412" s="25"/>
      <c r="J412" s="25"/>
    </row>
    <row r="413" spans="4:10" x14ac:dyDescent="0.2">
      <c r="D413" s="24"/>
      <c r="H413" s="24"/>
      <c r="I413" s="25"/>
      <c r="J413" s="25"/>
    </row>
    <row r="414" spans="4:10" x14ac:dyDescent="0.2">
      <c r="D414" s="24"/>
      <c r="H414" s="24"/>
      <c r="I414" s="25"/>
      <c r="J414" s="25"/>
    </row>
    <row r="415" spans="4:10" x14ac:dyDescent="0.2">
      <c r="D415" s="24"/>
      <c r="H415" s="24"/>
      <c r="I415" s="25"/>
      <c r="J415" s="25"/>
    </row>
    <row r="416" spans="4:10" x14ac:dyDescent="0.2">
      <c r="D416" s="24"/>
      <c r="H416" s="24"/>
      <c r="I416" s="25"/>
      <c r="J416" s="25"/>
    </row>
    <row r="417" spans="4:10" x14ac:dyDescent="0.2">
      <c r="D417" s="24"/>
      <c r="H417" s="24"/>
      <c r="I417" s="25"/>
      <c r="J417" s="25"/>
    </row>
    <row r="418" spans="4:10" x14ac:dyDescent="0.2">
      <c r="D418" s="24"/>
      <c r="H418" s="24"/>
      <c r="I418" s="25"/>
      <c r="J418" s="25"/>
    </row>
    <row r="419" spans="4:10" x14ac:dyDescent="0.2">
      <c r="D419" s="24"/>
      <c r="H419" s="24"/>
      <c r="I419" s="25"/>
      <c r="J419" s="25"/>
    </row>
    <row r="420" spans="4:10" x14ac:dyDescent="0.2">
      <c r="D420" s="24"/>
      <c r="H420" s="24"/>
      <c r="I420" s="25"/>
      <c r="J420" s="25"/>
    </row>
    <row r="421" spans="4:10" x14ac:dyDescent="0.2">
      <c r="D421" s="24"/>
      <c r="H421" s="24"/>
      <c r="I421" s="25"/>
      <c r="J421" s="25"/>
    </row>
    <row r="422" spans="4:10" x14ac:dyDescent="0.2">
      <c r="D422" s="24"/>
      <c r="H422" s="24"/>
      <c r="I422" s="25"/>
      <c r="J422" s="25"/>
    </row>
    <row r="423" spans="4:10" x14ac:dyDescent="0.2">
      <c r="D423" s="24"/>
      <c r="H423" s="24"/>
      <c r="I423" s="25"/>
      <c r="J423" s="25"/>
    </row>
    <row r="424" spans="4:10" x14ac:dyDescent="0.2">
      <c r="D424" s="24"/>
      <c r="H424" s="24"/>
      <c r="I424" s="25"/>
      <c r="J424" s="25"/>
    </row>
    <row r="425" spans="4:10" x14ac:dyDescent="0.2">
      <c r="D425" s="24"/>
      <c r="H425" s="24"/>
      <c r="I425" s="25"/>
      <c r="J425" s="25"/>
    </row>
    <row r="426" spans="4:10" x14ac:dyDescent="0.2">
      <c r="D426" s="24"/>
      <c r="H426" s="24"/>
      <c r="I426" s="25"/>
      <c r="J426" s="25"/>
    </row>
    <row r="427" spans="4:10" x14ac:dyDescent="0.2">
      <c r="D427" s="24"/>
      <c r="H427" s="24"/>
      <c r="I427" s="25"/>
      <c r="J427" s="25"/>
    </row>
    <row r="428" spans="4:10" x14ac:dyDescent="0.2">
      <c r="D428" s="24"/>
      <c r="H428" s="24"/>
      <c r="I428" s="25"/>
      <c r="J428" s="25"/>
    </row>
    <row r="429" spans="4:10" x14ac:dyDescent="0.2">
      <c r="D429" s="24"/>
      <c r="H429" s="24"/>
      <c r="I429" s="25"/>
      <c r="J429" s="25"/>
    </row>
    <row r="430" spans="4:10" x14ac:dyDescent="0.2">
      <c r="D430" s="24"/>
      <c r="H430" s="24"/>
      <c r="I430" s="25"/>
      <c r="J430" s="25"/>
    </row>
    <row r="431" spans="4:10" x14ac:dyDescent="0.2">
      <c r="D431" s="24"/>
      <c r="H431" s="24"/>
      <c r="I431" s="25"/>
      <c r="J431" s="25"/>
    </row>
    <row r="432" spans="4:10" x14ac:dyDescent="0.2">
      <c r="D432" s="24"/>
      <c r="H432" s="24"/>
      <c r="I432" s="25"/>
      <c r="J432" s="25"/>
    </row>
    <row r="433" spans="4:10" x14ac:dyDescent="0.2">
      <c r="D433" s="24"/>
      <c r="H433" s="24"/>
      <c r="I433" s="25"/>
      <c r="J433" s="25"/>
    </row>
    <row r="434" spans="4:10" x14ac:dyDescent="0.2">
      <c r="D434" s="24"/>
      <c r="H434" s="24"/>
      <c r="I434" s="25"/>
      <c r="J434" s="25"/>
    </row>
    <row r="435" spans="4:10" x14ac:dyDescent="0.2">
      <c r="D435" s="24"/>
      <c r="H435" s="24"/>
      <c r="I435" s="25"/>
      <c r="J435" s="25"/>
    </row>
    <row r="436" spans="4:10" x14ac:dyDescent="0.2">
      <c r="D436" s="24"/>
      <c r="H436" s="24"/>
      <c r="I436" s="25"/>
      <c r="J436" s="25"/>
    </row>
    <row r="437" spans="4:10" x14ac:dyDescent="0.2">
      <c r="D437" s="24"/>
      <c r="H437" s="24"/>
      <c r="I437" s="25"/>
      <c r="J437" s="25"/>
    </row>
    <row r="438" spans="4:10" x14ac:dyDescent="0.2">
      <c r="D438" s="24"/>
      <c r="H438" s="24"/>
      <c r="I438" s="25"/>
      <c r="J438" s="25"/>
    </row>
    <row r="439" spans="4:10" x14ac:dyDescent="0.2">
      <c r="D439" s="24"/>
      <c r="H439" s="24"/>
      <c r="I439" s="25"/>
      <c r="J439" s="25"/>
    </row>
    <row r="440" spans="4:10" x14ac:dyDescent="0.2">
      <c r="D440" s="24"/>
      <c r="H440" s="24"/>
      <c r="I440" s="25"/>
      <c r="J440" s="25"/>
    </row>
    <row r="441" spans="4:10" x14ac:dyDescent="0.2">
      <c r="D441" s="24"/>
      <c r="H441" s="24"/>
      <c r="I441" s="25"/>
      <c r="J441" s="25"/>
    </row>
    <row r="442" spans="4:10" x14ac:dyDescent="0.2">
      <c r="D442" s="24"/>
      <c r="H442" s="24"/>
      <c r="I442" s="25"/>
      <c r="J442" s="25"/>
    </row>
    <row r="443" spans="4:10" x14ac:dyDescent="0.2">
      <c r="D443" s="24"/>
      <c r="H443" s="24"/>
      <c r="I443" s="25"/>
      <c r="J443" s="25"/>
    </row>
    <row r="444" spans="4:10" x14ac:dyDescent="0.2">
      <c r="D444" s="24"/>
      <c r="H444" s="24"/>
      <c r="I444" s="25"/>
      <c r="J444" s="25"/>
    </row>
    <row r="445" spans="4:10" x14ac:dyDescent="0.2">
      <c r="D445" s="24"/>
      <c r="H445" s="24"/>
      <c r="I445" s="25"/>
      <c r="J445" s="25"/>
    </row>
    <row r="446" spans="4:10" x14ac:dyDescent="0.2">
      <c r="D446" s="24"/>
      <c r="H446" s="24"/>
      <c r="I446" s="25"/>
      <c r="J446" s="25"/>
    </row>
    <row r="447" spans="4:10" x14ac:dyDescent="0.2">
      <c r="D447" s="24"/>
      <c r="H447" s="24"/>
      <c r="I447" s="25"/>
      <c r="J447" s="25"/>
    </row>
    <row r="448" spans="4:10" x14ac:dyDescent="0.2">
      <c r="D448" s="24"/>
      <c r="H448" s="24"/>
      <c r="I448" s="25"/>
      <c r="J448" s="25"/>
    </row>
    <row r="449" spans="4:10" x14ac:dyDescent="0.2">
      <c r="D449" s="24"/>
      <c r="H449" s="24"/>
      <c r="I449" s="25"/>
      <c r="J449" s="25"/>
    </row>
    <row r="450" spans="4:10" x14ac:dyDescent="0.2">
      <c r="D450" s="24"/>
      <c r="H450" s="24"/>
      <c r="I450" s="25"/>
      <c r="J450" s="25"/>
    </row>
    <row r="451" spans="4:10" x14ac:dyDescent="0.2">
      <c r="D451" s="24"/>
      <c r="H451" s="24"/>
      <c r="I451" s="25"/>
      <c r="J451" s="25"/>
    </row>
    <row r="452" spans="4:10" x14ac:dyDescent="0.2">
      <c r="D452" s="24"/>
      <c r="H452" s="24"/>
      <c r="I452" s="25"/>
      <c r="J452" s="25"/>
    </row>
    <row r="453" spans="4:10" x14ac:dyDescent="0.2">
      <c r="D453" s="24"/>
      <c r="H453" s="24"/>
      <c r="I453" s="25"/>
      <c r="J453" s="25"/>
    </row>
    <row r="454" spans="4:10" x14ac:dyDescent="0.2">
      <c r="D454" s="24"/>
      <c r="H454" s="24"/>
      <c r="I454" s="25"/>
      <c r="J454" s="25"/>
    </row>
    <row r="455" spans="4:10" x14ac:dyDescent="0.2">
      <c r="D455" s="24"/>
      <c r="H455" s="24"/>
      <c r="I455" s="25"/>
      <c r="J455" s="25"/>
    </row>
    <row r="456" spans="4:10" x14ac:dyDescent="0.2">
      <c r="D456" s="24"/>
      <c r="H456" s="24"/>
      <c r="I456" s="25"/>
      <c r="J456" s="25"/>
    </row>
    <row r="457" spans="4:10" x14ac:dyDescent="0.2">
      <c r="D457" s="24"/>
      <c r="H457" s="24"/>
      <c r="I457" s="25"/>
      <c r="J457" s="25"/>
    </row>
    <row r="458" spans="4:10" x14ac:dyDescent="0.2">
      <c r="D458" s="24"/>
      <c r="H458" s="24"/>
      <c r="I458" s="25"/>
      <c r="J458" s="25"/>
    </row>
    <row r="459" spans="4:10" x14ac:dyDescent="0.2">
      <c r="D459" s="24"/>
      <c r="H459" s="24"/>
      <c r="I459" s="25"/>
      <c r="J459" s="25"/>
    </row>
    <row r="460" spans="4:10" x14ac:dyDescent="0.2">
      <c r="D460" s="24"/>
      <c r="H460" s="24"/>
      <c r="I460" s="25"/>
      <c r="J460" s="25"/>
    </row>
    <row r="461" spans="4:10" x14ac:dyDescent="0.2">
      <c r="D461" s="24"/>
      <c r="H461" s="24"/>
      <c r="I461" s="25"/>
      <c r="J461" s="25"/>
    </row>
    <row r="462" spans="4:10" x14ac:dyDescent="0.2">
      <c r="D462" s="24"/>
      <c r="H462" s="24"/>
      <c r="I462" s="25"/>
      <c r="J462" s="25"/>
    </row>
    <row r="463" spans="4:10" x14ac:dyDescent="0.2">
      <c r="D463" s="24"/>
      <c r="H463" s="24"/>
      <c r="I463" s="25"/>
      <c r="J463" s="25"/>
    </row>
    <row r="464" spans="4:10" x14ac:dyDescent="0.2">
      <c r="D464" s="24"/>
      <c r="H464" s="24"/>
      <c r="I464" s="25"/>
      <c r="J464" s="25"/>
    </row>
    <row r="465" spans="4:10" x14ac:dyDescent="0.2">
      <c r="D465" s="24"/>
      <c r="H465" s="24"/>
      <c r="I465" s="25"/>
      <c r="J465" s="25"/>
    </row>
    <row r="466" spans="4:10" x14ac:dyDescent="0.2">
      <c r="D466" s="24"/>
      <c r="H466" s="24"/>
      <c r="I466" s="25"/>
      <c r="J466" s="25"/>
    </row>
    <row r="467" spans="4:10" x14ac:dyDescent="0.2">
      <c r="D467" s="24"/>
      <c r="H467" s="24"/>
      <c r="I467" s="25"/>
      <c r="J467" s="25"/>
    </row>
    <row r="468" spans="4:10" x14ac:dyDescent="0.2">
      <c r="D468" s="24"/>
      <c r="H468" s="24"/>
      <c r="I468" s="25"/>
      <c r="J468" s="25"/>
    </row>
    <row r="469" spans="4:10" x14ac:dyDescent="0.2">
      <c r="D469" s="24"/>
      <c r="H469" s="24"/>
      <c r="I469" s="25"/>
      <c r="J469" s="25"/>
    </row>
    <row r="470" spans="4:10" x14ac:dyDescent="0.2">
      <c r="D470" s="24"/>
      <c r="H470" s="24"/>
      <c r="I470" s="25"/>
      <c r="J470" s="25"/>
    </row>
    <row r="471" spans="4:10" x14ac:dyDescent="0.2">
      <c r="D471" s="24"/>
      <c r="H471" s="24"/>
      <c r="I471" s="25"/>
      <c r="J471" s="25"/>
    </row>
    <row r="472" spans="4:10" x14ac:dyDescent="0.2">
      <c r="D472" s="24"/>
      <c r="H472" s="24"/>
      <c r="I472" s="25"/>
      <c r="J472" s="25"/>
    </row>
    <row r="473" spans="4:10" x14ac:dyDescent="0.2">
      <c r="D473" s="24"/>
      <c r="H473" s="24"/>
      <c r="I473" s="25"/>
      <c r="J473" s="25"/>
    </row>
    <row r="474" spans="4:10" x14ac:dyDescent="0.2">
      <c r="D474" s="24"/>
      <c r="H474" s="24"/>
      <c r="I474" s="25"/>
      <c r="J474" s="25"/>
    </row>
    <row r="475" spans="4:10" x14ac:dyDescent="0.2">
      <c r="D475" s="24"/>
      <c r="H475" s="24"/>
      <c r="I475" s="25"/>
      <c r="J475" s="25"/>
    </row>
    <row r="476" spans="4:10" x14ac:dyDescent="0.2">
      <c r="D476" s="24"/>
      <c r="H476" s="24"/>
      <c r="I476" s="25"/>
      <c r="J476" s="25"/>
    </row>
    <row r="477" spans="4:10" x14ac:dyDescent="0.2">
      <c r="D477" s="24"/>
      <c r="H477" s="24"/>
      <c r="I477" s="25"/>
      <c r="J477" s="25"/>
    </row>
    <row r="478" spans="4:10" x14ac:dyDescent="0.2">
      <c r="D478" s="24"/>
      <c r="H478" s="24"/>
      <c r="I478" s="25"/>
      <c r="J478" s="25"/>
    </row>
    <row r="479" spans="4:10" x14ac:dyDescent="0.2">
      <c r="D479" s="24"/>
      <c r="H479" s="24"/>
      <c r="I479" s="25"/>
      <c r="J479" s="25"/>
    </row>
    <row r="480" spans="4:10" x14ac:dyDescent="0.2">
      <c r="D480" s="24"/>
      <c r="H480" s="24"/>
      <c r="I480" s="25"/>
      <c r="J480" s="25"/>
    </row>
    <row r="481" spans="4:10" x14ac:dyDescent="0.2">
      <c r="D481" s="24"/>
      <c r="H481" s="24"/>
      <c r="I481" s="25"/>
      <c r="J481" s="25"/>
    </row>
    <row r="482" spans="4:10" x14ac:dyDescent="0.2">
      <c r="D482" s="24"/>
      <c r="H482" s="24"/>
      <c r="I482" s="25"/>
      <c r="J482" s="25"/>
    </row>
    <row r="483" spans="4:10" x14ac:dyDescent="0.2">
      <c r="D483" s="24"/>
      <c r="H483" s="24"/>
      <c r="I483" s="25"/>
      <c r="J483" s="25"/>
    </row>
    <row r="484" spans="4:10" x14ac:dyDescent="0.2">
      <c r="D484" s="24"/>
      <c r="H484" s="24"/>
      <c r="I484" s="25"/>
      <c r="J484" s="25"/>
    </row>
    <row r="485" spans="4:10" x14ac:dyDescent="0.2">
      <c r="D485" s="24"/>
      <c r="H485" s="24"/>
      <c r="I485" s="25"/>
      <c r="J485" s="25"/>
    </row>
    <row r="486" spans="4:10" x14ac:dyDescent="0.2">
      <c r="D486" s="24"/>
      <c r="H486" s="24"/>
      <c r="I486" s="25"/>
      <c r="J486" s="25"/>
    </row>
    <row r="487" spans="4:10" x14ac:dyDescent="0.2">
      <c r="D487" s="24"/>
      <c r="H487" s="24"/>
      <c r="I487" s="25"/>
      <c r="J487" s="25"/>
    </row>
    <row r="488" spans="4:10" x14ac:dyDescent="0.2">
      <c r="D488" s="24"/>
      <c r="H488" s="24"/>
      <c r="I488" s="25"/>
      <c r="J488" s="25"/>
    </row>
    <row r="489" spans="4:10" x14ac:dyDescent="0.2">
      <c r="D489" s="24"/>
      <c r="H489" s="24"/>
      <c r="I489" s="25"/>
      <c r="J489" s="25"/>
    </row>
    <row r="490" spans="4:10" x14ac:dyDescent="0.2">
      <c r="D490" s="24"/>
      <c r="H490" s="24"/>
      <c r="I490" s="25"/>
      <c r="J490" s="25"/>
    </row>
    <row r="491" spans="4:10" x14ac:dyDescent="0.2">
      <c r="D491" s="24"/>
      <c r="H491" s="24"/>
      <c r="I491" s="25"/>
      <c r="J491" s="25"/>
    </row>
    <row r="492" spans="4:10" x14ac:dyDescent="0.2">
      <c r="D492" s="24"/>
      <c r="H492" s="24"/>
      <c r="I492" s="25"/>
      <c r="J492" s="25"/>
    </row>
    <row r="493" spans="4:10" x14ac:dyDescent="0.2">
      <c r="D493" s="24"/>
      <c r="H493" s="24"/>
      <c r="I493" s="25"/>
      <c r="J493" s="25"/>
    </row>
    <row r="494" spans="4:10" x14ac:dyDescent="0.2">
      <c r="D494" s="24"/>
      <c r="H494" s="24"/>
      <c r="I494" s="25"/>
      <c r="J494" s="25"/>
    </row>
    <row r="495" spans="4:10" x14ac:dyDescent="0.2">
      <c r="D495" s="24"/>
      <c r="H495" s="24"/>
      <c r="I495" s="25"/>
      <c r="J495" s="25"/>
    </row>
    <row r="496" spans="4:10" x14ac:dyDescent="0.2">
      <c r="D496" s="24"/>
      <c r="H496" s="24"/>
      <c r="I496" s="25"/>
      <c r="J496" s="25"/>
    </row>
    <row r="497" spans="4:10" x14ac:dyDescent="0.2">
      <c r="D497" s="24"/>
      <c r="H497" s="24"/>
      <c r="I497" s="25"/>
      <c r="J497" s="25"/>
    </row>
    <row r="498" spans="4:10" x14ac:dyDescent="0.2">
      <c r="D498" s="24"/>
      <c r="H498" s="24"/>
      <c r="I498" s="25"/>
      <c r="J498" s="25"/>
    </row>
    <row r="499" spans="4:10" x14ac:dyDescent="0.2">
      <c r="D499" s="24"/>
      <c r="H499" s="24"/>
      <c r="I499" s="25"/>
      <c r="J499" s="25"/>
    </row>
    <row r="500" spans="4:10" x14ac:dyDescent="0.2">
      <c r="D500" s="24"/>
      <c r="H500" s="24"/>
      <c r="I500" s="25"/>
      <c r="J500" s="25"/>
    </row>
    <row r="501" spans="4:10" x14ac:dyDescent="0.2">
      <c r="D501" s="24"/>
      <c r="H501" s="24"/>
      <c r="I501" s="25"/>
      <c r="J501" s="25"/>
    </row>
    <row r="502" spans="4:10" x14ac:dyDescent="0.2">
      <c r="D502" s="24"/>
      <c r="H502" s="24"/>
      <c r="I502" s="25"/>
      <c r="J502" s="25"/>
    </row>
    <row r="503" spans="4:10" x14ac:dyDescent="0.2">
      <c r="D503" s="24"/>
      <c r="H503" s="24"/>
      <c r="I503" s="25"/>
      <c r="J503" s="25"/>
    </row>
    <row r="504" spans="4:10" x14ac:dyDescent="0.2">
      <c r="D504" s="24"/>
      <c r="H504" s="24"/>
      <c r="I504" s="25"/>
      <c r="J504" s="25"/>
    </row>
    <row r="505" spans="4:10" x14ac:dyDescent="0.2">
      <c r="D505" s="24"/>
      <c r="H505" s="24"/>
      <c r="I505" s="25"/>
      <c r="J505" s="25"/>
    </row>
    <row r="506" spans="4:10" x14ac:dyDescent="0.2">
      <c r="D506" s="24"/>
      <c r="H506" s="24"/>
      <c r="I506" s="25"/>
      <c r="J506" s="25"/>
    </row>
    <row r="507" spans="4:10" x14ac:dyDescent="0.2">
      <c r="D507" s="24"/>
      <c r="H507" s="24"/>
      <c r="I507" s="25"/>
      <c r="J507" s="25"/>
    </row>
    <row r="508" spans="4:10" x14ac:dyDescent="0.2">
      <c r="D508" s="24"/>
      <c r="H508" s="24"/>
      <c r="I508" s="25"/>
      <c r="J508" s="25"/>
    </row>
    <row r="509" spans="4:10" x14ac:dyDescent="0.2">
      <c r="D509" s="24"/>
      <c r="H509" s="24"/>
      <c r="I509" s="25"/>
      <c r="J509" s="25"/>
    </row>
    <row r="510" spans="4:10" x14ac:dyDescent="0.2">
      <c r="D510" s="24"/>
      <c r="H510" s="24"/>
      <c r="I510" s="25"/>
      <c r="J510" s="25"/>
    </row>
    <row r="511" spans="4:10" x14ac:dyDescent="0.2">
      <c r="D511" s="24"/>
      <c r="H511" s="24"/>
      <c r="I511" s="25"/>
      <c r="J511" s="25"/>
    </row>
    <row r="512" spans="4:10" x14ac:dyDescent="0.2">
      <c r="D512" s="24"/>
      <c r="H512" s="24"/>
      <c r="I512" s="25"/>
      <c r="J512" s="25"/>
    </row>
    <row r="513" spans="4:10" x14ac:dyDescent="0.2">
      <c r="D513" s="24"/>
      <c r="H513" s="24"/>
      <c r="I513" s="25"/>
      <c r="J513" s="25"/>
    </row>
    <row r="514" spans="4:10" x14ac:dyDescent="0.2">
      <c r="D514" s="24"/>
      <c r="H514" s="24"/>
      <c r="I514" s="25"/>
      <c r="J514" s="25"/>
    </row>
    <row r="515" spans="4:10" x14ac:dyDescent="0.2">
      <c r="D515" s="24"/>
      <c r="H515" s="24"/>
      <c r="I515" s="25"/>
      <c r="J515" s="25"/>
    </row>
    <row r="516" spans="4:10" x14ac:dyDescent="0.2">
      <c r="D516" s="24"/>
      <c r="H516" s="24"/>
      <c r="I516" s="25"/>
      <c r="J516" s="25"/>
    </row>
    <row r="517" spans="4:10" x14ac:dyDescent="0.2">
      <c r="D517" s="24"/>
      <c r="H517" s="24"/>
      <c r="I517" s="25"/>
      <c r="J517" s="25"/>
    </row>
    <row r="518" spans="4:10" x14ac:dyDescent="0.2">
      <c r="D518" s="24"/>
      <c r="H518" s="24"/>
      <c r="I518" s="25"/>
      <c r="J518" s="25"/>
    </row>
    <row r="519" spans="4:10" x14ac:dyDescent="0.2">
      <c r="D519" s="24"/>
      <c r="H519" s="24"/>
      <c r="I519" s="25"/>
      <c r="J519" s="25"/>
    </row>
    <row r="520" spans="4:10" x14ac:dyDescent="0.2">
      <c r="D520" s="24"/>
      <c r="H520" s="24"/>
      <c r="I520" s="25"/>
      <c r="J520" s="25"/>
    </row>
    <row r="521" spans="4:10" x14ac:dyDescent="0.2">
      <c r="D521" s="24"/>
      <c r="H521" s="24"/>
      <c r="I521" s="25"/>
      <c r="J521" s="25"/>
    </row>
    <row r="522" spans="4:10" x14ac:dyDescent="0.2">
      <c r="D522" s="24"/>
      <c r="H522" s="24"/>
      <c r="I522" s="25"/>
      <c r="J522" s="25"/>
    </row>
    <row r="523" spans="4:10" x14ac:dyDescent="0.2">
      <c r="D523" s="24"/>
      <c r="H523" s="24"/>
      <c r="I523" s="25"/>
      <c r="J523" s="25"/>
    </row>
    <row r="524" spans="4:10" x14ac:dyDescent="0.2">
      <c r="D524" s="24"/>
      <c r="H524" s="24"/>
      <c r="I524" s="25"/>
      <c r="J524" s="25"/>
    </row>
    <row r="525" spans="4:10" x14ac:dyDescent="0.2">
      <c r="D525" s="24"/>
      <c r="H525" s="24"/>
      <c r="I525" s="25"/>
      <c r="J525" s="25"/>
    </row>
    <row r="526" spans="4:10" x14ac:dyDescent="0.2">
      <c r="D526" s="24"/>
      <c r="H526" s="24"/>
      <c r="I526" s="25"/>
      <c r="J526" s="25"/>
    </row>
    <row r="527" spans="4:10" x14ac:dyDescent="0.2">
      <c r="D527" s="24"/>
      <c r="H527" s="24"/>
      <c r="I527" s="25"/>
      <c r="J527" s="25"/>
    </row>
    <row r="528" spans="4:10" x14ac:dyDescent="0.2">
      <c r="D528" s="24"/>
      <c r="H528" s="24"/>
      <c r="I528" s="25"/>
      <c r="J528" s="25"/>
    </row>
    <row r="529" spans="4:10" x14ac:dyDescent="0.2">
      <c r="D529" s="24"/>
      <c r="H529" s="24"/>
      <c r="I529" s="25"/>
      <c r="J529" s="25"/>
    </row>
    <row r="530" spans="4:10" x14ac:dyDescent="0.2">
      <c r="D530" s="24"/>
      <c r="H530" s="24"/>
      <c r="I530" s="25"/>
      <c r="J530" s="25"/>
    </row>
    <row r="531" spans="4:10" x14ac:dyDescent="0.2">
      <c r="D531" s="24"/>
      <c r="H531" s="24"/>
      <c r="I531" s="25"/>
      <c r="J531" s="25"/>
    </row>
    <row r="532" spans="4:10" x14ac:dyDescent="0.2">
      <c r="D532" s="24"/>
      <c r="H532" s="24"/>
      <c r="I532" s="25"/>
      <c r="J532" s="25"/>
    </row>
    <row r="533" spans="4:10" x14ac:dyDescent="0.2">
      <c r="D533" s="24"/>
      <c r="H533" s="24"/>
      <c r="I533" s="25"/>
      <c r="J533" s="25"/>
    </row>
    <row r="534" spans="4:10" x14ac:dyDescent="0.2">
      <c r="D534" s="24"/>
      <c r="H534" s="24"/>
      <c r="I534" s="25"/>
      <c r="J534" s="25"/>
    </row>
    <row r="535" spans="4:10" x14ac:dyDescent="0.2">
      <c r="D535" s="24"/>
      <c r="H535" s="24"/>
      <c r="I535" s="25"/>
      <c r="J535" s="25"/>
    </row>
    <row r="536" spans="4:10" x14ac:dyDescent="0.2">
      <c r="D536" s="24"/>
      <c r="H536" s="24"/>
      <c r="I536" s="25"/>
      <c r="J536" s="25"/>
    </row>
    <row r="537" spans="4:10" x14ac:dyDescent="0.2">
      <c r="D537" s="24"/>
      <c r="H537" s="24"/>
      <c r="I537" s="25"/>
      <c r="J537" s="25"/>
    </row>
    <row r="538" spans="4:10" x14ac:dyDescent="0.2">
      <c r="D538" s="24"/>
      <c r="H538" s="24"/>
      <c r="I538" s="25"/>
      <c r="J538" s="25"/>
    </row>
    <row r="539" spans="4:10" x14ac:dyDescent="0.2">
      <c r="D539" s="24"/>
      <c r="H539" s="24"/>
      <c r="I539" s="25"/>
      <c r="J539" s="25"/>
    </row>
    <row r="540" spans="4:10" x14ac:dyDescent="0.2">
      <c r="D540" s="24"/>
      <c r="H540" s="24"/>
      <c r="I540" s="25"/>
      <c r="J540" s="25"/>
    </row>
    <row r="541" spans="4:10" x14ac:dyDescent="0.2">
      <c r="D541" s="24"/>
      <c r="H541" s="24"/>
      <c r="I541" s="25"/>
      <c r="J541" s="25"/>
    </row>
    <row r="542" spans="4:10" x14ac:dyDescent="0.2">
      <c r="D542" s="24"/>
      <c r="H542" s="24"/>
      <c r="I542" s="25"/>
      <c r="J542" s="25"/>
    </row>
    <row r="543" spans="4:10" x14ac:dyDescent="0.2">
      <c r="D543" s="24"/>
      <c r="H543" s="24"/>
      <c r="I543" s="25"/>
      <c r="J543" s="25"/>
    </row>
    <row r="544" spans="4:10" x14ac:dyDescent="0.2">
      <c r="D544" s="24"/>
      <c r="H544" s="24"/>
      <c r="I544" s="25"/>
      <c r="J544" s="25"/>
    </row>
    <row r="545" spans="4:10" x14ac:dyDescent="0.2">
      <c r="D545" s="24"/>
      <c r="H545" s="24"/>
      <c r="I545" s="25"/>
      <c r="J545" s="25"/>
    </row>
    <row r="546" spans="4:10" x14ac:dyDescent="0.2">
      <c r="D546" s="24"/>
      <c r="H546" s="24"/>
      <c r="I546" s="25"/>
      <c r="J546" s="25"/>
    </row>
    <row r="547" spans="4:10" x14ac:dyDescent="0.2">
      <c r="D547" s="24"/>
      <c r="H547" s="24"/>
      <c r="I547" s="25"/>
      <c r="J547" s="25"/>
    </row>
    <row r="548" spans="4:10" x14ac:dyDescent="0.2">
      <c r="D548" s="24"/>
      <c r="H548" s="24"/>
      <c r="I548" s="25"/>
      <c r="J548" s="25"/>
    </row>
    <row r="549" spans="4:10" x14ac:dyDescent="0.2">
      <c r="D549" s="24"/>
      <c r="H549" s="24"/>
      <c r="I549" s="25"/>
      <c r="J549" s="25"/>
    </row>
    <row r="550" spans="4:10" x14ac:dyDescent="0.2">
      <c r="D550" s="24"/>
      <c r="H550" s="24"/>
      <c r="I550" s="25"/>
      <c r="J550" s="25"/>
    </row>
    <row r="551" spans="4:10" x14ac:dyDescent="0.2">
      <c r="D551" s="24"/>
      <c r="H551" s="24"/>
      <c r="I551" s="25"/>
      <c r="J551" s="25"/>
    </row>
    <row r="552" spans="4:10" x14ac:dyDescent="0.2">
      <c r="D552" s="24"/>
      <c r="H552" s="24"/>
      <c r="I552" s="25"/>
      <c r="J552" s="25"/>
    </row>
    <row r="553" spans="4:10" x14ac:dyDescent="0.2">
      <c r="D553" s="24"/>
      <c r="H553" s="24"/>
      <c r="I553" s="25"/>
      <c r="J553" s="25"/>
    </row>
    <row r="554" spans="4:10" x14ac:dyDescent="0.2">
      <c r="D554" s="24"/>
      <c r="H554" s="24"/>
      <c r="I554" s="25"/>
      <c r="J554" s="25"/>
    </row>
    <row r="555" spans="4:10" x14ac:dyDescent="0.2">
      <c r="D555" s="24"/>
      <c r="H555" s="24"/>
      <c r="I555" s="25"/>
      <c r="J555" s="25"/>
    </row>
    <row r="556" spans="4:10" x14ac:dyDescent="0.2">
      <c r="D556" s="24"/>
      <c r="H556" s="24"/>
      <c r="I556" s="25"/>
      <c r="J556" s="25"/>
    </row>
    <row r="557" spans="4:10" x14ac:dyDescent="0.2">
      <c r="D557" s="24"/>
      <c r="H557" s="24"/>
      <c r="I557" s="25"/>
      <c r="J557" s="25"/>
    </row>
    <row r="558" spans="4:10" x14ac:dyDescent="0.2">
      <c r="D558" s="24"/>
      <c r="H558" s="24"/>
      <c r="I558" s="25"/>
      <c r="J558" s="25"/>
    </row>
    <row r="559" spans="4:10" x14ac:dyDescent="0.2">
      <c r="D559" s="24"/>
      <c r="H559" s="24"/>
      <c r="I559" s="25"/>
      <c r="J559" s="25"/>
    </row>
    <row r="560" spans="4:10" x14ac:dyDescent="0.2">
      <c r="D560" s="24"/>
      <c r="H560" s="24"/>
      <c r="I560" s="25"/>
      <c r="J560" s="25"/>
    </row>
    <row r="561" spans="4:10" x14ac:dyDescent="0.2">
      <c r="D561" s="24"/>
      <c r="H561" s="24"/>
      <c r="I561" s="25"/>
      <c r="J561" s="25"/>
    </row>
    <row r="562" spans="4:10" x14ac:dyDescent="0.2">
      <c r="D562" s="24"/>
      <c r="H562" s="24"/>
      <c r="I562" s="25"/>
      <c r="J562" s="25"/>
    </row>
    <row r="563" spans="4:10" x14ac:dyDescent="0.2">
      <c r="D563" s="24"/>
      <c r="H563" s="24"/>
      <c r="I563" s="25"/>
      <c r="J563" s="25"/>
    </row>
    <row r="564" spans="4:10" x14ac:dyDescent="0.2">
      <c r="D564" s="24"/>
      <c r="H564" s="24"/>
      <c r="I564" s="25"/>
      <c r="J564" s="25"/>
    </row>
    <row r="565" spans="4:10" x14ac:dyDescent="0.2">
      <c r="D565" s="24"/>
      <c r="H565" s="24"/>
      <c r="I565" s="25"/>
      <c r="J565" s="25"/>
    </row>
    <row r="566" spans="4:10" x14ac:dyDescent="0.2">
      <c r="D566" s="24"/>
      <c r="H566" s="24"/>
      <c r="I566" s="25"/>
      <c r="J566" s="25"/>
    </row>
    <row r="567" spans="4:10" x14ac:dyDescent="0.2">
      <c r="D567" s="24"/>
      <c r="H567" s="24"/>
      <c r="I567" s="25"/>
      <c r="J567" s="25"/>
    </row>
    <row r="568" spans="4:10" x14ac:dyDescent="0.2">
      <c r="D568" s="24"/>
      <c r="H568" s="24"/>
      <c r="I568" s="25"/>
      <c r="J568" s="25"/>
    </row>
    <row r="569" spans="4:10" x14ac:dyDescent="0.2">
      <c r="D569" s="24"/>
      <c r="H569" s="24"/>
      <c r="I569" s="25"/>
      <c r="J569" s="25"/>
    </row>
    <row r="570" spans="4:10" x14ac:dyDescent="0.2">
      <c r="D570" s="24"/>
      <c r="H570" s="24"/>
      <c r="I570" s="25"/>
      <c r="J570" s="25"/>
    </row>
    <row r="571" spans="4:10" x14ac:dyDescent="0.2">
      <c r="D571" s="24"/>
      <c r="H571" s="24"/>
      <c r="I571" s="25"/>
      <c r="J571" s="25"/>
    </row>
    <row r="572" spans="4:10" x14ac:dyDescent="0.2">
      <c r="D572" s="24"/>
      <c r="H572" s="24"/>
      <c r="I572" s="25"/>
      <c r="J572" s="25"/>
    </row>
    <row r="573" spans="4:10" x14ac:dyDescent="0.2">
      <c r="D573" s="24"/>
      <c r="H573" s="24"/>
      <c r="I573" s="25"/>
      <c r="J573" s="25"/>
    </row>
    <row r="574" spans="4:10" x14ac:dyDescent="0.2">
      <c r="D574" s="24"/>
      <c r="H574" s="24"/>
      <c r="I574" s="25"/>
      <c r="J574" s="25"/>
    </row>
    <row r="575" spans="4:10" x14ac:dyDescent="0.2">
      <c r="D575" s="24"/>
      <c r="H575" s="24"/>
      <c r="I575" s="25"/>
      <c r="J575" s="25"/>
    </row>
    <row r="576" spans="4:10" x14ac:dyDescent="0.2">
      <c r="D576" s="24"/>
      <c r="H576" s="24"/>
      <c r="I576" s="25"/>
      <c r="J576" s="25"/>
    </row>
    <row r="577" spans="4:10" x14ac:dyDescent="0.2">
      <c r="D577" s="24"/>
      <c r="H577" s="24"/>
      <c r="I577" s="25"/>
      <c r="J577" s="25"/>
    </row>
    <row r="578" spans="4:10" x14ac:dyDescent="0.2">
      <c r="D578" s="24"/>
      <c r="H578" s="24"/>
      <c r="I578" s="25"/>
      <c r="J578" s="25"/>
    </row>
    <row r="579" spans="4:10" x14ac:dyDescent="0.2">
      <c r="D579" s="24"/>
      <c r="H579" s="24"/>
      <c r="I579" s="25"/>
      <c r="J579" s="25"/>
    </row>
    <row r="580" spans="4:10" x14ac:dyDescent="0.2">
      <c r="D580" s="24"/>
      <c r="H580" s="24"/>
      <c r="I580" s="25"/>
      <c r="J580" s="25"/>
    </row>
    <row r="581" spans="4:10" x14ac:dyDescent="0.2">
      <c r="D581" s="24"/>
      <c r="H581" s="24"/>
      <c r="I581" s="25"/>
      <c r="J581" s="25"/>
    </row>
    <row r="582" spans="4:10" x14ac:dyDescent="0.2">
      <c r="D582" s="24"/>
      <c r="H582" s="24"/>
      <c r="I582" s="25"/>
      <c r="J582" s="25"/>
    </row>
    <row r="583" spans="4:10" x14ac:dyDescent="0.2">
      <c r="D583" s="24"/>
      <c r="H583" s="24"/>
      <c r="I583" s="25"/>
      <c r="J583" s="25"/>
    </row>
    <row r="584" spans="4:10" x14ac:dyDescent="0.2">
      <c r="D584" s="24"/>
      <c r="H584" s="24"/>
      <c r="I584" s="25"/>
      <c r="J584" s="25"/>
    </row>
    <row r="585" spans="4:10" x14ac:dyDescent="0.2">
      <c r="D585" s="24"/>
      <c r="H585" s="24"/>
      <c r="I585" s="25"/>
      <c r="J585" s="25"/>
    </row>
    <row r="586" spans="4:10" x14ac:dyDescent="0.2">
      <c r="D586" s="24"/>
      <c r="H586" s="24"/>
      <c r="I586" s="25"/>
      <c r="J586" s="25"/>
    </row>
    <row r="587" spans="4:10" x14ac:dyDescent="0.2">
      <c r="D587" s="24"/>
      <c r="H587" s="24"/>
      <c r="I587" s="25"/>
      <c r="J587" s="25"/>
    </row>
    <row r="588" spans="4:10" x14ac:dyDescent="0.2">
      <c r="D588" s="24"/>
      <c r="H588" s="24"/>
      <c r="I588" s="25"/>
      <c r="J588" s="25"/>
    </row>
    <row r="589" spans="4:10" x14ac:dyDescent="0.2">
      <c r="D589" s="24"/>
      <c r="H589" s="24"/>
      <c r="I589" s="25"/>
      <c r="J589" s="25"/>
    </row>
    <row r="590" spans="4:10" x14ac:dyDescent="0.2">
      <c r="D590" s="24"/>
      <c r="H590" s="24"/>
      <c r="I590" s="25"/>
      <c r="J590" s="25"/>
    </row>
    <row r="591" spans="4:10" x14ac:dyDescent="0.2">
      <c r="D591" s="24"/>
      <c r="H591" s="24"/>
      <c r="I591" s="25"/>
      <c r="J591" s="25"/>
    </row>
    <row r="592" spans="4:10" x14ac:dyDescent="0.2">
      <c r="D592" s="24"/>
      <c r="H592" s="24"/>
      <c r="I592" s="25"/>
      <c r="J592" s="25"/>
    </row>
    <row r="593" spans="4:10" x14ac:dyDescent="0.2">
      <c r="D593" s="24"/>
      <c r="H593" s="24"/>
      <c r="I593" s="25"/>
      <c r="J593" s="25"/>
    </row>
    <row r="594" spans="4:10" x14ac:dyDescent="0.2">
      <c r="D594" s="24"/>
      <c r="H594" s="24"/>
      <c r="I594" s="25"/>
      <c r="J594" s="25"/>
    </row>
    <row r="595" spans="4:10" x14ac:dyDescent="0.2">
      <c r="D595" s="24"/>
      <c r="H595" s="24"/>
      <c r="I595" s="25"/>
      <c r="J595" s="25"/>
    </row>
    <row r="596" spans="4:10" x14ac:dyDescent="0.2">
      <c r="D596" s="24"/>
      <c r="H596" s="24"/>
      <c r="I596" s="25"/>
      <c r="J596" s="25"/>
    </row>
    <row r="597" spans="4:10" x14ac:dyDescent="0.2">
      <c r="D597" s="24"/>
      <c r="H597" s="24"/>
      <c r="I597" s="25"/>
      <c r="J597" s="25"/>
    </row>
    <row r="598" spans="4:10" x14ac:dyDescent="0.2">
      <c r="D598" s="24"/>
      <c r="H598" s="24"/>
      <c r="I598" s="25"/>
      <c r="J598" s="25"/>
    </row>
    <row r="599" spans="4:10" x14ac:dyDescent="0.2">
      <c r="D599" s="24"/>
      <c r="H599" s="24"/>
      <c r="I599" s="25"/>
      <c r="J599" s="25"/>
    </row>
    <row r="600" spans="4:10" x14ac:dyDescent="0.2">
      <c r="D600" s="24"/>
      <c r="H600" s="24"/>
      <c r="I600" s="25"/>
      <c r="J600" s="25"/>
    </row>
    <row r="601" spans="4:10" x14ac:dyDescent="0.2">
      <c r="D601" s="24"/>
      <c r="H601" s="24"/>
      <c r="I601" s="25"/>
      <c r="J601" s="25"/>
    </row>
    <row r="602" spans="4:10" x14ac:dyDescent="0.2">
      <c r="D602" s="24"/>
      <c r="H602" s="24"/>
      <c r="I602" s="25"/>
      <c r="J602" s="25"/>
    </row>
    <row r="603" spans="4:10" x14ac:dyDescent="0.2">
      <c r="D603" s="24"/>
      <c r="H603" s="24"/>
      <c r="I603" s="25"/>
      <c r="J603" s="25"/>
    </row>
    <row r="604" spans="4:10" x14ac:dyDescent="0.2">
      <c r="D604" s="24"/>
      <c r="H604" s="24"/>
      <c r="I604" s="25"/>
      <c r="J604" s="25"/>
    </row>
    <row r="605" spans="4:10" x14ac:dyDescent="0.2">
      <c r="D605" s="24"/>
      <c r="H605" s="24"/>
      <c r="I605" s="25"/>
      <c r="J605" s="25"/>
    </row>
    <row r="606" spans="4:10" x14ac:dyDescent="0.2">
      <c r="D606" s="24"/>
      <c r="H606" s="24"/>
      <c r="I606" s="25"/>
      <c r="J606" s="25"/>
    </row>
    <row r="607" spans="4:10" x14ac:dyDescent="0.2">
      <c r="D607" s="24"/>
      <c r="H607" s="24"/>
      <c r="I607" s="25"/>
      <c r="J607" s="25"/>
    </row>
    <row r="608" spans="4:10" x14ac:dyDescent="0.2">
      <c r="D608" s="24"/>
      <c r="H608" s="24"/>
      <c r="I608" s="25"/>
      <c r="J608" s="25"/>
    </row>
    <row r="609" spans="4:10" x14ac:dyDescent="0.2">
      <c r="D609" s="24"/>
      <c r="H609" s="24"/>
      <c r="I609" s="25"/>
      <c r="J609" s="25"/>
    </row>
    <row r="610" spans="4:10" x14ac:dyDescent="0.2">
      <c r="D610" s="24"/>
      <c r="H610" s="24"/>
      <c r="I610" s="25"/>
      <c r="J610" s="25"/>
    </row>
    <row r="611" spans="4:10" x14ac:dyDescent="0.2">
      <c r="D611" s="24"/>
      <c r="H611" s="24"/>
      <c r="I611" s="25"/>
      <c r="J611" s="25"/>
    </row>
    <row r="612" spans="4:10" x14ac:dyDescent="0.2">
      <c r="D612" s="24"/>
      <c r="H612" s="24"/>
      <c r="I612" s="25"/>
      <c r="J612" s="25"/>
    </row>
    <row r="613" spans="4:10" x14ac:dyDescent="0.2">
      <c r="D613" s="24"/>
      <c r="H613" s="24"/>
      <c r="I613" s="25"/>
      <c r="J613" s="25"/>
    </row>
    <row r="614" spans="4:10" x14ac:dyDescent="0.2">
      <c r="D614" s="24"/>
      <c r="H614" s="24"/>
      <c r="I614" s="25"/>
      <c r="J614" s="25"/>
    </row>
    <row r="615" spans="4:10" x14ac:dyDescent="0.2">
      <c r="D615" s="24"/>
      <c r="H615" s="24"/>
      <c r="I615" s="25"/>
      <c r="J615" s="25"/>
    </row>
    <row r="616" spans="4:10" x14ac:dyDescent="0.2">
      <c r="D616" s="24"/>
      <c r="H616" s="24"/>
      <c r="I616" s="25"/>
      <c r="J616" s="25"/>
    </row>
    <row r="617" spans="4:10" x14ac:dyDescent="0.2">
      <c r="D617" s="24"/>
      <c r="H617" s="24"/>
      <c r="I617" s="25"/>
      <c r="J617" s="25"/>
    </row>
    <row r="618" spans="4:10" x14ac:dyDescent="0.2">
      <c r="D618" s="24"/>
      <c r="H618" s="24"/>
      <c r="I618" s="25"/>
      <c r="J618" s="25"/>
    </row>
    <row r="619" spans="4:10" x14ac:dyDescent="0.2">
      <c r="D619" s="24"/>
      <c r="H619" s="24"/>
      <c r="I619" s="25"/>
      <c r="J619" s="25"/>
    </row>
    <row r="620" spans="4:10" x14ac:dyDescent="0.2">
      <c r="D620" s="24"/>
      <c r="H620" s="24"/>
      <c r="I620" s="25"/>
      <c r="J620" s="25"/>
    </row>
    <row r="621" spans="4:10" x14ac:dyDescent="0.2">
      <c r="D621" s="24"/>
      <c r="H621" s="24"/>
      <c r="I621" s="25"/>
      <c r="J621" s="25"/>
    </row>
    <row r="622" spans="4:10" x14ac:dyDescent="0.2">
      <c r="D622" s="24"/>
      <c r="H622" s="24"/>
      <c r="I622" s="25"/>
      <c r="J622" s="25"/>
    </row>
    <row r="623" spans="4:10" x14ac:dyDescent="0.2">
      <c r="D623" s="24"/>
      <c r="H623" s="24"/>
      <c r="I623" s="25"/>
      <c r="J623" s="25"/>
    </row>
    <row r="624" spans="4:10" x14ac:dyDescent="0.2">
      <c r="D624" s="24"/>
      <c r="H624" s="24"/>
      <c r="I624" s="25"/>
      <c r="J624" s="25"/>
    </row>
    <row r="625" spans="4:10" x14ac:dyDescent="0.2">
      <c r="D625" s="24"/>
      <c r="H625" s="24"/>
      <c r="I625" s="25"/>
      <c r="J625" s="25"/>
    </row>
    <row r="626" spans="4:10" x14ac:dyDescent="0.2">
      <c r="D626" s="24"/>
      <c r="H626" s="24"/>
      <c r="I626" s="25"/>
      <c r="J626" s="25"/>
    </row>
    <row r="627" spans="4:10" x14ac:dyDescent="0.2">
      <c r="D627" s="24"/>
      <c r="H627" s="24"/>
      <c r="I627" s="25"/>
      <c r="J627" s="25"/>
    </row>
    <row r="628" spans="4:10" x14ac:dyDescent="0.2">
      <c r="D628" s="24"/>
      <c r="H628" s="24"/>
      <c r="I628" s="25"/>
      <c r="J628" s="25"/>
    </row>
    <row r="629" spans="4:10" x14ac:dyDescent="0.2">
      <c r="D629" s="24"/>
      <c r="H629" s="24"/>
      <c r="I629" s="25"/>
      <c r="J629" s="25"/>
    </row>
    <row r="630" spans="4:10" x14ac:dyDescent="0.2">
      <c r="D630" s="24"/>
      <c r="H630" s="24"/>
      <c r="I630" s="25"/>
      <c r="J630" s="25"/>
    </row>
    <row r="631" spans="4:10" x14ac:dyDescent="0.2">
      <c r="D631" s="24"/>
      <c r="H631" s="24"/>
      <c r="I631" s="25"/>
      <c r="J631" s="25"/>
    </row>
    <row r="632" spans="4:10" x14ac:dyDescent="0.2">
      <c r="D632" s="24"/>
      <c r="H632" s="24"/>
      <c r="I632" s="25"/>
      <c r="J632" s="25"/>
    </row>
    <row r="633" spans="4:10" x14ac:dyDescent="0.2">
      <c r="D633" s="24"/>
      <c r="H633" s="24"/>
      <c r="I633" s="25"/>
      <c r="J633" s="25"/>
    </row>
    <row r="634" spans="4:10" x14ac:dyDescent="0.2">
      <c r="D634" s="24"/>
      <c r="H634" s="24"/>
      <c r="I634" s="25"/>
      <c r="J634" s="25"/>
    </row>
    <row r="635" spans="4:10" x14ac:dyDescent="0.2">
      <c r="D635" s="24"/>
      <c r="H635" s="24"/>
      <c r="I635" s="25"/>
      <c r="J635" s="25"/>
    </row>
    <row r="636" spans="4:10" x14ac:dyDescent="0.2">
      <c r="D636" s="24"/>
      <c r="H636" s="24"/>
      <c r="I636" s="25"/>
      <c r="J636" s="25"/>
    </row>
    <row r="637" spans="4:10" x14ac:dyDescent="0.2">
      <c r="D637" s="24"/>
      <c r="H637" s="24"/>
      <c r="I637" s="25"/>
      <c r="J637" s="25"/>
    </row>
    <row r="638" spans="4:10" x14ac:dyDescent="0.2">
      <c r="D638" s="24"/>
      <c r="H638" s="24"/>
      <c r="I638" s="25"/>
      <c r="J638" s="25"/>
    </row>
    <row r="639" spans="4:10" x14ac:dyDescent="0.2">
      <c r="D639" s="24"/>
      <c r="H639" s="24"/>
      <c r="I639" s="25"/>
      <c r="J639" s="25"/>
    </row>
    <row r="640" spans="4:10" x14ac:dyDescent="0.2">
      <c r="D640" s="24"/>
      <c r="H640" s="24"/>
      <c r="I640" s="25"/>
      <c r="J640" s="25"/>
    </row>
    <row r="641" spans="4:10" x14ac:dyDescent="0.2">
      <c r="D641" s="24"/>
      <c r="H641" s="24"/>
      <c r="I641" s="25"/>
      <c r="J641" s="25"/>
    </row>
    <row r="642" spans="4:10" x14ac:dyDescent="0.2">
      <c r="D642" s="24"/>
      <c r="H642" s="24"/>
      <c r="I642" s="25"/>
      <c r="J642" s="25"/>
    </row>
    <row r="643" spans="4:10" x14ac:dyDescent="0.2">
      <c r="D643" s="24"/>
      <c r="H643" s="24"/>
      <c r="I643" s="25"/>
      <c r="J643" s="25"/>
    </row>
    <row r="644" spans="4:10" x14ac:dyDescent="0.2">
      <c r="D644" s="24"/>
      <c r="H644" s="24"/>
      <c r="I644" s="25"/>
      <c r="J644" s="25"/>
    </row>
    <row r="645" spans="4:10" x14ac:dyDescent="0.2">
      <c r="D645" s="24"/>
      <c r="H645" s="24"/>
      <c r="I645" s="25"/>
      <c r="J645" s="25"/>
    </row>
    <row r="646" spans="4:10" x14ac:dyDescent="0.2">
      <c r="D646" s="24"/>
      <c r="H646" s="24"/>
      <c r="I646" s="25"/>
      <c r="J646" s="25"/>
    </row>
    <row r="647" spans="4:10" x14ac:dyDescent="0.2">
      <c r="D647" s="24"/>
      <c r="H647" s="24"/>
      <c r="I647" s="25"/>
      <c r="J647" s="25"/>
    </row>
    <row r="648" spans="4:10" x14ac:dyDescent="0.2">
      <c r="D648" s="24"/>
      <c r="H648" s="24"/>
      <c r="I648" s="25"/>
      <c r="J648" s="25"/>
    </row>
    <row r="649" spans="4:10" x14ac:dyDescent="0.2">
      <c r="D649" s="24"/>
      <c r="H649" s="24"/>
      <c r="I649" s="25"/>
      <c r="J649" s="25"/>
    </row>
    <row r="650" spans="4:10" x14ac:dyDescent="0.2">
      <c r="D650" s="24"/>
      <c r="H650" s="24"/>
      <c r="I650" s="25"/>
      <c r="J650" s="25"/>
    </row>
    <row r="651" spans="4:10" x14ac:dyDescent="0.2">
      <c r="D651" s="24"/>
      <c r="H651" s="24"/>
      <c r="I651" s="25"/>
      <c r="J651" s="25"/>
    </row>
    <row r="652" spans="4:10" x14ac:dyDescent="0.2">
      <c r="D652" s="24"/>
      <c r="H652" s="24"/>
      <c r="I652" s="25"/>
      <c r="J652" s="25"/>
    </row>
    <row r="653" spans="4:10" x14ac:dyDescent="0.2">
      <c r="D653" s="24"/>
      <c r="H653" s="24"/>
      <c r="I653" s="25"/>
      <c r="J653" s="25"/>
    </row>
    <row r="654" spans="4:10" x14ac:dyDescent="0.2">
      <c r="D654" s="24"/>
      <c r="H654" s="24"/>
      <c r="I654" s="25"/>
      <c r="J654" s="25"/>
    </row>
    <row r="655" spans="4:10" x14ac:dyDescent="0.2">
      <c r="D655" s="24"/>
      <c r="H655" s="24"/>
      <c r="I655" s="25"/>
      <c r="J655" s="25"/>
    </row>
    <row r="656" spans="4:10" x14ac:dyDescent="0.2">
      <c r="D656" s="24"/>
      <c r="H656" s="24"/>
      <c r="I656" s="25"/>
      <c r="J656" s="25"/>
    </row>
    <row r="657" spans="4:10" x14ac:dyDescent="0.2">
      <c r="D657" s="24"/>
      <c r="H657" s="24"/>
      <c r="I657" s="25"/>
      <c r="J657" s="25"/>
    </row>
    <row r="658" spans="4:10" x14ac:dyDescent="0.2">
      <c r="D658" s="24"/>
      <c r="H658" s="24"/>
      <c r="I658" s="25"/>
      <c r="J658" s="25"/>
    </row>
    <row r="659" spans="4:10" x14ac:dyDescent="0.2">
      <c r="D659" s="24"/>
      <c r="H659" s="24"/>
      <c r="I659" s="25"/>
      <c r="J659" s="25"/>
    </row>
    <row r="660" spans="4:10" x14ac:dyDescent="0.2">
      <c r="D660" s="24"/>
      <c r="H660" s="24"/>
      <c r="I660" s="25"/>
      <c r="J660" s="25"/>
    </row>
    <row r="661" spans="4:10" x14ac:dyDescent="0.2">
      <c r="D661" s="24"/>
      <c r="H661" s="24"/>
      <c r="I661" s="25"/>
      <c r="J661" s="25"/>
    </row>
    <row r="662" spans="4:10" x14ac:dyDescent="0.2">
      <c r="D662" s="24"/>
      <c r="H662" s="24"/>
      <c r="I662" s="25"/>
      <c r="J662" s="25"/>
    </row>
    <row r="663" spans="4:10" x14ac:dyDescent="0.2">
      <c r="D663" s="24"/>
      <c r="H663" s="24"/>
      <c r="I663" s="25"/>
      <c r="J663" s="25"/>
    </row>
    <row r="664" spans="4:10" x14ac:dyDescent="0.2">
      <c r="D664" s="24"/>
      <c r="H664" s="24"/>
      <c r="I664" s="25"/>
      <c r="J664" s="25"/>
    </row>
    <row r="665" spans="4:10" x14ac:dyDescent="0.2">
      <c r="D665" s="24"/>
      <c r="H665" s="24"/>
      <c r="I665" s="25"/>
      <c r="J665" s="25"/>
    </row>
    <row r="666" spans="4:10" x14ac:dyDescent="0.2">
      <c r="D666" s="24"/>
      <c r="H666" s="24"/>
      <c r="I666" s="25"/>
      <c r="J666" s="25"/>
    </row>
    <row r="667" spans="4:10" x14ac:dyDescent="0.2">
      <c r="D667" s="24"/>
      <c r="H667" s="24"/>
      <c r="I667" s="25"/>
      <c r="J667" s="25"/>
    </row>
    <row r="668" spans="4:10" x14ac:dyDescent="0.2">
      <c r="D668" s="24"/>
      <c r="H668" s="24"/>
      <c r="I668" s="25"/>
      <c r="J668" s="25"/>
    </row>
    <row r="669" spans="4:10" x14ac:dyDescent="0.2">
      <c r="D669" s="24"/>
      <c r="H669" s="24"/>
      <c r="I669" s="25"/>
      <c r="J669" s="25"/>
    </row>
    <row r="670" spans="4:10" x14ac:dyDescent="0.2">
      <c r="D670" s="24"/>
      <c r="H670" s="24"/>
      <c r="I670" s="25"/>
      <c r="J670" s="25"/>
    </row>
    <row r="671" spans="4:10" x14ac:dyDescent="0.2">
      <c r="D671" s="24"/>
      <c r="H671" s="24"/>
      <c r="I671" s="25"/>
      <c r="J671" s="25"/>
    </row>
    <row r="672" spans="4:10" x14ac:dyDescent="0.2">
      <c r="D672" s="24"/>
      <c r="H672" s="24"/>
      <c r="I672" s="25"/>
      <c r="J672" s="25"/>
    </row>
    <row r="673" spans="4:10" x14ac:dyDescent="0.2">
      <c r="D673" s="24"/>
      <c r="H673" s="24"/>
      <c r="I673" s="25"/>
      <c r="J673" s="25"/>
    </row>
    <row r="674" spans="4:10" x14ac:dyDescent="0.2">
      <c r="D674" s="24"/>
      <c r="H674" s="24"/>
      <c r="I674" s="25"/>
      <c r="J674" s="25"/>
    </row>
    <row r="675" spans="4:10" x14ac:dyDescent="0.2">
      <c r="D675" s="24"/>
      <c r="H675" s="24"/>
      <c r="I675" s="25"/>
      <c r="J675" s="25"/>
    </row>
    <row r="676" spans="4:10" x14ac:dyDescent="0.2">
      <c r="D676" s="24"/>
      <c r="H676" s="24"/>
      <c r="I676" s="25"/>
      <c r="J676" s="25"/>
    </row>
    <row r="677" spans="4:10" x14ac:dyDescent="0.2">
      <c r="D677" s="24"/>
      <c r="H677" s="24"/>
      <c r="I677" s="25"/>
      <c r="J677" s="25"/>
    </row>
    <row r="678" spans="4:10" x14ac:dyDescent="0.2">
      <c r="D678" s="24"/>
      <c r="H678" s="24"/>
      <c r="I678" s="25"/>
      <c r="J678" s="25"/>
    </row>
    <row r="679" spans="4:10" x14ac:dyDescent="0.2">
      <c r="D679" s="24"/>
      <c r="H679" s="24"/>
      <c r="I679" s="25"/>
      <c r="J679" s="25"/>
    </row>
    <row r="680" spans="4:10" x14ac:dyDescent="0.2">
      <c r="D680" s="24"/>
      <c r="H680" s="24"/>
      <c r="I680" s="25"/>
      <c r="J680" s="25"/>
    </row>
    <row r="681" spans="4:10" x14ac:dyDescent="0.2">
      <c r="D681" s="24"/>
      <c r="H681" s="24"/>
      <c r="I681" s="25"/>
      <c r="J681" s="25"/>
    </row>
    <row r="682" spans="4:10" x14ac:dyDescent="0.2">
      <c r="D682" s="24"/>
      <c r="H682" s="24"/>
      <c r="I682" s="25"/>
      <c r="J682" s="25"/>
    </row>
    <row r="683" spans="4:10" x14ac:dyDescent="0.2">
      <c r="D683" s="24"/>
      <c r="H683" s="24"/>
      <c r="I683" s="25"/>
      <c r="J683" s="25"/>
    </row>
    <row r="684" spans="4:10" x14ac:dyDescent="0.2">
      <c r="D684" s="24"/>
      <c r="H684" s="24"/>
      <c r="I684" s="25"/>
      <c r="J684" s="25"/>
    </row>
    <row r="685" spans="4:10" x14ac:dyDescent="0.2">
      <c r="D685" s="24"/>
      <c r="H685" s="24"/>
      <c r="I685" s="25"/>
      <c r="J685" s="25"/>
    </row>
    <row r="686" spans="4:10" x14ac:dyDescent="0.2">
      <c r="D686" s="24"/>
      <c r="H686" s="24"/>
      <c r="I686" s="25"/>
      <c r="J686" s="25"/>
    </row>
    <row r="687" spans="4:10" x14ac:dyDescent="0.2">
      <c r="D687" s="24"/>
      <c r="H687" s="24"/>
      <c r="I687" s="25"/>
      <c r="J687" s="25"/>
    </row>
    <row r="688" spans="4:10" x14ac:dyDescent="0.2">
      <c r="D688" s="24"/>
      <c r="H688" s="24"/>
      <c r="I688" s="25"/>
      <c r="J688" s="25"/>
    </row>
    <row r="689" spans="4:10" x14ac:dyDescent="0.2">
      <c r="D689" s="24"/>
      <c r="H689" s="24"/>
      <c r="I689" s="25"/>
      <c r="J689" s="25"/>
    </row>
    <row r="690" spans="4:10" x14ac:dyDescent="0.2">
      <c r="D690" s="24"/>
      <c r="H690" s="24"/>
      <c r="I690" s="25"/>
      <c r="J690" s="25"/>
    </row>
    <row r="691" spans="4:10" x14ac:dyDescent="0.2">
      <c r="D691" s="24"/>
      <c r="H691" s="24"/>
      <c r="I691" s="25"/>
      <c r="J691" s="25"/>
    </row>
    <row r="692" spans="4:10" x14ac:dyDescent="0.2">
      <c r="D692" s="24"/>
      <c r="H692" s="24"/>
      <c r="I692" s="25"/>
      <c r="J692" s="25"/>
    </row>
    <row r="693" spans="4:10" x14ac:dyDescent="0.2">
      <c r="D693" s="24"/>
      <c r="H693" s="24"/>
      <c r="I693" s="25"/>
      <c r="J693" s="25"/>
    </row>
    <row r="694" spans="4:10" x14ac:dyDescent="0.2">
      <c r="D694" s="24"/>
      <c r="H694" s="24"/>
      <c r="I694" s="25"/>
      <c r="J694" s="25"/>
    </row>
    <row r="695" spans="4:10" x14ac:dyDescent="0.2">
      <c r="D695" s="24"/>
      <c r="H695" s="24"/>
      <c r="I695" s="25"/>
      <c r="J695" s="25"/>
    </row>
    <row r="696" spans="4:10" x14ac:dyDescent="0.2">
      <c r="D696" s="24"/>
      <c r="H696" s="24"/>
      <c r="I696" s="25"/>
      <c r="J696" s="25"/>
    </row>
    <row r="697" spans="4:10" x14ac:dyDescent="0.2">
      <c r="D697" s="24"/>
      <c r="H697" s="24"/>
      <c r="I697" s="25"/>
      <c r="J697" s="25"/>
    </row>
    <row r="698" spans="4:10" x14ac:dyDescent="0.2">
      <c r="D698" s="24"/>
      <c r="H698" s="24"/>
      <c r="I698" s="25"/>
      <c r="J698" s="25"/>
    </row>
    <row r="699" spans="4:10" x14ac:dyDescent="0.2">
      <c r="D699" s="24"/>
      <c r="H699" s="24"/>
      <c r="I699" s="25"/>
      <c r="J699" s="25"/>
    </row>
    <row r="700" spans="4:10" x14ac:dyDescent="0.2">
      <c r="D700" s="24"/>
      <c r="H700" s="24"/>
      <c r="I700" s="25"/>
      <c r="J700" s="25"/>
    </row>
    <row r="701" spans="4:10" x14ac:dyDescent="0.2">
      <c r="D701" s="24"/>
      <c r="H701" s="24"/>
      <c r="I701" s="25"/>
      <c r="J701" s="25"/>
    </row>
    <row r="702" spans="4:10" x14ac:dyDescent="0.2">
      <c r="D702" s="24"/>
      <c r="H702" s="24"/>
      <c r="I702" s="25"/>
      <c r="J702" s="25"/>
    </row>
    <row r="703" spans="4:10" x14ac:dyDescent="0.2">
      <c r="D703" s="24"/>
      <c r="H703" s="24"/>
      <c r="I703" s="25"/>
      <c r="J703" s="25"/>
    </row>
    <row r="704" spans="4:10" x14ac:dyDescent="0.2">
      <c r="D704" s="24"/>
      <c r="H704" s="24"/>
      <c r="I704" s="25"/>
      <c r="J704" s="25"/>
    </row>
    <row r="705" spans="4:10" x14ac:dyDescent="0.2">
      <c r="D705" s="24"/>
      <c r="H705" s="24"/>
      <c r="I705" s="25"/>
      <c r="J705" s="25"/>
    </row>
    <row r="706" spans="4:10" x14ac:dyDescent="0.2">
      <c r="D706" s="24"/>
      <c r="H706" s="24"/>
      <c r="I706" s="25"/>
      <c r="J706" s="25"/>
    </row>
    <row r="707" spans="4:10" x14ac:dyDescent="0.2">
      <c r="D707" s="24"/>
      <c r="H707" s="24"/>
      <c r="I707" s="25"/>
      <c r="J707" s="25"/>
    </row>
    <row r="708" spans="4:10" x14ac:dyDescent="0.2">
      <c r="D708" s="24"/>
      <c r="H708" s="24"/>
      <c r="I708" s="25"/>
      <c r="J708" s="25"/>
    </row>
    <row r="709" spans="4:10" x14ac:dyDescent="0.2">
      <c r="D709" s="24"/>
      <c r="H709" s="24"/>
      <c r="I709" s="25"/>
      <c r="J709" s="25"/>
    </row>
    <row r="710" spans="4:10" x14ac:dyDescent="0.2">
      <c r="D710" s="24"/>
      <c r="H710" s="24"/>
      <c r="I710" s="25"/>
      <c r="J710" s="25"/>
    </row>
    <row r="711" spans="4:10" x14ac:dyDescent="0.2">
      <c r="D711" s="24"/>
      <c r="H711" s="24"/>
      <c r="I711" s="25"/>
      <c r="J711" s="25"/>
    </row>
    <row r="712" spans="4:10" x14ac:dyDescent="0.2">
      <c r="D712" s="24"/>
      <c r="H712" s="24"/>
      <c r="I712" s="25"/>
      <c r="J712" s="25"/>
    </row>
    <row r="713" spans="4:10" x14ac:dyDescent="0.2">
      <c r="D713" s="24"/>
      <c r="H713" s="24"/>
      <c r="I713" s="25"/>
      <c r="J713" s="25"/>
    </row>
    <row r="714" spans="4:10" x14ac:dyDescent="0.2">
      <c r="D714" s="24"/>
      <c r="H714" s="24"/>
      <c r="I714" s="25"/>
      <c r="J714" s="25"/>
    </row>
    <row r="715" spans="4:10" x14ac:dyDescent="0.2">
      <c r="D715" s="24"/>
      <c r="H715" s="24"/>
      <c r="I715" s="25"/>
      <c r="J715" s="25"/>
    </row>
    <row r="716" spans="4:10" x14ac:dyDescent="0.2">
      <c r="D716" s="24"/>
      <c r="H716" s="24"/>
      <c r="I716" s="25"/>
      <c r="J716" s="25"/>
    </row>
    <row r="717" spans="4:10" x14ac:dyDescent="0.2">
      <c r="D717" s="24"/>
      <c r="H717" s="24"/>
      <c r="I717" s="25"/>
      <c r="J717" s="25"/>
    </row>
    <row r="718" spans="4:10" x14ac:dyDescent="0.2">
      <c r="D718" s="24"/>
      <c r="H718" s="24"/>
      <c r="I718" s="25"/>
      <c r="J718" s="25"/>
    </row>
    <row r="719" spans="4:10" x14ac:dyDescent="0.2">
      <c r="D719" s="24"/>
      <c r="H719" s="24"/>
      <c r="I719" s="25"/>
      <c r="J719" s="25"/>
    </row>
    <row r="720" spans="4:10" x14ac:dyDescent="0.2">
      <c r="D720" s="24"/>
      <c r="H720" s="24"/>
      <c r="I720" s="25"/>
      <c r="J720" s="25"/>
    </row>
    <row r="721" spans="4:10" x14ac:dyDescent="0.2">
      <c r="D721" s="24"/>
      <c r="H721" s="24"/>
      <c r="I721" s="25"/>
      <c r="J721" s="25"/>
    </row>
    <row r="722" spans="4:10" x14ac:dyDescent="0.2">
      <c r="D722" s="24"/>
      <c r="H722" s="24"/>
      <c r="I722" s="25"/>
      <c r="J722" s="25"/>
    </row>
    <row r="723" spans="4:10" x14ac:dyDescent="0.2">
      <c r="D723" s="24"/>
      <c r="H723" s="24"/>
      <c r="I723" s="25"/>
      <c r="J723" s="25"/>
    </row>
    <row r="724" spans="4:10" x14ac:dyDescent="0.2">
      <c r="D724" s="24"/>
      <c r="H724" s="24"/>
      <c r="I724" s="25"/>
      <c r="J724" s="25"/>
    </row>
    <row r="725" spans="4:10" x14ac:dyDescent="0.2">
      <c r="D725" s="24"/>
      <c r="H725" s="24"/>
      <c r="I725" s="25"/>
      <c r="J725" s="25"/>
    </row>
    <row r="726" spans="4:10" x14ac:dyDescent="0.2">
      <c r="D726" s="24"/>
      <c r="H726" s="24"/>
      <c r="I726" s="25"/>
      <c r="J726" s="25"/>
    </row>
    <row r="727" spans="4:10" x14ac:dyDescent="0.2">
      <c r="D727" s="24"/>
      <c r="H727" s="24"/>
      <c r="I727" s="25"/>
      <c r="J727" s="25"/>
    </row>
    <row r="728" spans="4:10" x14ac:dyDescent="0.2">
      <c r="D728" s="24"/>
      <c r="H728" s="24"/>
      <c r="I728" s="25"/>
      <c r="J728" s="25"/>
    </row>
    <row r="729" spans="4:10" x14ac:dyDescent="0.2">
      <c r="D729" s="24"/>
      <c r="H729" s="24"/>
      <c r="I729" s="25"/>
      <c r="J729" s="25"/>
    </row>
    <row r="730" spans="4:10" x14ac:dyDescent="0.2">
      <c r="D730" s="24"/>
      <c r="H730" s="24"/>
      <c r="I730" s="25"/>
      <c r="J730" s="25"/>
    </row>
    <row r="731" spans="4:10" x14ac:dyDescent="0.2">
      <c r="D731" s="24"/>
      <c r="H731" s="24"/>
      <c r="I731" s="25"/>
      <c r="J731" s="25"/>
    </row>
    <row r="732" spans="4:10" x14ac:dyDescent="0.2">
      <c r="D732" s="24"/>
      <c r="H732" s="24"/>
      <c r="I732" s="25"/>
      <c r="J732" s="25"/>
    </row>
    <row r="733" spans="4:10" x14ac:dyDescent="0.2">
      <c r="D733" s="24"/>
      <c r="H733" s="24"/>
      <c r="I733" s="25"/>
      <c r="J733" s="25"/>
    </row>
    <row r="734" spans="4:10" x14ac:dyDescent="0.2">
      <c r="D734" s="24"/>
      <c r="H734" s="24"/>
      <c r="I734" s="25"/>
      <c r="J734" s="25"/>
    </row>
    <row r="735" spans="4:10" x14ac:dyDescent="0.2">
      <c r="D735" s="24"/>
      <c r="H735" s="24"/>
      <c r="I735" s="25"/>
      <c r="J735" s="25"/>
    </row>
    <row r="736" spans="4:10" x14ac:dyDescent="0.2">
      <c r="D736" s="24"/>
      <c r="H736" s="24"/>
      <c r="I736" s="25"/>
      <c r="J736" s="25"/>
    </row>
    <row r="737" spans="4:10" x14ac:dyDescent="0.2">
      <c r="D737" s="24"/>
      <c r="H737" s="24"/>
      <c r="I737" s="25"/>
      <c r="J737" s="25"/>
    </row>
    <row r="738" spans="4:10" x14ac:dyDescent="0.2">
      <c r="D738" s="24"/>
      <c r="H738" s="24"/>
      <c r="I738" s="25"/>
      <c r="J738" s="25"/>
    </row>
    <row r="739" spans="4:10" x14ac:dyDescent="0.2">
      <c r="D739" s="24"/>
      <c r="H739" s="24"/>
      <c r="I739" s="25"/>
      <c r="J739" s="25"/>
    </row>
    <row r="740" spans="4:10" x14ac:dyDescent="0.2">
      <c r="D740" s="24"/>
      <c r="H740" s="24"/>
      <c r="I740" s="25"/>
      <c r="J740" s="25"/>
    </row>
    <row r="741" spans="4:10" x14ac:dyDescent="0.2">
      <c r="D741" s="24"/>
      <c r="H741" s="24"/>
      <c r="I741" s="25"/>
      <c r="J741" s="25"/>
    </row>
    <row r="742" spans="4:10" x14ac:dyDescent="0.2">
      <c r="D742" s="24"/>
      <c r="H742" s="24"/>
      <c r="I742" s="25"/>
      <c r="J742" s="25"/>
    </row>
    <row r="743" spans="4:10" x14ac:dyDescent="0.2">
      <c r="D743" s="24"/>
      <c r="H743" s="24"/>
      <c r="I743" s="25"/>
      <c r="J743" s="25"/>
    </row>
    <row r="744" spans="4:10" x14ac:dyDescent="0.2">
      <c r="D744" s="24"/>
      <c r="H744" s="24"/>
      <c r="I744" s="25"/>
      <c r="J744" s="25"/>
    </row>
    <row r="745" spans="4:10" x14ac:dyDescent="0.2">
      <c r="D745" s="24"/>
      <c r="H745" s="24"/>
      <c r="I745" s="25"/>
      <c r="J745" s="25"/>
    </row>
    <row r="746" spans="4:10" x14ac:dyDescent="0.2">
      <c r="D746" s="24"/>
      <c r="H746" s="24"/>
      <c r="I746" s="25"/>
      <c r="J746" s="25"/>
    </row>
    <row r="747" spans="4:10" x14ac:dyDescent="0.2">
      <c r="D747" s="24"/>
      <c r="H747" s="24"/>
      <c r="I747" s="25"/>
      <c r="J747" s="25"/>
    </row>
    <row r="748" spans="4:10" x14ac:dyDescent="0.2">
      <c r="D748" s="24"/>
      <c r="H748" s="24"/>
      <c r="I748" s="25"/>
      <c r="J748" s="25"/>
    </row>
    <row r="749" spans="4:10" x14ac:dyDescent="0.2">
      <c r="D749" s="24"/>
      <c r="H749" s="24"/>
      <c r="I749" s="25"/>
      <c r="J749" s="25"/>
    </row>
    <row r="750" spans="4:10" x14ac:dyDescent="0.2">
      <c r="D750" s="24"/>
      <c r="H750" s="24"/>
      <c r="I750" s="25"/>
      <c r="J750" s="25"/>
    </row>
    <row r="751" spans="4:10" x14ac:dyDescent="0.2">
      <c r="D751" s="24"/>
      <c r="H751" s="24"/>
      <c r="I751" s="25"/>
      <c r="J751" s="25"/>
    </row>
    <row r="752" spans="4:10" x14ac:dyDescent="0.2">
      <c r="D752" s="24"/>
      <c r="H752" s="24"/>
      <c r="I752" s="25"/>
      <c r="J752" s="25"/>
    </row>
    <row r="753" spans="4:10" x14ac:dyDescent="0.2">
      <c r="D753" s="24"/>
      <c r="H753" s="24"/>
      <c r="I753" s="25"/>
      <c r="J753" s="25"/>
    </row>
    <row r="754" spans="4:10" x14ac:dyDescent="0.2">
      <c r="D754" s="24"/>
      <c r="H754" s="24"/>
      <c r="I754" s="25"/>
      <c r="J754" s="25"/>
    </row>
    <row r="755" spans="4:10" x14ac:dyDescent="0.2">
      <c r="D755" s="24"/>
      <c r="H755" s="24"/>
      <c r="I755" s="25"/>
      <c r="J755" s="25"/>
    </row>
    <row r="756" spans="4:10" x14ac:dyDescent="0.2">
      <c r="D756" s="24"/>
      <c r="H756" s="24"/>
      <c r="I756" s="25"/>
      <c r="J756" s="25"/>
    </row>
    <row r="757" spans="4:10" x14ac:dyDescent="0.2">
      <c r="D757" s="24"/>
      <c r="H757" s="24"/>
      <c r="I757" s="25"/>
      <c r="J757" s="25"/>
    </row>
    <row r="758" spans="4:10" x14ac:dyDescent="0.2">
      <c r="D758" s="24"/>
      <c r="H758" s="24"/>
      <c r="I758" s="25"/>
      <c r="J758" s="25"/>
    </row>
    <row r="759" spans="4:10" x14ac:dyDescent="0.2">
      <c r="D759" s="24"/>
      <c r="H759" s="24"/>
      <c r="I759" s="25"/>
      <c r="J759" s="25"/>
    </row>
    <row r="760" spans="4:10" x14ac:dyDescent="0.2">
      <c r="D760" s="24"/>
      <c r="H760" s="24"/>
      <c r="I760" s="25"/>
      <c r="J760" s="25"/>
    </row>
    <row r="761" spans="4:10" x14ac:dyDescent="0.2">
      <c r="D761" s="24"/>
      <c r="H761" s="24"/>
      <c r="I761" s="25"/>
      <c r="J761" s="25"/>
    </row>
    <row r="762" spans="4:10" x14ac:dyDescent="0.2">
      <c r="D762" s="24"/>
      <c r="H762" s="24"/>
      <c r="I762" s="25"/>
      <c r="J762" s="25"/>
    </row>
    <row r="763" spans="4:10" x14ac:dyDescent="0.2">
      <c r="D763" s="24"/>
      <c r="H763" s="24"/>
      <c r="I763" s="25"/>
      <c r="J763" s="25"/>
    </row>
    <row r="764" spans="4:10" x14ac:dyDescent="0.2">
      <c r="D764" s="24"/>
      <c r="H764" s="24"/>
      <c r="I764" s="25"/>
      <c r="J764" s="25"/>
    </row>
    <row r="765" spans="4:10" x14ac:dyDescent="0.2">
      <c r="D765" s="24"/>
      <c r="H765" s="24"/>
      <c r="I765" s="25"/>
      <c r="J765" s="25"/>
    </row>
    <row r="766" spans="4:10" x14ac:dyDescent="0.2">
      <c r="D766" s="24"/>
      <c r="H766" s="24"/>
      <c r="I766" s="25"/>
      <c r="J766" s="25"/>
    </row>
    <row r="767" spans="4:10" x14ac:dyDescent="0.2">
      <c r="D767" s="24"/>
      <c r="H767" s="24"/>
      <c r="I767" s="25"/>
      <c r="J767" s="25"/>
    </row>
    <row r="768" spans="4:10" x14ac:dyDescent="0.2">
      <c r="D768" s="24"/>
      <c r="H768" s="24"/>
      <c r="I768" s="25"/>
      <c r="J768" s="25"/>
    </row>
    <row r="769" spans="4:10" x14ac:dyDescent="0.2">
      <c r="D769" s="24"/>
      <c r="H769" s="24"/>
      <c r="I769" s="25"/>
      <c r="J769" s="25"/>
    </row>
    <row r="770" spans="4:10" x14ac:dyDescent="0.2">
      <c r="D770" s="24"/>
      <c r="H770" s="24"/>
      <c r="I770" s="25"/>
      <c r="J770" s="25"/>
    </row>
    <row r="771" spans="4:10" x14ac:dyDescent="0.2">
      <c r="D771" s="24"/>
      <c r="H771" s="24"/>
      <c r="I771" s="25"/>
      <c r="J771" s="25"/>
    </row>
    <row r="772" spans="4:10" x14ac:dyDescent="0.2">
      <c r="D772" s="24"/>
      <c r="H772" s="24"/>
      <c r="I772" s="25"/>
      <c r="J772" s="25"/>
    </row>
    <row r="773" spans="4:10" x14ac:dyDescent="0.2">
      <c r="D773" s="24"/>
      <c r="H773" s="24"/>
      <c r="I773" s="25"/>
      <c r="J773" s="25"/>
    </row>
    <row r="774" spans="4:10" x14ac:dyDescent="0.2">
      <c r="D774" s="24"/>
      <c r="H774" s="24"/>
      <c r="I774" s="25"/>
      <c r="J774" s="25"/>
    </row>
    <row r="775" spans="4:10" x14ac:dyDescent="0.2">
      <c r="D775" s="24"/>
      <c r="H775" s="24"/>
      <c r="I775" s="25"/>
      <c r="J775" s="25"/>
    </row>
    <row r="776" spans="4:10" x14ac:dyDescent="0.2">
      <c r="D776" s="24"/>
      <c r="H776" s="24"/>
      <c r="I776" s="25"/>
      <c r="J776" s="25"/>
    </row>
    <row r="777" spans="4:10" x14ac:dyDescent="0.2">
      <c r="D777" s="24"/>
      <c r="H777" s="24"/>
      <c r="I777" s="25"/>
      <c r="J777" s="25"/>
    </row>
    <row r="778" spans="4:10" x14ac:dyDescent="0.2">
      <c r="D778" s="24"/>
      <c r="H778" s="24"/>
      <c r="I778" s="25"/>
      <c r="J778" s="25"/>
    </row>
    <row r="779" spans="4:10" x14ac:dyDescent="0.2">
      <c r="D779" s="24"/>
      <c r="H779" s="24"/>
      <c r="I779" s="25"/>
      <c r="J779" s="25"/>
    </row>
    <row r="780" spans="4:10" x14ac:dyDescent="0.2">
      <c r="D780" s="24"/>
      <c r="H780" s="24"/>
      <c r="I780" s="25"/>
      <c r="J780" s="25"/>
    </row>
    <row r="781" spans="4:10" x14ac:dyDescent="0.2">
      <c r="D781" s="24"/>
      <c r="H781" s="24"/>
      <c r="I781" s="25"/>
      <c r="J781" s="25"/>
    </row>
    <row r="782" spans="4:10" x14ac:dyDescent="0.2">
      <c r="D782" s="24"/>
      <c r="H782" s="24"/>
      <c r="I782" s="25"/>
      <c r="J782" s="25"/>
    </row>
    <row r="783" spans="4:10" x14ac:dyDescent="0.2">
      <c r="D783" s="24"/>
      <c r="H783" s="24"/>
      <c r="I783" s="25"/>
      <c r="J783" s="25"/>
    </row>
    <row r="784" spans="4:10" x14ac:dyDescent="0.2">
      <c r="D784" s="24"/>
      <c r="H784" s="24"/>
      <c r="I784" s="25"/>
      <c r="J784" s="25"/>
    </row>
    <row r="785" spans="4:10" x14ac:dyDescent="0.2">
      <c r="D785" s="24"/>
      <c r="H785" s="24"/>
      <c r="I785" s="25"/>
      <c r="J785" s="25"/>
    </row>
    <row r="786" spans="4:10" x14ac:dyDescent="0.2">
      <c r="D786" s="24"/>
      <c r="H786" s="24"/>
      <c r="I786" s="25"/>
      <c r="J786" s="25"/>
    </row>
    <row r="787" spans="4:10" x14ac:dyDescent="0.2">
      <c r="D787" s="24"/>
      <c r="H787" s="24"/>
      <c r="I787" s="25"/>
      <c r="J787" s="25"/>
    </row>
    <row r="788" spans="4:10" x14ac:dyDescent="0.2">
      <c r="D788" s="24"/>
      <c r="H788" s="24"/>
      <c r="I788" s="25"/>
      <c r="J788" s="25"/>
    </row>
    <row r="789" spans="4:10" x14ac:dyDescent="0.2">
      <c r="D789" s="24"/>
      <c r="H789" s="24"/>
      <c r="I789" s="25"/>
      <c r="J789" s="25"/>
    </row>
    <row r="790" spans="4:10" x14ac:dyDescent="0.2">
      <c r="D790" s="24"/>
      <c r="H790" s="24"/>
      <c r="I790" s="25"/>
      <c r="J790" s="25"/>
    </row>
    <row r="791" spans="4:10" x14ac:dyDescent="0.2">
      <c r="D791" s="24"/>
      <c r="H791" s="24"/>
      <c r="I791" s="25"/>
      <c r="J791" s="25"/>
    </row>
    <row r="792" spans="4:10" x14ac:dyDescent="0.2">
      <c r="D792" s="24"/>
      <c r="H792" s="24"/>
      <c r="I792" s="25"/>
      <c r="J792" s="25"/>
    </row>
    <row r="793" spans="4:10" x14ac:dyDescent="0.2">
      <c r="D793" s="24"/>
      <c r="H793" s="24"/>
      <c r="I793" s="25"/>
      <c r="J793" s="25"/>
    </row>
    <row r="794" spans="4:10" x14ac:dyDescent="0.2">
      <c r="D794" s="24"/>
      <c r="H794" s="24"/>
      <c r="I794" s="25"/>
      <c r="J794" s="25"/>
    </row>
    <row r="795" spans="4:10" x14ac:dyDescent="0.2">
      <c r="D795" s="24"/>
      <c r="H795" s="24"/>
      <c r="I795" s="25"/>
      <c r="J795" s="25"/>
    </row>
    <row r="796" spans="4:10" x14ac:dyDescent="0.2">
      <c r="D796" s="24"/>
      <c r="H796" s="24"/>
      <c r="I796" s="25"/>
      <c r="J796" s="25"/>
    </row>
    <row r="797" spans="4:10" x14ac:dyDescent="0.2">
      <c r="D797" s="24"/>
      <c r="H797" s="24"/>
      <c r="I797" s="25"/>
      <c r="J797" s="25"/>
    </row>
    <row r="798" spans="4:10" x14ac:dyDescent="0.2">
      <c r="D798" s="24"/>
      <c r="H798" s="24"/>
      <c r="I798" s="25"/>
      <c r="J798" s="25"/>
    </row>
    <row r="799" spans="4:10" x14ac:dyDescent="0.2">
      <c r="D799" s="24"/>
      <c r="H799" s="24"/>
      <c r="I799" s="25"/>
      <c r="J799" s="25"/>
    </row>
    <row r="800" spans="4:10" x14ac:dyDescent="0.2">
      <c r="D800" s="24"/>
      <c r="H800" s="24"/>
      <c r="I800" s="25"/>
      <c r="J800" s="25"/>
    </row>
    <row r="801" spans="4:10" x14ac:dyDescent="0.2">
      <c r="D801" s="24"/>
      <c r="H801" s="24"/>
      <c r="I801" s="25"/>
      <c r="J801" s="25"/>
    </row>
    <row r="802" spans="4:10" x14ac:dyDescent="0.2">
      <c r="D802" s="24"/>
      <c r="H802" s="24"/>
      <c r="I802" s="25"/>
      <c r="J802" s="25"/>
    </row>
    <row r="803" spans="4:10" x14ac:dyDescent="0.2">
      <c r="D803" s="24"/>
      <c r="H803" s="24"/>
      <c r="I803" s="25"/>
      <c r="J803" s="25"/>
    </row>
    <row r="804" spans="4:10" x14ac:dyDescent="0.2">
      <c r="D804" s="24"/>
      <c r="H804" s="24"/>
      <c r="I804" s="25"/>
      <c r="J804" s="25"/>
    </row>
    <row r="805" spans="4:10" x14ac:dyDescent="0.2">
      <c r="D805" s="24"/>
      <c r="H805" s="24"/>
      <c r="I805" s="25"/>
      <c r="J805" s="25"/>
    </row>
    <row r="806" spans="4:10" x14ac:dyDescent="0.2">
      <c r="D806" s="24"/>
      <c r="H806" s="24"/>
      <c r="I806" s="25"/>
      <c r="J806" s="25"/>
    </row>
    <row r="807" spans="4:10" x14ac:dyDescent="0.2">
      <c r="D807" s="24"/>
      <c r="H807" s="24"/>
      <c r="I807" s="25"/>
      <c r="J807" s="25"/>
    </row>
    <row r="808" spans="4:10" x14ac:dyDescent="0.2">
      <c r="D808" s="24"/>
      <c r="H808" s="24"/>
      <c r="I808" s="25"/>
      <c r="J808" s="25"/>
    </row>
    <row r="809" spans="4:10" x14ac:dyDescent="0.2">
      <c r="D809" s="24"/>
      <c r="H809" s="24"/>
      <c r="I809" s="25"/>
      <c r="J809" s="25"/>
    </row>
    <row r="810" spans="4:10" x14ac:dyDescent="0.2">
      <c r="D810" s="24"/>
      <c r="H810" s="24"/>
      <c r="I810" s="25"/>
      <c r="J810" s="25"/>
    </row>
    <row r="811" spans="4:10" x14ac:dyDescent="0.2">
      <c r="D811" s="24"/>
      <c r="H811" s="24"/>
      <c r="I811" s="25"/>
      <c r="J811" s="25"/>
    </row>
    <row r="812" spans="4:10" x14ac:dyDescent="0.2">
      <c r="D812" s="24"/>
      <c r="H812" s="24"/>
      <c r="I812" s="25"/>
      <c r="J812" s="25"/>
    </row>
    <row r="813" spans="4:10" x14ac:dyDescent="0.2">
      <c r="D813" s="24"/>
      <c r="H813" s="24"/>
      <c r="I813" s="25"/>
      <c r="J813" s="25"/>
    </row>
    <row r="814" spans="4:10" x14ac:dyDescent="0.2">
      <c r="D814" s="24"/>
      <c r="H814" s="24"/>
      <c r="I814" s="25"/>
      <c r="J814" s="25"/>
    </row>
    <row r="815" spans="4:10" x14ac:dyDescent="0.2">
      <c r="D815" s="24"/>
      <c r="H815" s="24"/>
      <c r="I815" s="25"/>
      <c r="J815" s="25"/>
    </row>
    <row r="816" spans="4:10" x14ac:dyDescent="0.2">
      <c r="D816" s="24"/>
      <c r="H816" s="24"/>
      <c r="I816" s="25"/>
      <c r="J816" s="25"/>
    </row>
    <row r="817" spans="4:10" x14ac:dyDescent="0.2">
      <c r="D817" s="24"/>
      <c r="H817" s="24"/>
      <c r="I817" s="25"/>
      <c r="J817" s="25"/>
    </row>
    <row r="818" spans="4:10" x14ac:dyDescent="0.2">
      <c r="D818" s="24"/>
      <c r="H818" s="24"/>
      <c r="I818" s="25"/>
      <c r="J818" s="25"/>
    </row>
    <row r="819" spans="4:10" x14ac:dyDescent="0.2">
      <c r="D819" s="24"/>
      <c r="H819" s="24"/>
      <c r="I819" s="25"/>
      <c r="J819" s="25"/>
    </row>
    <row r="820" spans="4:10" x14ac:dyDescent="0.2">
      <c r="D820" s="24"/>
      <c r="H820" s="24"/>
      <c r="I820" s="25"/>
      <c r="J820" s="25"/>
    </row>
    <row r="821" spans="4:10" x14ac:dyDescent="0.2">
      <c r="D821" s="24"/>
      <c r="H821" s="24"/>
      <c r="I821" s="25"/>
      <c r="J821" s="25"/>
    </row>
    <row r="822" spans="4:10" x14ac:dyDescent="0.2">
      <c r="D822" s="24"/>
      <c r="H822" s="24"/>
      <c r="I822" s="25"/>
      <c r="J822" s="25"/>
    </row>
    <row r="823" spans="4:10" x14ac:dyDescent="0.2">
      <c r="D823" s="24"/>
      <c r="H823" s="24"/>
      <c r="I823" s="25"/>
      <c r="J823" s="25"/>
    </row>
    <row r="824" spans="4:10" x14ac:dyDescent="0.2">
      <c r="D824" s="24"/>
      <c r="H824" s="24"/>
      <c r="I824" s="25"/>
      <c r="J824" s="25"/>
    </row>
    <row r="825" spans="4:10" x14ac:dyDescent="0.2">
      <c r="D825" s="24"/>
      <c r="H825" s="24"/>
      <c r="I825" s="25"/>
      <c r="J825" s="25"/>
    </row>
    <row r="826" spans="4:10" x14ac:dyDescent="0.2">
      <c r="D826" s="24"/>
      <c r="H826" s="24"/>
      <c r="I826" s="25"/>
      <c r="J826" s="25"/>
    </row>
    <row r="827" spans="4:10" x14ac:dyDescent="0.2">
      <c r="D827" s="24"/>
      <c r="H827" s="24"/>
      <c r="I827" s="25"/>
      <c r="J827" s="25"/>
    </row>
    <row r="828" spans="4:10" x14ac:dyDescent="0.2">
      <c r="D828" s="24"/>
      <c r="H828" s="24"/>
      <c r="I828" s="25"/>
      <c r="J828" s="25"/>
    </row>
    <row r="829" spans="4:10" x14ac:dyDescent="0.2">
      <c r="D829" s="24"/>
      <c r="H829" s="24"/>
      <c r="I829" s="25"/>
      <c r="J829" s="25"/>
    </row>
    <row r="830" spans="4:10" x14ac:dyDescent="0.2">
      <c r="D830" s="24"/>
      <c r="H830" s="24"/>
      <c r="I830" s="25"/>
      <c r="J830" s="25"/>
    </row>
    <row r="831" spans="4:10" x14ac:dyDescent="0.2">
      <c r="D831" s="24"/>
      <c r="H831" s="24"/>
      <c r="I831" s="25"/>
      <c r="J831" s="25"/>
    </row>
    <row r="832" spans="4:10" x14ac:dyDescent="0.2">
      <c r="D832" s="24"/>
      <c r="H832" s="24"/>
      <c r="I832" s="25"/>
      <c r="J832" s="25"/>
    </row>
    <row r="833" spans="4:10" x14ac:dyDescent="0.2">
      <c r="D833" s="24"/>
      <c r="H833" s="24"/>
      <c r="I833" s="25"/>
      <c r="J833" s="25"/>
    </row>
    <row r="834" spans="4:10" x14ac:dyDescent="0.2">
      <c r="D834" s="24"/>
      <c r="H834" s="24"/>
      <c r="I834" s="25"/>
      <c r="J834" s="25"/>
    </row>
    <row r="835" spans="4:10" x14ac:dyDescent="0.2">
      <c r="D835" s="24"/>
      <c r="H835" s="24"/>
      <c r="I835" s="25"/>
      <c r="J835" s="25"/>
    </row>
    <row r="836" spans="4:10" x14ac:dyDescent="0.2">
      <c r="D836" s="24"/>
      <c r="H836" s="24"/>
      <c r="I836" s="25"/>
      <c r="J836" s="25"/>
    </row>
    <row r="837" spans="4:10" x14ac:dyDescent="0.2">
      <c r="D837" s="24"/>
      <c r="H837" s="24"/>
      <c r="I837" s="25"/>
      <c r="J837" s="25"/>
    </row>
    <row r="838" spans="4:10" x14ac:dyDescent="0.2">
      <c r="D838" s="24"/>
      <c r="H838" s="24"/>
      <c r="I838" s="25"/>
      <c r="J838" s="25"/>
    </row>
    <row r="839" spans="4:10" x14ac:dyDescent="0.2">
      <c r="D839" s="24"/>
      <c r="H839" s="24"/>
      <c r="I839" s="25"/>
      <c r="J839" s="25"/>
    </row>
    <row r="840" spans="4:10" x14ac:dyDescent="0.2">
      <c r="D840" s="24"/>
      <c r="H840" s="24"/>
      <c r="I840" s="25"/>
      <c r="J840" s="25"/>
    </row>
    <row r="841" spans="4:10" x14ac:dyDescent="0.2">
      <c r="D841" s="24"/>
      <c r="H841" s="24"/>
      <c r="I841" s="25"/>
      <c r="J841" s="25"/>
    </row>
    <row r="842" spans="4:10" x14ac:dyDescent="0.2">
      <c r="D842" s="24"/>
      <c r="H842" s="24"/>
      <c r="I842" s="25"/>
      <c r="J842" s="25"/>
    </row>
    <row r="843" spans="4:10" x14ac:dyDescent="0.2">
      <c r="D843" s="24"/>
      <c r="H843" s="24"/>
      <c r="I843" s="25"/>
      <c r="J843" s="25"/>
    </row>
    <row r="844" spans="4:10" x14ac:dyDescent="0.2">
      <c r="D844" s="24"/>
      <c r="H844" s="24"/>
      <c r="I844" s="25"/>
      <c r="J844" s="25"/>
    </row>
    <row r="845" spans="4:10" x14ac:dyDescent="0.2">
      <c r="D845" s="24"/>
      <c r="H845" s="24"/>
      <c r="I845" s="25"/>
      <c r="J845" s="25"/>
    </row>
    <row r="846" spans="4:10" x14ac:dyDescent="0.2">
      <c r="D846" s="24"/>
      <c r="H846" s="24"/>
      <c r="I846" s="25"/>
      <c r="J846" s="25"/>
    </row>
    <row r="847" spans="4:10" x14ac:dyDescent="0.2">
      <c r="D847" s="24"/>
      <c r="H847" s="24"/>
      <c r="I847" s="25"/>
      <c r="J847" s="25"/>
    </row>
    <row r="848" spans="4:10" x14ac:dyDescent="0.2">
      <c r="D848" s="24"/>
      <c r="H848" s="24"/>
      <c r="I848" s="25"/>
      <c r="J848" s="25"/>
    </row>
    <row r="849" spans="4:10" x14ac:dyDescent="0.2">
      <c r="D849" s="24"/>
      <c r="H849" s="24"/>
      <c r="I849" s="25"/>
      <c r="J849" s="25"/>
    </row>
    <row r="850" spans="4:10" x14ac:dyDescent="0.2">
      <c r="D850" s="24"/>
      <c r="H850" s="24"/>
      <c r="I850" s="25"/>
      <c r="J850" s="25"/>
    </row>
    <row r="851" spans="4:10" x14ac:dyDescent="0.2">
      <c r="D851" s="24"/>
      <c r="H851" s="24"/>
      <c r="I851" s="25"/>
      <c r="J851" s="25"/>
    </row>
    <row r="852" spans="4:10" x14ac:dyDescent="0.2">
      <c r="D852" s="24"/>
      <c r="H852" s="24"/>
      <c r="I852" s="25"/>
      <c r="J852" s="25"/>
    </row>
    <row r="853" spans="4:10" x14ac:dyDescent="0.2">
      <c r="D853" s="24"/>
      <c r="H853" s="24"/>
      <c r="I853" s="25"/>
      <c r="J853" s="25"/>
    </row>
    <row r="854" spans="4:10" x14ac:dyDescent="0.2">
      <c r="D854" s="24"/>
      <c r="H854" s="24"/>
      <c r="I854" s="25"/>
      <c r="J854" s="25"/>
    </row>
    <row r="855" spans="4:10" x14ac:dyDescent="0.2">
      <c r="D855" s="24"/>
      <c r="H855" s="24"/>
      <c r="I855" s="25"/>
      <c r="J855" s="25"/>
    </row>
    <row r="856" spans="4:10" x14ac:dyDescent="0.2">
      <c r="D856" s="24"/>
      <c r="H856" s="24"/>
      <c r="I856" s="25"/>
      <c r="J856" s="25"/>
    </row>
    <row r="857" spans="4:10" x14ac:dyDescent="0.2">
      <c r="D857" s="24"/>
      <c r="H857" s="24"/>
      <c r="I857" s="25"/>
      <c r="J857" s="25"/>
    </row>
    <row r="858" spans="4:10" x14ac:dyDescent="0.2">
      <c r="D858" s="24"/>
      <c r="H858" s="24"/>
      <c r="I858" s="25"/>
      <c r="J858" s="25"/>
    </row>
    <row r="859" spans="4:10" x14ac:dyDescent="0.2">
      <c r="D859" s="24"/>
      <c r="H859" s="24"/>
      <c r="I859" s="25"/>
      <c r="J859" s="25"/>
    </row>
    <row r="860" spans="4:10" x14ac:dyDescent="0.2">
      <c r="D860" s="24"/>
      <c r="H860" s="24"/>
      <c r="I860" s="25"/>
      <c r="J860" s="25"/>
    </row>
    <row r="861" spans="4:10" x14ac:dyDescent="0.2">
      <c r="D861" s="24"/>
      <c r="H861" s="24"/>
      <c r="I861" s="25"/>
      <c r="J861" s="25"/>
    </row>
    <row r="862" spans="4:10" x14ac:dyDescent="0.2">
      <c r="D862" s="24"/>
      <c r="H862" s="24"/>
      <c r="I862" s="25"/>
      <c r="J862" s="25"/>
    </row>
    <row r="863" spans="4:10" x14ac:dyDescent="0.2">
      <c r="D863" s="24"/>
      <c r="H863" s="24"/>
      <c r="I863" s="25"/>
      <c r="J863" s="25"/>
    </row>
    <row r="864" spans="4:10" x14ac:dyDescent="0.2">
      <c r="D864" s="24"/>
      <c r="H864" s="24"/>
      <c r="I864" s="25"/>
      <c r="J864" s="25"/>
    </row>
    <row r="865" spans="4:10" x14ac:dyDescent="0.2">
      <c r="D865" s="24"/>
      <c r="H865" s="24"/>
      <c r="I865" s="25"/>
      <c r="J865" s="25"/>
    </row>
    <row r="866" spans="4:10" x14ac:dyDescent="0.2">
      <c r="D866" s="24"/>
      <c r="H866" s="24"/>
      <c r="I866" s="25"/>
      <c r="J866" s="25"/>
    </row>
    <row r="867" spans="4:10" x14ac:dyDescent="0.2">
      <c r="D867" s="24"/>
      <c r="H867" s="24"/>
      <c r="I867" s="25"/>
      <c r="J867" s="25"/>
    </row>
    <row r="868" spans="4:10" x14ac:dyDescent="0.2">
      <c r="D868" s="24"/>
      <c r="H868" s="24"/>
      <c r="I868" s="25"/>
      <c r="J868" s="25"/>
    </row>
    <row r="869" spans="4:10" x14ac:dyDescent="0.2">
      <c r="D869" s="24"/>
      <c r="H869" s="24"/>
      <c r="I869" s="25"/>
      <c r="J869" s="25"/>
    </row>
    <row r="870" spans="4:10" x14ac:dyDescent="0.2">
      <c r="D870" s="24"/>
      <c r="H870" s="24"/>
      <c r="I870" s="25"/>
      <c r="J870" s="25"/>
    </row>
    <row r="871" spans="4:10" x14ac:dyDescent="0.2">
      <c r="D871" s="24"/>
      <c r="H871" s="24"/>
      <c r="I871" s="25"/>
      <c r="J871" s="25"/>
    </row>
    <row r="872" spans="4:10" x14ac:dyDescent="0.2">
      <c r="D872" s="24"/>
      <c r="H872" s="24"/>
      <c r="I872" s="25"/>
      <c r="J872" s="25"/>
    </row>
    <row r="873" spans="4:10" x14ac:dyDescent="0.2">
      <c r="D873" s="24"/>
      <c r="H873" s="24"/>
      <c r="I873" s="25"/>
      <c r="J873" s="25"/>
    </row>
    <row r="874" spans="4:10" x14ac:dyDescent="0.2">
      <c r="D874" s="24"/>
      <c r="H874" s="24"/>
      <c r="I874" s="25"/>
      <c r="J874" s="25"/>
    </row>
    <row r="875" spans="4:10" x14ac:dyDescent="0.2">
      <c r="D875" s="24"/>
      <c r="H875" s="24"/>
      <c r="I875" s="25"/>
      <c r="J875" s="25"/>
    </row>
    <row r="876" spans="4:10" x14ac:dyDescent="0.2">
      <c r="D876" s="24"/>
      <c r="H876" s="24"/>
      <c r="I876" s="25"/>
      <c r="J876" s="25"/>
    </row>
    <row r="877" spans="4:10" x14ac:dyDescent="0.2">
      <c r="D877" s="24"/>
      <c r="H877" s="24"/>
      <c r="I877" s="25"/>
      <c r="J877" s="25"/>
    </row>
    <row r="878" spans="4:10" x14ac:dyDescent="0.2">
      <c r="D878" s="24"/>
      <c r="H878" s="24"/>
      <c r="I878" s="25"/>
      <c r="J878" s="25"/>
    </row>
    <row r="879" spans="4:10" x14ac:dyDescent="0.2">
      <c r="D879" s="24"/>
      <c r="H879" s="24"/>
      <c r="I879" s="25"/>
      <c r="J879" s="25"/>
    </row>
    <row r="880" spans="4:10" x14ac:dyDescent="0.2">
      <c r="D880" s="24"/>
      <c r="H880" s="24"/>
      <c r="I880" s="25"/>
      <c r="J880" s="25"/>
    </row>
    <row r="881" spans="4:10" x14ac:dyDescent="0.2">
      <c r="D881" s="24"/>
      <c r="H881" s="24"/>
      <c r="I881" s="25"/>
      <c r="J881" s="25"/>
    </row>
    <row r="882" spans="4:10" x14ac:dyDescent="0.2">
      <c r="D882" s="24"/>
      <c r="H882" s="24"/>
      <c r="I882" s="25"/>
      <c r="J882" s="25"/>
    </row>
    <row r="883" spans="4:10" x14ac:dyDescent="0.2">
      <c r="D883" s="24"/>
      <c r="H883" s="24"/>
      <c r="I883" s="25"/>
      <c r="J883" s="25"/>
    </row>
    <row r="884" spans="4:10" x14ac:dyDescent="0.2">
      <c r="D884" s="24"/>
      <c r="H884" s="24"/>
      <c r="I884" s="25"/>
      <c r="J884" s="25"/>
    </row>
    <row r="885" spans="4:10" x14ac:dyDescent="0.2">
      <c r="D885" s="24"/>
      <c r="H885" s="24"/>
      <c r="I885" s="25"/>
      <c r="J885" s="25"/>
    </row>
    <row r="886" spans="4:10" x14ac:dyDescent="0.2">
      <c r="D886" s="24"/>
      <c r="H886" s="24"/>
      <c r="I886" s="25"/>
      <c r="J886" s="25"/>
    </row>
    <row r="887" spans="4:10" x14ac:dyDescent="0.2">
      <c r="D887" s="24"/>
      <c r="H887" s="24"/>
      <c r="I887" s="25"/>
      <c r="J887" s="25"/>
    </row>
    <row r="888" spans="4:10" x14ac:dyDescent="0.2">
      <c r="D888" s="24"/>
      <c r="H888" s="24"/>
      <c r="I888" s="25"/>
      <c r="J888" s="25"/>
    </row>
    <row r="889" spans="4:10" x14ac:dyDescent="0.2">
      <c r="D889" s="24"/>
      <c r="H889" s="24"/>
      <c r="I889" s="25"/>
      <c r="J889" s="25"/>
    </row>
    <row r="890" spans="4:10" x14ac:dyDescent="0.2">
      <c r="D890" s="24"/>
      <c r="H890" s="24"/>
      <c r="I890" s="25"/>
      <c r="J890" s="25"/>
    </row>
    <row r="891" spans="4:10" x14ac:dyDescent="0.2">
      <c r="D891" s="24"/>
      <c r="H891" s="24"/>
      <c r="I891" s="25"/>
      <c r="J891" s="25"/>
    </row>
    <row r="892" spans="4:10" x14ac:dyDescent="0.2">
      <c r="D892" s="24"/>
      <c r="H892" s="24"/>
      <c r="I892" s="25"/>
      <c r="J892" s="25"/>
    </row>
    <row r="893" spans="4:10" x14ac:dyDescent="0.2">
      <c r="D893" s="24"/>
      <c r="H893" s="24"/>
      <c r="I893" s="25"/>
      <c r="J893" s="25"/>
    </row>
    <row r="894" spans="4:10" x14ac:dyDescent="0.2">
      <c r="D894" s="24"/>
      <c r="H894" s="24"/>
      <c r="I894" s="25"/>
      <c r="J894" s="25"/>
    </row>
    <row r="895" spans="4:10" x14ac:dyDescent="0.2">
      <c r="D895" s="24"/>
      <c r="H895" s="24"/>
      <c r="I895" s="25"/>
      <c r="J895" s="25"/>
    </row>
    <row r="896" spans="4:10" x14ac:dyDescent="0.2">
      <c r="D896" s="24"/>
      <c r="H896" s="24"/>
      <c r="I896" s="25"/>
      <c r="J896" s="25"/>
    </row>
    <row r="897" spans="4:10" x14ac:dyDescent="0.2">
      <c r="D897" s="24"/>
      <c r="H897" s="24"/>
      <c r="I897" s="25"/>
      <c r="J897" s="25"/>
    </row>
    <row r="898" spans="4:10" x14ac:dyDescent="0.2">
      <c r="D898" s="24"/>
      <c r="H898" s="24"/>
      <c r="I898" s="25"/>
      <c r="J898" s="25"/>
    </row>
    <row r="899" spans="4:10" x14ac:dyDescent="0.2">
      <c r="D899" s="24"/>
      <c r="H899" s="24"/>
      <c r="I899" s="25"/>
      <c r="J899" s="25"/>
    </row>
    <row r="900" spans="4:10" x14ac:dyDescent="0.2">
      <c r="D900" s="24"/>
      <c r="H900" s="24"/>
      <c r="I900" s="25"/>
      <c r="J900" s="25"/>
    </row>
    <row r="901" spans="4:10" x14ac:dyDescent="0.2">
      <c r="D901" s="24"/>
      <c r="H901" s="24"/>
      <c r="I901" s="25"/>
      <c r="J901" s="25"/>
    </row>
    <row r="902" spans="4:10" x14ac:dyDescent="0.2">
      <c r="D902" s="24"/>
      <c r="H902" s="24"/>
      <c r="I902" s="25"/>
      <c r="J902" s="25"/>
    </row>
    <row r="903" spans="4:10" x14ac:dyDescent="0.2">
      <c r="D903" s="24"/>
      <c r="H903" s="24"/>
      <c r="I903" s="25"/>
      <c r="J903" s="25"/>
    </row>
    <row r="904" spans="4:10" x14ac:dyDescent="0.2">
      <c r="D904" s="24"/>
      <c r="H904" s="24"/>
      <c r="I904" s="25"/>
      <c r="J904" s="25"/>
    </row>
    <row r="905" spans="4:10" x14ac:dyDescent="0.2">
      <c r="D905" s="24"/>
      <c r="H905" s="24"/>
      <c r="I905" s="25"/>
      <c r="J905" s="25"/>
    </row>
    <row r="906" spans="4:10" x14ac:dyDescent="0.2">
      <c r="D906" s="24"/>
      <c r="H906" s="24"/>
      <c r="I906" s="25"/>
      <c r="J906" s="25"/>
    </row>
    <row r="907" spans="4:10" x14ac:dyDescent="0.2">
      <c r="D907" s="24"/>
      <c r="H907" s="24"/>
      <c r="I907" s="25"/>
      <c r="J907" s="25"/>
    </row>
    <row r="908" spans="4:10" x14ac:dyDescent="0.2">
      <c r="D908" s="24"/>
      <c r="H908" s="24"/>
      <c r="I908" s="25"/>
      <c r="J908" s="25"/>
    </row>
    <row r="909" spans="4:10" x14ac:dyDescent="0.2">
      <c r="D909" s="24"/>
      <c r="H909" s="24"/>
      <c r="I909" s="25"/>
      <c r="J909" s="25"/>
    </row>
    <row r="910" spans="4:10" x14ac:dyDescent="0.2">
      <c r="D910" s="24"/>
      <c r="H910" s="24"/>
      <c r="I910" s="25"/>
      <c r="J910" s="25"/>
    </row>
    <row r="911" spans="4:10" x14ac:dyDescent="0.2">
      <c r="D911" s="24"/>
      <c r="H911" s="24"/>
      <c r="I911" s="25"/>
      <c r="J911" s="25"/>
    </row>
    <row r="912" spans="4:10" x14ac:dyDescent="0.2">
      <c r="D912" s="24"/>
      <c r="H912" s="24"/>
      <c r="I912" s="25"/>
      <c r="J912" s="25"/>
    </row>
    <row r="913" spans="4:10" x14ac:dyDescent="0.2">
      <c r="D913" s="24"/>
      <c r="H913" s="24"/>
      <c r="I913" s="25"/>
      <c r="J913" s="25"/>
    </row>
    <row r="914" spans="4:10" x14ac:dyDescent="0.2">
      <c r="D914" s="24"/>
      <c r="H914" s="24"/>
      <c r="I914" s="25"/>
      <c r="J914" s="25"/>
    </row>
    <row r="915" spans="4:10" x14ac:dyDescent="0.2">
      <c r="D915" s="24"/>
      <c r="H915" s="24"/>
      <c r="I915" s="25"/>
      <c r="J915" s="25"/>
    </row>
    <row r="916" spans="4:10" x14ac:dyDescent="0.2">
      <c r="D916" s="24"/>
      <c r="H916" s="24"/>
      <c r="I916" s="25"/>
      <c r="J916" s="25"/>
    </row>
    <row r="917" spans="4:10" x14ac:dyDescent="0.2">
      <c r="D917" s="24"/>
      <c r="H917" s="24"/>
      <c r="I917" s="25"/>
      <c r="J917" s="25"/>
    </row>
    <row r="918" spans="4:10" x14ac:dyDescent="0.2">
      <c r="D918" s="24"/>
      <c r="H918" s="24"/>
      <c r="I918" s="25"/>
      <c r="J918" s="25"/>
    </row>
    <row r="919" spans="4:10" x14ac:dyDescent="0.2">
      <c r="D919" s="24"/>
      <c r="H919" s="24"/>
      <c r="I919" s="25"/>
      <c r="J919" s="25"/>
    </row>
    <row r="920" spans="4:10" x14ac:dyDescent="0.2">
      <c r="D920" s="24"/>
      <c r="H920" s="24"/>
      <c r="I920" s="25"/>
      <c r="J920" s="25"/>
    </row>
    <row r="921" spans="4:10" x14ac:dyDescent="0.2">
      <c r="D921" s="24"/>
      <c r="H921" s="24"/>
      <c r="I921" s="25"/>
      <c r="J921" s="25"/>
    </row>
    <row r="922" spans="4:10" x14ac:dyDescent="0.2">
      <c r="D922" s="24"/>
      <c r="H922" s="24"/>
      <c r="I922" s="25"/>
      <c r="J922" s="25"/>
    </row>
    <row r="923" spans="4:10" x14ac:dyDescent="0.2">
      <c r="D923" s="24"/>
      <c r="H923" s="24"/>
      <c r="I923" s="25"/>
      <c r="J923" s="25"/>
    </row>
    <row r="924" spans="4:10" x14ac:dyDescent="0.2">
      <c r="D924" s="24"/>
      <c r="H924" s="24"/>
      <c r="I924" s="25"/>
      <c r="J924" s="25"/>
    </row>
    <row r="925" spans="4:10" x14ac:dyDescent="0.2">
      <c r="D925" s="24"/>
      <c r="H925" s="24"/>
      <c r="I925" s="25"/>
      <c r="J925" s="25"/>
    </row>
    <row r="926" spans="4:10" x14ac:dyDescent="0.2">
      <c r="D926" s="24"/>
      <c r="H926" s="24"/>
      <c r="I926" s="25"/>
      <c r="J926" s="25"/>
    </row>
    <row r="927" spans="4:10" x14ac:dyDescent="0.2">
      <c r="D927" s="24"/>
      <c r="H927" s="24"/>
      <c r="I927" s="25"/>
      <c r="J927" s="25"/>
    </row>
    <row r="928" spans="4:10" x14ac:dyDescent="0.2">
      <c r="D928" s="24"/>
      <c r="H928" s="24"/>
      <c r="I928" s="25"/>
      <c r="J928" s="25"/>
    </row>
    <row r="929" spans="4:10" x14ac:dyDescent="0.2">
      <c r="D929" s="24"/>
      <c r="H929" s="24"/>
      <c r="I929" s="25"/>
      <c r="J929" s="25"/>
    </row>
    <row r="930" spans="4:10" x14ac:dyDescent="0.2">
      <c r="D930" s="24"/>
      <c r="H930" s="24"/>
      <c r="I930" s="25"/>
      <c r="J930" s="25"/>
    </row>
    <row r="931" spans="4:10" x14ac:dyDescent="0.2">
      <c r="D931" s="24"/>
      <c r="H931" s="24"/>
      <c r="I931" s="25"/>
      <c r="J931" s="25"/>
    </row>
    <row r="932" spans="4:10" x14ac:dyDescent="0.2">
      <c r="D932" s="24"/>
      <c r="H932" s="24"/>
      <c r="I932" s="25"/>
      <c r="J932" s="25"/>
    </row>
    <row r="933" spans="4:10" x14ac:dyDescent="0.2">
      <c r="D933" s="24"/>
      <c r="H933" s="24"/>
      <c r="I933" s="25"/>
      <c r="J933" s="25"/>
    </row>
    <row r="934" spans="4:10" x14ac:dyDescent="0.2">
      <c r="D934" s="24"/>
      <c r="H934" s="24"/>
      <c r="I934" s="25"/>
      <c r="J934" s="25"/>
    </row>
    <row r="935" spans="4:10" x14ac:dyDescent="0.2">
      <c r="D935" s="24"/>
      <c r="H935" s="24"/>
      <c r="I935" s="25"/>
      <c r="J935" s="25"/>
    </row>
    <row r="936" spans="4:10" x14ac:dyDescent="0.2">
      <c r="D936" s="24"/>
      <c r="H936" s="24"/>
      <c r="I936" s="25"/>
      <c r="J936" s="25"/>
    </row>
    <row r="937" spans="4:10" x14ac:dyDescent="0.2">
      <c r="D937" s="24"/>
      <c r="H937" s="24"/>
      <c r="I937" s="25"/>
      <c r="J937" s="25"/>
    </row>
    <row r="938" spans="4:10" x14ac:dyDescent="0.2">
      <c r="D938" s="24"/>
      <c r="H938" s="24"/>
      <c r="I938" s="25"/>
      <c r="J938" s="25"/>
    </row>
    <row r="939" spans="4:10" x14ac:dyDescent="0.2">
      <c r="D939" s="24"/>
      <c r="H939" s="24"/>
      <c r="I939" s="25"/>
      <c r="J939" s="25"/>
    </row>
    <row r="940" spans="4:10" x14ac:dyDescent="0.2">
      <c r="D940" s="24"/>
      <c r="H940" s="24"/>
      <c r="I940" s="25"/>
      <c r="J940" s="25"/>
    </row>
    <row r="941" spans="4:10" x14ac:dyDescent="0.2">
      <c r="D941" s="24"/>
      <c r="H941" s="24"/>
      <c r="I941" s="25"/>
      <c r="J941" s="25"/>
    </row>
    <row r="942" spans="4:10" x14ac:dyDescent="0.2">
      <c r="D942" s="24"/>
      <c r="H942" s="24"/>
      <c r="I942" s="25"/>
      <c r="J942" s="25"/>
    </row>
    <row r="943" spans="4:10" x14ac:dyDescent="0.2">
      <c r="D943" s="24"/>
      <c r="H943" s="24"/>
      <c r="I943" s="25"/>
      <c r="J943" s="25"/>
    </row>
    <row r="944" spans="4:10" x14ac:dyDescent="0.2">
      <c r="D944" s="24"/>
      <c r="H944" s="24"/>
      <c r="I944" s="25"/>
      <c r="J944" s="25"/>
    </row>
    <row r="945" spans="4:10" x14ac:dyDescent="0.2">
      <c r="D945" s="24"/>
      <c r="H945" s="24"/>
      <c r="I945" s="25"/>
      <c r="J945" s="25"/>
    </row>
    <row r="946" spans="4:10" x14ac:dyDescent="0.2">
      <c r="D946" s="24"/>
      <c r="H946" s="24"/>
      <c r="I946" s="25"/>
      <c r="J946" s="25"/>
    </row>
    <row r="947" spans="4:10" x14ac:dyDescent="0.2">
      <c r="D947" s="24"/>
      <c r="H947" s="24"/>
      <c r="I947" s="25"/>
      <c r="J947" s="25"/>
    </row>
    <row r="948" spans="4:10" x14ac:dyDescent="0.2">
      <c r="D948" s="24"/>
      <c r="H948" s="24"/>
      <c r="I948" s="25"/>
      <c r="J948" s="25"/>
    </row>
    <row r="949" spans="4:10" x14ac:dyDescent="0.2">
      <c r="D949" s="24"/>
      <c r="H949" s="24"/>
      <c r="I949" s="25"/>
      <c r="J949" s="25"/>
    </row>
    <row r="950" spans="4:10" x14ac:dyDescent="0.2">
      <c r="D950" s="24"/>
      <c r="H950" s="24"/>
      <c r="I950" s="25"/>
      <c r="J950" s="25"/>
    </row>
    <row r="951" spans="4:10" x14ac:dyDescent="0.2">
      <c r="D951" s="24"/>
      <c r="H951" s="24"/>
      <c r="I951" s="25"/>
      <c r="J951" s="25"/>
    </row>
    <row r="952" spans="4:10" x14ac:dyDescent="0.2">
      <c r="D952" s="24"/>
      <c r="H952" s="24"/>
      <c r="I952" s="25"/>
      <c r="J952" s="25"/>
    </row>
    <row r="953" spans="4:10" x14ac:dyDescent="0.2">
      <c r="D953" s="24"/>
      <c r="H953" s="24"/>
      <c r="I953" s="25"/>
      <c r="J953" s="25"/>
    </row>
    <row r="954" spans="4:10" x14ac:dyDescent="0.2">
      <c r="D954" s="24"/>
      <c r="H954" s="24"/>
      <c r="I954" s="25"/>
      <c r="J954" s="25"/>
    </row>
    <row r="955" spans="4:10" x14ac:dyDescent="0.2">
      <c r="D955" s="24"/>
      <c r="H955" s="24"/>
      <c r="I955" s="25"/>
      <c r="J955" s="25"/>
    </row>
    <row r="956" spans="4:10" x14ac:dyDescent="0.2">
      <c r="D956" s="24"/>
      <c r="H956" s="24"/>
      <c r="I956" s="25"/>
      <c r="J956" s="25"/>
    </row>
    <row r="957" spans="4:10" x14ac:dyDescent="0.2">
      <c r="D957" s="24"/>
      <c r="H957" s="24"/>
      <c r="I957" s="25"/>
      <c r="J957" s="25"/>
    </row>
    <row r="958" spans="4:10" x14ac:dyDescent="0.2">
      <c r="D958" s="24"/>
      <c r="H958" s="24"/>
      <c r="I958" s="25"/>
      <c r="J958" s="25"/>
    </row>
    <row r="959" spans="4:10" x14ac:dyDescent="0.2">
      <c r="D959" s="24"/>
      <c r="H959" s="24"/>
      <c r="I959" s="25"/>
      <c r="J959" s="25"/>
    </row>
    <row r="960" spans="4:10" x14ac:dyDescent="0.2">
      <c r="D960" s="24"/>
      <c r="H960" s="24"/>
      <c r="I960" s="25"/>
      <c r="J960" s="25"/>
    </row>
    <row r="961" spans="4:10" x14ac:dyDescent="0.2">
      <c r="D961" s="24"/>
      <c r="H961" s="24"/>
      <c r="I961" s="25"/>
      <c r="J961" s="25"/>
    </row>
    <row r="962" spans="4:10" x14ac:dyDescent="0.2">
      <c r="D962" s="24"/>
      <c r="H962" s="24"/>
      <c r="I962" s="25"/>
      <c r="J962" s="25"/>
    </row>
    <row r="963" spans="4:10" x14ac:dyDescent="0.2">
      <c r="D963" s="24"/>
      <c r="H963" s="24"/>
      <c r="I963" s="25"/>
      <c r="J963" s="25"/>
    </row>
    <row r="964" spans="4:10" x14ac:dyDescent="0.2">
      <c r="D964" s="24"/>
      <c r="H964" s="24"/>
      <c r="I964" s="25"/>
      <c r="J964" s="25"/>
    </row>
    <row r="965" spans="4:10" x14ac:dyDescent="0.2">
      <c r="D965" s="24"/>
      <c r="H965" s="24"/>
      <c r="I965" s="25"/>
      <c r="J965" s="25"/>
    </row>
    <row r="966" spans="4:10" x14ac:dyDescent="0.2">
      <c r="D966" s="24"/>
      <c r="H966" s="24"/>
      <c r="I966" s="25"/>
      <c r="J966" s="25"/>
    </row>
    <row r="967" spans="4:10" x14ac:dyDescent="0.2">
      <c r="D967" s="24"/>
      <c r="H967" s="24"/>
      <c r="I967" s="25"/>
      <c r="J967" s="25"/>
    </row>
    <row r="968" spans="4:10" x14ac:dyDescent="0.2">
      <c r="D968" s="24"/>
      <c r="H968" s="24"/>
      <c r="I968" s="25"/>
      <c r="J968" s="25"/>
    </row>
    <row r="969" spans="4:10" x14ac:dyDescent="0.2">
      <c r="D969" s="24"/>
      <c r="H969" s="24"/>
      <c r="I969" s="25"/>
      <c r="J969" s="25"/>
    </row>
    <row r="970" spans="4:10" x14ac:dyDescent="0.2">
      <c r="D970" s="24"/>
      <c r="H970" s="24"/>
      <c r="I970" s="25"/>
      <c r="J970" s="25"/>
    </row>
    <row r="971" spans="4:10" x14ac:dyDescent="0.2">
      <c r="D971" s="24"/>
      <c r="H971" s="24"/>
      <c r="I971" s="25"/>
      <c r="J971" s="25"/>
    </row>
    <row r="972" spans="4:10" x14ac:dyDescent="0.2">
      <c r="D972" s="24"/>
      <c r="H972" s="24"/>
      <c r="I972" s="25"/>
      <c r="J972" s="25"/>
    </row>
    <row r="973" spans="4:10" x14ac:dyDescent="0.2">
      <c r="D973" s="24"/>
      <c r="H973" s="24"/>
      <c r="I973" s="25"/>
      <c r="J973" s="25"/>
    </row>
    <row r="974" spans="4:10" x14ac:dyDescent="0.2">
      <c r="D974" s="24"/>
      <c r="H974" s="24"/>
      <c r="I974" s="25"/>
      <c r="J974" s="25"/>
    </row>
    <row r="975" spans="4:10" x14ac:dyDescent="0.2">
      <c r="D975" s="24"/>
      <c r="H975" s="24"/>
      <c r="I975" s="25"/>
      <c r="J975" s="25"/>
    </row>
    <row r="976" spans="4:10" x14ac:dyDescent="0.2">
      <c r="D976" s="24"/>
      <c r="H976" s="24"/>
      <c r="I976" s="25"/>
      <c r="J976" s="25"/>
    </row>
    <row r="977" spans="4:10" x14ac:dyDescent="0.2">
      <c r="D977" s="24"/>
      <c r="H977" s="24"/>
      <c r="I977" s="25"/>
      <c r="J977" s="25"/>
    </row>
    <row r="978" spans="4:10" x14ac:dyDescent="0.2">
      <c r="D978" s="24"/>
      <c r="H978" s="24"/>
      <c r="I978" s="25"/>
      <c r="J978" s="25"/>
    </row>
    <row r="979" spans="4:10" x14ac:dyDescent="0.2">
      <c r="D979" s="24"/>
      <c r="H979" s="24"/>
      <c r="I979" s="25"/>
      <c r="J979" s="25"/>
    </row>
    <row r="980" spans="4:10" x14ac:dyDescent="0.2">
      <c r="D980" s="24"/>
      <c r="H980" s="24"/>
      <c r="I980" s="25"/>
      <c r="J980" s="25"/>
    </row>
    <row r="981" spans="4:10" x14ac:dyDescent="0.2">
      <c r="D981" s="24"/>
      <c r="H981" s="24"/>
      <c r="I981" s="25"/>
      <c r="J981" s="25"/>
    </row>
    <row r="982" spans="4:10" x14ac:dyDescent="0.2">
      <c r="D982" s="24"/>
      <c r="H982" s="24"/>
      <c r="I982" s="25"/>
      <c r="J982" s="25"/>
    </row>
    <row r="983" spans="4:10" x14ac:dyDescent="0.2">
      <c r="D983" s="24"/>
      <c r="H983" s="24"/>
      <c r="I983" s="25"/>
      <c r="J983" s="25"/>
    </row>
    <row r="984" spans="4:10" x14ac:dyDescent="0.2">
      <c r="D984" s="24"/>
      <c r="H984" s="24"/>
      <c r="I984" s="25"/>
      <c r="J984" s="25"/>
    </row>
    <row r="985" spans="4:10" x14ac:dyDescent="0.2">
      <c r="D985" s="24"/>
      <c r="H985" s="24"/>
      <c r="I985" s="25"/>
      <c r="J985" s="25"/>
    </row>
    <row r="986" spans="4:10" x14ac:dyDescent="0.2">
      <c r="D986" s="24"/>
      <c r="H986" s="24"/>
      <c r="I986" s="25"/>
      <c r="J986" s="25"/>
    </row>
    <row r="987" spans="4:10" x14ac:dyDescent="0.2">
      <c r="D987" s="24"/>
      <c r="H987" s="24"/>
      <c r="I987" s="25"/>
      <c r="J987" s="25"/>
    </row>
    <row r="988" spans="4:10" x14ac:dyDescent="0.2">
      <c r="D988" s="24"/>
      <c r="H988" s="24"/>
      <c r="I988" s="25"/>
      <c r="J988" s="25"/>
    </row>
    <row r="989" spans="4:10" x14ac:dyDescent="0.2">
      <c r="D989" s="24"/>
      <c r="H989" s="24"/>
      <c r="I989" s="25"/>
      <c r="J989" s="25"/>
    </row>
    <row r="990" spans="4:10" x14ac:dyDescent="0.2">
      <c r="D990" s="24"/>
      <c r="H990" s="24"/>
      <c r="I990" s="25"/>
      <c r="J990" s="25"/>
    </row>
    <row r="991" spans="4:10" x14ac:dyDescent="0.2">
      <c r="D991" s="24"/>
      <c r="H991" s="24"/>
      <c r="I991" s="25"/>
      <c r="J991" s="25"/>
    </row>
    <row r="992" spans="4:10" x14ac:dyDescent="0.2">
      <c r="D992" s="24"/>
      <c r="H992" s="24"/>
      <c r="I992" s="25"/>
      <c r="J992" s="25"/>
    </row>
    <row r="993" spans="4:10" x14ac:dyDescent="0.2">
      <c r="D993" s="24"/>
      <c r="H993" s="24"/>
      <c r="I993" s="25"/>
      <c r="J993" s="25"/>
    </row>
    <row r="994" spans="4:10" x14ac:dyDescent="0.2">
      <c r="D994" s="24"/>
      <c r="H994" s="24"/>
      <c r="I994" s="25"/>
      <c r="J994" s="25"/>
    </row>
    <row r="995" spans="4:10" x14ac:dyDescent="0.2">
      <c r="D995" s="24"/>
      <c r="H995" s="24"/>
      <c r="I995" s="25"/>
      <c r="J995" s="25"/>
    </row>
    <row r="996" spans="4:10" x14ac:dyDescent="0.2">
      <c r="D996" s="24"/>
      <c r="H996" s="24"/>
      <c r="I996" s="25"/>
      <c r="J996" s="25"/>
    </row>
    <row r="997" spans="4:10" x14ac:dyDescent="0.2">
      <c r="D997" s="24"/>
      <c r="H997" s="24"/>
      <c r="I997" s="25"/>
      <c r="J997" s="25"/>
    </row>
    <row r="998" spans="4:10" x14ac:dyDescent="0.2">
      <c r="D998" s="24"/>
      <c r="H998" s="24"/>
      <c r="I998" s="25"/>
      <c r="J998" s="25"/>
    </row>
    <row r="999" spans="4:10" x14ac:dyDescent="0.2">
      <c r="D999" s="24"/>
      <c r="H999" s="24"/>
      <c r="I999" s="25"/>
      <c r="J999" s="25"/>
    </row>
    <row r="1000" spans="4:10" x14ac:dyDescent="0.2">
      <c r="D1000" s="24"/>
      <c r="H1000" s="24"/>
      <c r="I1000" s="25"/>
      <c r="J1000" s="25"/>
    </row>
  </sheetData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Q981"/>
  <sheetViews>
    <sheetView workbookViewId="0"/>
  </sheetViews>
  <sheetFormatPr baseColWidth="10" defaultColWidth="12.5703125" defaultRowHeight="15.75" customHeight="1" x14ac:dyDescent="0.2"/>
  <cols>
    <col min="1" max="1" width="15" customWidth="1"/>
    <col min="2" max="2" width="21.5703125" customWidth="1"/>
    <col min="3" max="3" width="12.42578125" customWidth="1"/>
    <col min="4" max="4" width="22.28515625" customWidth="1"/>
    <col min="5" max="5" width="16.7109375" customWidth="1"/>
    <col min="6" max="6" width="29.140625" customWidth="1"/>
    <col min="7" max="7" width="18.28515625" customWidth="1"/>
  </cols>
  <sheetData>
    <row r="1" spans="1:17" x14ac:dyDescent="0.2">
      <c r="A1" s="53" t="s">
        <v>0</v>
      </c>
      <c r="B1" s="53" t="s">
        <v>72</v>
      </c>
      <c r="C1" s="53" t="s">
        <v>6</v>
      </c>
      <c r="D1" s="62" t="s">
        <v>73</v>
      </c>
      <c r="E1" s="53" t="s">
        <v>78</v>
      </c>
      <c r="F1" s="53" t="s">
        <v>79</v>
      </c>
      <c r="G1" s="53" t="s">
        <v>76</v>
      </c>
      <c r="H1" s="63" t="s">
        <v>80</v>
      </c>
      <c r="I1" s="48"/>
      <c r="J1" s="48"/>
      <c r="K1" s="48"/>
      <c r="L1" s="48"/>
      <c r="M1" s="48"/>
      <c r="N1" s="48"/>
      <c r="O1" s="48"/>
      <c r="P1" s="48"/>
      <c r="Q1" s="48"/>
    </row>
    <row r="2" spans="1:17" x14ac:dyDescent="0.2">
      <c r="A2" s="35" t="s">
        <v>36</v>
      </c>
      <c r="B2" s="64">
        <v>2.00074</v>
      </c>
      <c r="C2" s="64">
        <v>9.5862999999999996</v>
      </c>
      <c r="D2" s="37">
        <f t="shared" ref="D2:D20" si="0">B2-(C2%*B2)</f>
        <v>1.8089430613799999</v>
      </c>
      <c r="E2" s="64">
        <v>105.69799999999999</v>
      </c>
      <c r="F2" s="64">
        <v>105.9109</v>
      </c>
      <c r="G2" s="36">
        <f t="shared" ref="G2:G20" si="1">F2-E2</f>
        <v>0.21290000000000475</v>
      </c>
      <c r="H2" s="65">
        <f t="shared" ref="H2:H20" si="2">G2/D2*100</f>
        <v>11.769303553290857</v>
      </c>
    </row>
    <row r="3" spans="1:17" x14ac:dyDescent="0.2">
      <c r="A3" s="35" t="s">
        <v>36</v>
      </c>
      <c r="B3" s="64">
        <v>2.0004900000000001</v>
      </c>
      <c r="C3" s="64">
        <v>9.3659999999999997</v>
      </c>
      <c r="D3" s="37">
        <f t="shared" si="0"/>
        <v>1.8131241066000001</v>
      </c>
      <c r="E3" s="64">
        <v>106.3173</v>
      </c>
      <c r="F3" s="64">
        <v>106.521</v>
      </c>
      <c r="G3" s="36">
        <f t="shared" si="1"/>
        <v>0.20369999999999777</v>
      </c>
      <c r="H3" s="65">
        <f t="shared" si="2"/>
        <v>11.234752174906513</v>
      </c>
    </row>
    <row r="4" spans="1:17" x14ac:dyDescent="0.2">
      <c r="A4" s="35" t="s">
        <v>36</v>
      </c>
      <c r="B4" s="64">
        <v>2.0078999999999998</v>
      </c>
      <c r="C4" s="64">
        <v>9.5223999999999993</v>
      </c>
      <c r="D4" s="37">
        <f t="shared" si="0"/>
        <v>1.8166997303999999</v>
      </c>
      <c r="E4" s="64">
        <v>108.34399999999999</v>
      </c>
      <c r="F4" s="64">
        <v>108.5274</v>
      </c>
      <c r="G4" s="36">
        <f t="shared" si="1"/>
        <v>0.183400000000006</v>
      </c>
      <c r="H4" s="65">
        <f t="shared" si="2"/>
        <v>10.095229108644448</v>
      </c>
    </row>
    <row r="5" spans="1:17" x14ac:dyDescent="0.2">
      <c r="A5" s="39" t="s">
        <v>17</v>
      </c>
      <c r="B5" s="21">
        <v>2.0005000000000002</v>
      </c>
      <c r="C5" s="10">
        <v>7.5640000000000001</v>
      </c>
      <c r="D5" s="30">
        <f t="shared" si="0"/>
        <v>1.8491821800000001</v>
      </c>
      <c r="E5" s="21">
        <v>105.69119999999999</v>
      </c>
      <c r="F5" s="21">
        <v>106.017</v>
      </c>
      <c r="G5" s="23">
        <f t="shared" si="1"/>
        <v>0.32580000000000098</v>
      </c>
      <c r="H5" s="25">
        <f t="shared" si="2"/>
        <v>17.618599374562489</v>
      </c>
    </row>
    <row r="6" spans="1:17" x14ac:dyDescent="0.2">
      <c r="A6" s="39" t="s">
        <v>18</v>
      </c>
      <c r="B6" s="21">
        <v>2.0023</v>
      </c>
      <c r="C6" s="10">
        <v>7.93</v>
      </c>
      <c r="D6" s="30">
        <f t="shared" si="0"/>
        <v>1.8435176099999999</v>
      </c>
      <c r="E6" s="21">
        <v>105.9692</v>
      </c>
      <c r="F6" s="21">
        <v>106.3023</v>
      </c>
      <c r="G6" s="23">
        <f t="shared" si="1"/>
        <v>0.33310000000000173</v>
      </c>
      <c r="H6" s="25">
        <f t="shared" si="2"/>
        <v>18.068718095944945</v>
      </c>
    </row>
    <row r="7" spans="1:17" x14ac:dyDescent="0.2">
      <c r="A7" s="39" t="s">
        <v>19</v>
      </c>
      <c r="B7" s="21">
        <v>2.0036999999999998</v>
      </c>
      <c r="C7" s="10">
        <v>7.5069999999999997</v>
      </c>
      <c r="D7" s="30">
        <f t="shared" si="0"/>
        <v>1.8532822409999998</v>
      </c>
      <c r="E7" s="30">
        <v>107.3471</v>
      </c>
      <c r="F7" s="21">
        <v>107.676</v>
      </c>
      <c r="G7" s="24">
        <f t="shared" si="1"/>
        <v>0.32890000000000441</v>
      </c>
      <c r="H7" s="25">
        <f t="shared" si="2"/>
        <v>17.746892120572824</v>
      </c>
    </row>
    <row r="8" spans="1:17" x14ac:dyDescent="0.2">
      <c r="A8" s="39" t="s">
        <v>21</v>
      </c>
      <c r="B8" s="21">
        <v>2.0095000000000001</v>
      </c>
      <c r="C8" s="29">
        <v>6.9408000000000003</v>
      </c>
      <c r="D8" s="30">
        <f t="shared" si="0"/>
        <v>1.870024624</v>
      </c>
      <c r="E8" s="21">
        <v>104.80540000000001</v>
      </c>
      <c r="F8" s="21">
        <v>105.1635</v>
      </c>
      <c r="G8" s="23">
        <f t="shared" si="1"/>
        <v>0.3580999999999932</v>
      </c>
      <c r="H8" s="25">
        <f t="shared" si="2"/>
        <v>19.149480461600234</v>
      </c>
    </row>
    <row r="9" spans="1:17" x14ac:dyDescent="0.2">
      <c r="A9" s="39" t="s">
        <v>13</v>
      </c>
      <c r="B9" s="30">
        <v>2.0038</v>
      </c>
      <c r="C9" s="29">
        <v>4.7184999999999997</v>
      </c>
      <c r="D9" s="30">
        <f t="shared" si="0"/>
        <v>1.9092506970000001</v>
      </c>
      <c r="E9" s="21">
        <v>104.80540000000001</v>
      </c>
      <c r="F9" s="21">
        <v>105.30929999999999</v>
      </c>
      <c r="G9" s="23">
        <f t="shared" si="1"/>
        <v>0.50389999999998736</v>
      </c>
      <c r="H9" s="25">
        <f t="shared" si="2"/>
        <v>26.392552889558395</v>
      </c>
    </row>
    <row r="10" spans="1:17" x14ac:dyDescent="0.2">
      <c r="A10" s="39" t="s">
        <v>13</v>
      </c>
      <c r="B10" s="21">
        <v>2.0110000000000001</v>
      </c>
      <c r="C10" s="29">
        <v>5.8430999999999997</v>
      </c>
      <c r="D10" s="30">
        <f t="shared" si="0"/>
        <v>1.893495259</v>
      </c>
      <c r="E10" s="21">
        <v>106.30329999999999</v>
      </c>
      <c r="F10" s="21">
        <v>106.67</v>
      </c>
      <c r="G10" s="23">
        <f t="shared" si="1"/>
        <v>0.36670000000000869</v>
      </c>
      <c r="H10" s="25">
        <f t="shared" si="2"/>
        <v>19.366301460594716</v>
      </c>
    </row>
    <row r="11" spans="1:17" x14ac:dyDescent="0.2">
      <c r="A11" s="39" t="s">
        <v>13</v>
      </c>
      <c r="B11" s="21">
        <v>2.0034999999999998</v>
      </c>
      <c r="C11" s="29">
        <v>6.9858000000000002</v>
      </c>
      <c r="D11" s="30">
        <f t="shared" si="0"/>
        <v>1.8635394969999999</v>
      </c>
      <c r="E11" s="21">
        <v>105.4055</v>
      </c>
      <c r="F11" s="21">
        <v>105.7623</v>
      </c>
      <c r="G11" s="23">
        <f t="shared" si="1"/>
        <v>0.35679999999999268</v>
      </c>
      <c r="H11" s="25">
        <f t="shared" si="2"/>
        <v>19.146361028268171</v>
      </c>
    </row>
    <row r="12" spans="1:17" x14ac:dyDescent="0.2">
      <c r="A12" s="39" t="s">
        <v>13</v>
      </c>
      <c r="B12" s="21">
        <v>2.0051999999999999</v>
      </c>
      <c r="C12" s="66">
        <v>5.2179128348660564</v>
      </c>
      <c r="D12" s="30">
        <f t="shared" si="0"/>
        <v>1.9005704118352658</v>
      </c>
      <c r="E12" s="21">
        <v>104.8288</v>
      </c>
      <c r="F12" s="21">
        <v>105.17019999999999</v>
      </c>
      <c r="G12" s="23">
        <f t="shared" si="1"/>
        <v>0.34139999999999304</v>
      </c>
      <c r="H12" s="25">
        <f t="shared" si="2"/>
        <v>17.963028250572613</v>
      </c>
    </row>
    <row r="13" spans="1:17" x14ac:dyDescent="0.2">
      <c r="A13" s="39" t="s">
        <v>16</v>
      </c>
      <c r="B13" s="21">
        <v>2.008</v>
      </c>
      <c r="C13" s="29">
        <v>5.5373000000000001</v>
      </c>
      <c r="D13" s="30">
        <f t="shared" si="0"/>
        <v>1.896811016</v>
      </c>
      <c r="E13" s="21">
        <v>108.34399999999999</v>
      </c>
      <c r="F13" s="21">
        <v>108.79859999999999</v>
      </c>
      <c r="G13" s="23">
        <f t="shared" si="1"/>
        <v>0.45459999999999923</v>
      </c>
      <c r="H13" s="25">
        <f t="shared" si="2"/>
        <v>23.966541535522126</v>
      </c>
    </row>
    <row r="14" spans="1:17" x14ac:dyDescent="0.2">
      <c r="A14" s="39" t="s">
        <v>16</v>
      </c>
      <c r="B14" s="21">
        <v>2.0055999999999998</v>
      </c>
      <c r="C14" s="66">
        <v>6.1032863849765295</v>
      </c>
      <c r="D14" s="30">
        <f t="shared" si="0"/>
        <v>1.8831924882629105</v>
      </c>
      <c r="E14" s="21">
        <v>108.36</v>
      </c>
      <c r="F14" s="21">
        <v>108.72110000000001</v>
      </c>
      <c r="G14" s="23">
        <f t="shared" si="1"/>
        <v>0.36110000000000753</v>
      </c>
      <c r="H14" s="25">
        <f t="shared" si="2"/>
        <v>19.174885321101321</v>
      </c>
    </row>
    <row r="15" spans="1:17" x14ac:dyDescent="0.2">
      <c r="A15" s="67" t="s">
        <v>20</v>
      </c>
      <c r="B15" s="68">
        <v>2.0072999999999999</v>
      </c>
      <c r="C15" s="69">
        <v>4.9295999999999998</v>
      </c>
      <c r="D15" s="70">
        <f t="shared" si="0"/>
        <v>1.9083481391999999</v>
      </c>
      <c r="E15" s="68">
        <v>107.36750000000001</v>
      </c>
      <c r="F15" s="68">
        <v>107.75579999999999</v>
      </c>
      <c r="G15" s="71">
        <f t="shared" si="1"/>
        <v>0.38829999999998677</v>
      </c>
      <c r="H15" s="72">
        <f t="shared" si="2"/>
        <v>20.347440386991774</v>
      </c>
      <c r="I15" s="71"/>
      <c r="J15" s="71"/>
      <c r="K15" s="71"/>
      <c r="L15" s="71"/>
      <c r="M15" s="71"/>
      <c r="N15" s="71"/>
      <c r="O15" s="71"/>
      <c r="P15" s="71"/>
      <c r="Q15" s="71"/>
    </row>
    <row r="16" spans="1:17" x14ac:dyDescent="0.2">
      <c r="A16" s="39" t="s">
        <v>14</v>
      </c>
      <c r="B16" s="30">
        <v>2.0065</v>
      </c>
      <c r="C16" s="10">
        <v>4.2640000000000002</v>
      </c>
      <c r="D16" s="30">
        <f t="shared" si="0"/>
        <v>1.9209428399999999</v>
      </c>
      <c r="E16" s="30">
        <v>106.30329999999999</v>
      </c>
      <c r="F16" s="21">
        <v>106.7595</v>
      </c>
      <c r="G16" s="24">
        <f t="shared" si="1"/>
        <v>0.45620000000000971</v>
      </c>
      <c r="H16" s="25">
        <f t="shared" si="2"/>
        <v>23.748754543888964</v>
      </c>
    </row>
    <row r="17" spans="1:17" x14ac:dyDescent="0.2">
      <c r="A17" s="67" t="s">
        <v>14</v>
      </c>
      <c r="B17" s="73">
        <v>2.0070000000000001</v>
      </c>
      <c r="C17" s="74">
        <v>4.7761790567545805</v>
      </c>
      <c r="D17" s="75">
        <f t="shared" si="0"/>
        <v>1.9111420863309356</v>
      </c>
      <c r="E17" s="73">
        <v>106.3212</v>
      </c>
      <c r="F17" s="73">
        <v>106.7131</v>
      </c>
      <c r="G17" s="76">
        <f t="shared" si="1"/>
        <v>0.39189999999999259</v>
      </c>
      <c r="H17" s="77">
        <f t="shared" si="2"/>
        <v>20.506062987308979</v>
      </c>
      <c r="I17" s="76"/>
      <c r="J17" s="76"/>
      <c r="K17" s="76"/>
      <c r="L17" s="76"/>
      <c r="M17" s="76"/>
      <c r="N17" s="76"/>
      <c r="O17" s="76"/>
      <c r="P17" s="76"/>
      <c r="Q17" s="76"/>
    </row>
    <row r="18" spans="1:17" x14ac:dyDescent="0.2">
      <c r="A18" s="39" t="s">
        <v>15</v>
      </c>
      <c r="B18" s="30">
        <v>2.0047000000000001</v>
      </c>
      <c r="C18" s="29">
        <v>4.6317000000000004</v>
      </c>
      <c r="D18" s="30">
        <f t="shared" si="0"/>
        <v>1.9118483101000001</v>
      </c>
      <c r="E18" s="21">
        <v>105.4055</v>
      </c>
      <c r="F18" s="21">
        <v>105.8361</v>
      </c>
      <c r="G18" s="23">
        <f t="shared" si="1"/>
        <v>0.43059999999999832</v>
      </c>
      <c r="H18" s="25">
        <f t="shared" si="2"/>
        <v>22.522707357336085</v>
      </c>
    </row>
    <row r="19" spans="1:17" x14ac:dyDescent="0.2">
      <c r="A19" s="67" t="s">
        <v>15</v>
      </c>
      <c r="B19" s="73">
        <v>2.0106999999999999</v>
      </c>
      <c r="C19" s="74">
        <v>4.4801436838954238</v>
      </c>
      <c r="D19" s="75">
        <f t="shared" si="0"/>
        <v>1.9206177509479145</v>
      </c>
      <c r="E19" s="73">
        <v>105.4207</v>
      </c>
      <c r="F19" s="73">
        <v>105.8283</v>
      </c>
      <c r="G19" s="76">
        <f t="shared" si="1"/>
        <v>0.40760000000000218</v>
      </c>
      <c r="H19" s="77">
        <f t="shared" si="2"/>
        <v>21.222338479316488</v>
      </c>
      <c r="I19" s="76"/>
      <c r="J19" s="76"/>
      <c r="K19" s="76"/>
      <c r="L19" s="76"/>
      <c r="M19" s="76"/>
      <c r="N19" s="76"/>
      <c r="O19" s="76"/>
      <c r="P19" s="76"/>
      <c r="Q19" s="76"/>
    </row>
    <row r="20" spans="1:17" x14ac:dyDescent="0.2">
      <c r="A20" s="39" t="s">
        <v>15</v>
      </c>
      <c r="B20" s="21">
        <v>1.00092</v>
      </c>
      <c r="C20" s="40">
        <v>4.6317000000000004</v>
      </c>
      <c r="D20" s="30">
        <f t="shared" si="0"/>
        <v>0.95456038836000001</v>
      </c>
      <c r="E20" s="21">
        <v>107.37820000000001</v>
      </c>
      <c r="F20" s="21">
        <v>107.6163</v>
      </c>
      <c r="G20" s="23">
        <f t="shared" si="1"/>
        <v>0.23809999999998865</v>
      </c>
      <c r="H20" s="25">
        <f t="shared" si="2"/>
        <v>24.943419285296422</v>
      </c>
    </row>
    <row r="21" spans="1:17" x14ac:dyDescent="0.2">
      <c r="D21" s="24"/>
      <c r="H21" s="25"/>
    </row>
    <row r="22" spans="1:17" x14ac:dyDescent="0.2">
      <c r="D22" s="24"/>
      <c r="H22" s="25"/>
    </row>
    <row r="23" spans="1:17" x14ac:dyDescent="0.2">
      <c r="D23" s="24"/>
      <c r="H23" s="25"/>
    </row>
    <row r="24" spans="1:17" x14ac:dyDescent="0.2">
      <c r="D24" s="24"/>
      <c r="H24" s="25"/>
    </row>
    <row r="25" spans="1:17" x14ac:dyDescent="0.2">
      <c r="D25" s="24"/>
      <c r="H25" s="25"/>
    </row>
    <row r="26" spans="1:17" x14ac:dyDescent="0.2">
      <c r="D26" s="24"/>
      <c r="H26" s="25"/>
    </row>
    <row r="27" spans="1:17" x14ac:dyDescent="0.2">
      <c r="D27" s="24"/>
      <c r="H27" s="25"/>
    </row>
    <row r="28" spans="1:17" x14ac:dyDescent="0.2">
      <c r="D28" s="24"/>
      <c r="H28" s="25"/>
    </row>
    <row r="29" spans="1:17" x14ac:dyDescent="0.2">
      <c r="D29" s="24"/>
      <c r="H29" s="45" t="s">
        <v>81</v>
      </c>
    </row>
    <row r="30" spans="1:17" x14ac:dyDescent="0.2">
      <c r="D30" s="24"/>
      <c r="H30" s="25"/>
    </row>
    <row r="31" spans="1:17" x14ac:dyDescent="0.2">
      <c r="D31" s="24"/>
      <c r="H31" s="25"/>
    </row>
    <row r="32" spans="1:17" x14ac:dyDescent="0.2">
      <c r="D32" s="24"/>
      <c r="H32" s="25"/>
    </row>
    <row r="33" spans="4:8" x14ac:dyDescent="0.2">
      <c r="D33" s="24"/>
      <c r="H33" s="25"/>
    </row>
    <row r="34" spans="4:8" x14ac:dyDescent="0.2">
      <c r="D34" s="24"/>
      <c r="H34" s="25"/>
    </row>
    <row r="35" spans="4:8" x14ac:dyDescent="0.2">
      <c r="D35" s="24"/>
      <c r="H35" s="25"/>
    </row>
    <row r="36" spans="4:8" x14ac:dyDescent="0.2">
      <c r="D36" s="24"/>
      <c r="H36" s="25"/>
    </row>
    <row r="37" spans="4:8" x14ac:dyDescent="0.2">
      <c r="D37" s="24"/>
      <c r="H37" s="25"/>
    </row>
    <row r="38" spans="4:8" x14ac:dyDescent="0.2">
      <c r="D38" s="24"/>
      <c r="H38" s="25"/>
    </row>
    <row r="39" spans="4:8" x14ac:dyDescent="0.2">
      <c r="D39" s="24"/>
      <c r="H39" s="25"/>
    </row>
    <row r="40" spans="4:8" x14ac:dyDescent="0.2">
      <c r="D40" s="24"/>
      <c r="H40" s="25"/>
    </row>
    <row r="41" spans="4:8" x14ac:dyDescent="0.2">
      <c r="D41" s="24"/>
      <c r="H41" s="25"/>
    </row>
    <row r="42" spans="4:8" x14ac:dyDescent="0.2">
      <c r="D42" s="24"/>
      <c r="H42" s="25"/>
    </row>
    <row r="43" spans="4:8" x14ac:dyDescent="0.2">
      <c r="D43" s="24"/>
      <c r="H43" s="25"/>
    </row>
    <row r="44" spans="4:8" x14ac:dyDescent="0.2">
      <c r="D44" s="24"/>
      <c r="H44" s="25"/>
    </row>
    <row r="45" spans="4:8" x14ac:dyDescent="0.2">
      <c r="D45" s="24"/>
      <c r="H45" s="25"/>
    </row>
    <row r="46" spans="4:8" x14ac:dyDescent="0.2">
      <c r="D46" s="24"/>
      <c r="H46" s="25"/>
    </row>
    <row r="47" spans="4:8" x14ac:dyDescent="0.2">
      <c r="D47" s="24"/>
      <c r="H47" s="25"/>
    </row>
    <row r="48" spans="4:8" x14ac:dyDescent="0.2">
      <c r="D48" s="24"/>
      <c r="H48" s="25"/>
    </row>
    <row r="49" spans="4:8" x14ac:dyDescent="0.2">
      <c r="D49" s="24"/>
      <c r="H49" s="25"/>
    </row>
    <row r="50" spans="4:8" x14ac:dyDescent="0.2">
      <c r="D50" s="24"/>
      <c r="H50" s="25"/>
    </row>
    <row r="51" spans="4:8" x14ac:dyDescent="0.2">
      <c r="D51" s="24"/>
      <c r="H51" s="25"/>
    </row>
    <row r="52" spans="4:8" x14ac:dyDescent="0.2">
      <c r="D52" s="24"/>
      <c r="H52" s="25"/>
    </row>
    <row r="53" spans="4:8" x14ac:dyDescent="0.2">
      <c r="D53" s="24"/>
      <c r="H53" s="25"/>
    </row>
    <row r="54" spans="4:8" x14ac:dyDescent="0.2">
      <c r="D54" s="24"/>
      <c r="H54" s="25"/>
    </row>
    <row r="55" spans="4:8" x14ac:dyDescent="0.2">
      <c r="D55" s="24"/>
      <c r="H55" s="25"/>
    </row>
    <row r="56" spans="4:8" x14ac:dyDescent="0.2">
      <c r="D56" s="24"/>
      <c r="H56" s="25"/>
    </row>
    <row r="57" spans="4:8" x14ac:dyDescent="0.2">
      <c r="D57" s="24"/>
      <c r="H57" s="25"/>
    </row>
    <row r="58" spans="4:8" x14ac:dyDescent="0.2">
      <c r="D58" s="24"/>
      <c r="H58" s="25"/>
    </row>
    <row r="59" spans="4:8" x14ac:dyDescent="0.2">
      <c r="D59" s="24"/>
      <c r="H59" s="25"/>
    </row>
    <row r="60" spans="4:8" x14ac:dyDescent="0.2">
      <c r="D60" s="24"/>
      <c r="H60" s="25"/>
    </row>
    <row r="61" spans="4:8" x14ac:dyDescent="0.2">
      <c r="D61" s="24"/>
      <c r="H61" s="25"/>
    </row>
    <row r="62" spans="4:8" x14ac:dyDescent="0.2">
      <c r="D62" s="24"/>
      <c r="H62" s="25"/>
    </row>
    <row r="63" spans="4:8" x14ac:dyDescent="0.2">
      <c r="D63" s="24"/>
      <c r="H63" s="25"/>
    </row>
    <row r="64" spans="4:8" x14ac:dyDescent="0.2">
      <c r="D64" s="24"/>
      <c r="H64" s="25"/>
    </row>
    <row r="65" spans="4:8" x14ac:dyDescent="0.2">
      <c r="D65" s="24"/>
      <c r="H65" s="25"/>
    </row>
    <row r="66" spans="4:8" x14ac:dyDescent="0.2">
      <c r="D66" s="24"/>
      <c r="H66" s="25"/>
    </row>
    <row r="67" spans="4:8" x14ac:dyDescent="0.2">
      <c r="D67" s="24"/>
      <c r="H67" s="25"/>
    </row>
    <row r="68" spans="4:8" x14ac:dyDescent="0.2">
      <c r="D68" s="24"/>
      <c r="H68" s="25"/>
    </row>
    <row r="69" spans="4:8" x14ac:dyDescent="0.2">
      <c r="D69" s="24"/>
      <c r="H69" s="25"/>
    </row>
    <row r="70" spans="4:8" x14ac:dyDescent="0.2">
      <c r="D70" s="24"/>
      <c r="H70" s="25"/>
    </row>
    <row r="71" spans="4:8" x14ac:dyDescent="0.2">
      <c r="D71" s="24"/>
      <c r="H71" s="25"/>
    </row>
    <row r="72" spans="4:8" x14ac:dyDescent="0.2">
      <c r="D72" s="24"/>
      <c r="H72" s="25"/>
    </row>
    <row r="73" spans="4:8" x14ac:dyDescent="0.2">
      <c r="D73" s="24"/>
      <c r="H73" s="25"/>
    </row>
    <row r="74" spans="4:8" x14ac:dyDescent="0.2">
      <c r="D74" s="24"/>
      <c r="H74" s="25"/>
    </row>
    <row r="75" spans="4:8" x14ac:dyDescent="0.2">
      <c r="D75" s="24"/>
      <c r="H75" s="25"/>
    </row>
    <row r="76" spans="4:8" x14ac:dyDescent="0.2">
      <c r="D76" s="24"/>
      <c r="H76" s="25"/>
    </row>
    <row r="77" spans="4:8" x14ac:dyDescent="0.2">
      <c r="D77" s="24"/>
      <c r="H77" s="25"/>
    </row>
    <row r="78" spans="4:8" x14ac:dyDescent="0.2">
      <c r="D78" s="24"/>
      <c r="H78" s="25"/>
    </row>
    <row r="79" spans="4:8" x14ac:dyDescent="0.2">
      <c r="D79" s="24"/>
      <c r="H79" s="25"/>
    </row>
    <row r="80" spans="4:8" x14ac:dyDescent="0.2">
      <c r="D80" s="24"/>
      <c r="H80" s="25"/>
    </row>
    <row r="81" spans="4:8" x14ac:dyDescent="0.2">
      <c r="D81" s="24"/>
      <c r="H81" s="25"/>
    </row>
    <row r="82" spans="4:8" x14ac:dyDescent="0.2">
      <c r="D82" s="24"/>
      <c r="H82" s="25"/>
    </row>
    <row r="83" spans="4:8" x14ac:dyDescent="0.2">
      <c r="D83" s="24"/>
      <c r="H83" s="25"/>
    </row>
    <row r="84" spans="4:8" x14ac:dyDescent="0.2">
      <c r="D84" s="24"/>
      <c r="H84" s="25"/>
    </row>
    <row r="85" spans="4:8" x14ac:dyDescent="0.2">
      <c r="D85" s="24"/>
      <c r="H85" s="25"/>
    </row>
    <row r="86" spans="4:8" x14ac:dyDescent="0.2">
      <c r="D86" s="24"/>
      <c r="H86" s="25"/>
    </row>
    <row r="87" spans="4:8" x14ac:dyDescent="0.2">
      <c r="D87" s="24"/>
      <c r="H87" s="25"/>
    </row>
    <row r="88" spans="4:8" x14ac:dyDescent="0.2">
      <c r="D88" s="24"/>
      <c r="H88" s="25"/>
    </row>
    <row r="89" spans="4:8" x14ac:dyDescent="0.2">
      <c r="D89" s="24"/>
      <c r="H89" s="25"/>
    </row>
    <row r="90" spans="4:8" x14ac:dyDescent="0.2">
      <c r="D90" s="24"/>
      <c r="H90" s="25"/>
    </row>
    <row r="91" spans="4:8" x14ac:dyDescent="0.2">
      <c r="D91" s="24"/>
      <c r="H91" s="25"/>
    </row>
    <row r="92" spans="4:8" x14ac:dyDescent="0.2">
      <c r="D92" s="24"/>
      <c r="H92" s="25"/>
    </row>
    <row r="93" spans="4:8" x14ac:dyDescent="0.2">
      <c r="D93" s="24"/>
      <c r="H93" s="25"/>
    </row>
    <row r="94" spans="4:8" x14ac:dyDescent="0.2">
      <c r="D94" s="24"/>
      <c r="H94" s="25"/>
    </row>
    <row r="95" spans="4:8" x14ac:dyDescent="0.2">
      <c r="D95" s="24"/>
      <c r="H95" s="25"/>
    </row>
    <row r="96" spans="4:8" x14ac:dyDescent="0.2">
      <c r="D96" s="24"/>
      <c r="H96" s="25"/>
    </row>
    <row r="97" spans="4:8" x14ac:dyDescent="0.2">
      <c r="D97" s="24"/>
      <c r="H97" s="25"/>
    </row>
    <row r="98" spans="4:8" x14ac:dyDescent="0.2">
      <c r="D98" s="24"/>
      <c r="H98" s="25"/>
    </row>
    <row r="99" spans="4:8" x14ac:dyDescent="0.2">
      <c r="D99" s="24"/>
      <c r="H99" s="25"/>
    </row>
    <row r="100" spans="4:8" x14ac:dyDescent="0.2">
      <c r="D100" s="24"/>
      <c r="H100" s="25"/>
    </row>
    <row r="101" spans="4:8" x14ac:dyDescent="0.2">
      <c r="D101" s="24"/>
      <c r="H101" s="25"/>
    </row>
    <row r="102" spans="4:8" x14ac:dyDescent="0.2">
      <c r="D102" s="24"/>
      <c r="H102" s="25"/>
    </row>
    <row r="103" spans="4:8" x14ac:dyDescent="0.2">
      <c r="D103" s="24"/>
      <c r="H103" s="25"/>
    </row>
    <row r="104" spans="4:8" x14ac:dyDescent="0.2">
      <c r="D104" s="24"/>
      <c r="H104" s="25"/>
    </row>
    <row r="105" spans="4:8" x14ac:dyDescent="0.2">
      <c r="D105" s="24"/>
      <c r="H105" s="25"/>
    </row>
    <row r="106" spans="4:8" x14ac:dyDescent="0.2">
      <c r="D106" s="24"/>
      <c r="H106" s="25"/>
    </row>
    <row r="107" spans="4:8" x14ac:dyDescent="0.2">
      <c r="D107" s="24"/>
      <c r="H107" s="25"/>
    </row>
    <row r="108" spans="4:8" x14ac:dyDescent="0.2">
      <c r="D108" s="24"/>
      <c r="H108" s="25"/>
    </row>
    <row r="109" spans="4:8" x14ac:dyDescent="0.2">
      <c r="D109" s="24"/>
      <c r="H109" s="25"/>
    </row>
    <row r="110" spans="4:8" x14ac:dyDescent="0.2">
      <c r="D110" s="24"/>
      <c r="H110" s="25"/>
    </row>
    <row r="111" spans="4:8" x14ac:dyDescent="0.2">
      <c r="D111" s="24"/>
      <c r="H111" s="25"/>
    </row>
    <row r="112" spans="4:8" x14ac:dyDescent="0.2">
      <c r="D112" s="24"/>
      <c r="H112" s="25"/>
    </row>
    <row r="113" spans="4:8" x14ac:dyDescent="0.2">
      <c r="D113" s="24"/>
      <c r="H113" s="25"/>
    </row>
    <row r="114" spans="4:8" x14ac:dyDescent="0.2">
      <c r="D114" s="24"/>
      <c r="H114" s="25"/>
    </row>
    <row r="115" spans="4:8" x14ac:dyDescent="0.2">
      <c r="D115" s="24"/>
      <c r="H115" s="25"/>
    </row>
    <row r="116" spans="4:8" x14ac:dyDescent="0.2">
      <c r="D116" s="24"/>
      <c r="H116" s="25"/>
    </row>
    <row r="117" spans="4:8" x14ac:dyDescent="0.2">
      <c r="D117" s="24"/>
      <c r="H117" s="25"/>
    </row>
    <row r="118" spans="4:8" x14ac:dyDescent="0.2">
      <c r="D118" s="24"/>
      <c r="H118" s="25"/>
    </row>
    <row r="119" spans="4:8" x14ac:dyDescent="0.2">
      <c r="D119" s="24"/>
      <c r="H119" s="25"/>
    </row>
    <row r="120" spans="4:8" x14ac:dyDescent="0.2">
      <c r="D120" s="24"/>
      <c r="H120" s="25"/>
    </row>
    <row r="121" spans="4:8" x14ac:dyDescent="0.2">
      <c r="D121" s="24"/>
      <c r="H121" s="25"/>
    </row>
    <row r="122" spans="4:8" x14ac:dyDescent="0.2">
      <c r="D122" s="24"/>
      <c r="H122" s="25"/>
    </row>
    <row r="123" spans="4:8" x14ac:dyDescent="0.2">
      <c r="D123" s="24"/>
      <c r="H123" s="25"/>
    </row>
    <row r="124" spans="4:8" x14ac:dyDescent="0.2">
      <c r="D124" s="24"/>
      <c r="H124" s="25"/>
    </row>
    <row r="125" spans="4:8" x14ac:dyDescent="0.2">
      <c r="D125" s="24"/>
      <c r="H125" s="25"/>
    </row>
    <row r="126" spans="4:8" x14ac:dyDescent="0.2">
      <c r="D126" s="24"/>
      <c r="H126" s="25"/>
    </row>
    <row r="127" spans="4:8" x14ac:dyDescent="0.2">
      <c r="D127" s="24"/>
      <c r="H127" s="25"/>
    </row>
    <row r="128" spans="4:8" x14ac:dyDescent="0.2">
      <c r="D128" s="24"/>
      <c r="H128" s="25"/>
    </row>
    <row r="129" spans="4:8" x14ac:dyDescent="0.2">
      <c r="D129" s="24"/>
      <c r="H129" s="25"/>
    </row>
    <row r="130" spans="4:8" x14ac:dyDescent="0.2">
      <c r="D130" s="24"/>
      <c r="H130" s="25"/>
    </row>
    <row r="131" spans="4:8" x14ac:dyDescent="0.2">
      <c r="D131" s="24"/>
      <c r="H131" s="25"/>
    </row>
    <row r="132" spans="4:8" x14ac:dyDescent="0.2">
      <c r="D132" s="24"/>
      <c r="H132" s="25"/>
    </row>
    <row r="133" spans="4:8" x14ac:dyDescent="0.2">
      <c r="D133" s="24"/>
      <c r="H133" s="25"/>
    </row>
    <row r="134" spans="4:8" x14ac:dyDescent="0.2">
      <c r="D134" s="24"/>
      <c r="H134" s="25"/>
    </row>
    <row r="135" spans="4:8" x14ac:dyDescent="0.2">
      <c r="D135" s="24"/>
      <c r="H135" s="25"/>
    </row>
    <row r="136" spans="4:8" x14ac:dyDescent="0.2">
      <c r="D136" s="24"/>
      <c r="H136" s="25"/>
    </row>
    <row r="137" spans="4:8" x14ac:dyDescent="0.2">
      <c r="D137" s="24"/>
      <c r="H137" s="25"/>
    </row>
    <row r="138" spans="4:8" x14ac:dyDescent="0.2">
      <c r="D138" s="24"/>
      <c r="H138" s="25"/>
    </row>
    <row r="139" spans="4:8" x14ac:dyDescent="0.2">
      <c r="D139" s="24"/>
      <c r="H139" s="25"/>
    </row>
    <row r="140" spans="4:8" x14ac:dyDescent="0.2">
      <c r="D140" s="24"/>
      <c r="H140" s="25"/>
    </row>
    <row r="141" spans="4:8" x14ac:dyDescent="0.2">
      <c r="D141" s="24"/>
      <c r="H141" s="25"/>
    </row>
    <row r="142" spans="4:8" x14ac:dyDescent="0.2">
      <c r="D142" s="24"/>
      <c r="H142" s="25"/>
    </row>
    <row r="143" spans="4:8" x14ac:dyDescent="0.2">
      <c r="D143" s="24"/>
      <c r="H143" s="25"/>
    </row>
    <row r="144" spans="4:8" x14ac:dyDescent="0.2">
      <c r="D144" s="24"/>
      <c r="H144" s="25"/>
    </row>
    <row r="145" spans="4:8" x14ac:dyDescent="0.2">
      <c r="D145" s="24"/>
      <c r="H145" s="25"/>
    </row>
    <row r="146" spans="4:8" x14ac:dyDescent="0.2">
      <c r="D146" s="24"/>
      <c r="H146" s="25"/>
    </row>
    <row r="147" spans="4:8" x14ac:dyDescent="0.2">
      <c r="D147" s="24"/>
      <c r="H147" s="25"/>
    </row>
    <row r="148" spans="4:8" x14ac:dyDescent="0.2">
      <c r="D148" s="24"/>
      <c r="H148" s="25"/>
    </row>
    <row r="149" spans="4:8" x14ac:dyDescent="0.2">
      <c r="D149" s="24"/>
      <c r="H149" s="25"/>
    </row>
    <row r="150" spans="4:8" x14ac:dyDescent="0.2">
      <c r="D150" s="24"/>
      <c r="H150" s="25"/>
    </row>
    <row r="151" spans="4:8" x14ac:dyDescent="0.2">
      <c r="D151" s="24"/>
      <c r="H151" s="25"/>
    </row>
    <row r="152" spans="4:8" x14ac:dyDescent="0.2">
      <c r="D152" s="24"/>
      <c r="H152" s="25"/>
    </row>
    <row r="153" spans="4:8" x14ac:dyDescent="0.2">
      <c r="D153" s="24"/>
      <c r="H153" s="25"/>
    </row>
    <row r="154" spans="4:8" x14ac:dyDescent="0.2">
      <c r="D154" s="24"/>
      <c r="H154" s="25"/>
    </row>
    <row r="155" spans="4:8" x14ac:dyDescent="0.2">
      <c r="D155" s="24"/>
      <c r="H155" s="25"/>
    </row>
    <row r="156" spans="4:8" x14ac:dyDescent="0.2">
      <c r="D156" s="24"/>
      <c r="H156" s="25"/>
    </row>
    <row r="157" spans="4:8" x14ac:dyDescent="0.2">
      <c r="D157" s="24"/>
      <c r="H157" s="25"/>
    </row>
    <row r="158" spans="4:8" x14ac:dyDescent="0.2">
      <c r="D158" s="24"/>
      <c r="H158" s="25"/>
    </row>
    <row r="159" spans="4:8" x14ac:dyDescent="0.2">
      <c r="D159" s="24"/>
      <c r="H159" s="25"/>
    </row>
    <row r="160" spans="4:8" x14ac:dyDescent="0.2">
      <c r="D160" s="24"/>
      <c r="H160" s="25"/>
    </row>
    <row r="161" spans="4:8" x14ac:dyDescent="0.2">
      <c r="D161" s="24"/>
      <c r="H161" s="25"/>
    </row>
    <row r="162" spans="4:8" x14ac:dyDescent="0.2">
      <c r="D162" s="24"/>
      <c r="H162" s="25"/>
    </row>
    <row r="163" spans="4:8" x14ac:dyDescent="0.2">
      <c r="D163" s="24"/>
      <c r="H163" s="25"/>
    </row>
    <row r="164" spans="4:8" x14ac:dyDescent="0.2">
      <c r="D164" s="24"/>
      <c r="H164" s="25"/>
    </row>
    <row r="165" spans="4:8" x14ac:dyDescent="0.2">
      <c r="D165" s="24"/>
      <c r="H165" s="25"/>
    </row>
    <row r="166" spans="4:8" x14ac:dyDescent="0.2">
      <c r="D166" s="24"/>
      <c r="H166" s="25"/>
    </row>
    <row r="167" spans="4:8" x14ac:dyDescent="0.2">
      <c r="D167" s="24"/>
      <c r="H167" s="25"/>
    </row>
    <row r="168" spans="4:8" x14ac:dyDescent="0.2">
      <c r="D168" s="24"/>
      <c r="H168" s="25"/>
    </row>
    <row r="169" spans="4:8" x14ac:dyDescent="0.2">
      <c r="D169" s="24"/>
      <c r="H169" s="25"/>
    </row>
    <row r="170" spans="4:8" x14ac:dyDescent="0.2">
      <c r="D170" s="24"/>
      <c r="H170" s="25"/>
    </row>
    <row r="171" spans="4:8" x14ac:dyDescent="0.2">
      <c r="D171" s="24"/>
      <c r="H171" s="25"/>
    </row>
    <row r="172" spans="4:8" x14ac:dyDescent="0.2">
      <c r="D172" s="24"/>
      <c r="H172" s="25"/>
    </row>
    <row r="173" spans="4:8" x14ac:dyDescent="0.2">
      <c r="D173" s="24"/>
      <c r="H173" s="25"/>
    </row>
    <row r="174" spans="4:8" x14ac:dyDescent="0.2">
      <c r="D174" s="24"/>
      <c r="H174" s="25"/>
    </row>
    <row r="175" spans="4:8" x14ac:dyDescent="0.2">
      <c r="D175" s="24"/>
      <c r="H175" s="25"/>
    </row>
    <row r="176" spans="4:8" x14ac:dyDescent="0.2">
      <c r="D176" s="24"/>
      <c r="H176" s="25"/>
    </row>
    <row r="177" spans="4:8" x14ac:dyDescent="0.2">
      <c r="D177" s="24"/>
      <c r="H177" s="25"/>
    </row>
    <row r="178" spans="4:8" x14ac:dyDescent="0.2">
      <c r="D178" s="24"/>
      <c r="H178" s="25"/>
    </row>
    <row r="179" spans="4:8" x14ac:dyDescent="0.2">
      <c r="D179" s="24"/>
      <c r="H179" s="25"/>
    </row>
    <row r="180" spans="4:8" x14ac:dyDescent="0.2">
      <c r="D180" s="24"/>
      <c r="H180" s="25"/>
    </row>
    <row r="181" spans="4:8" x14ac:dyDescent="0.2">
      <c r="D181" s="24"/>
      <c r="H181" s="25"/>
    </row>
    <row r="182" spans="4:8" x14ac:dyDescent="0.2">
      <c r="D182" s="24"/>
      <c r="H182" s="25"/>
    </row>
    <row r="183" spans="4:8" x14ac:dyDescent="0.2">
      <c r="D183" s="24"/>
      <c r="H183" s="25"/>
    </row>
    <row r="184" spans="4:8" x14ac:dyDescent="0.2">
      <c r="D184" s="24"/>
      <c r="H184" s="25"/>
    </row>
    <row r="185" spans="4:8" x14ac:dyDescent="0.2">
      <c r="D185" s="24"/>
      <c r="H185" s="25"/>
    </row>
    <row r="186" spans="4:8" x14ac:dyDescent="0.2">
      <c r="D186" s="24"/>
      <c r="H186" s="25"/>
    </row>
    <row r="187" spans="4:8" x14ac:dyDescent="0.2">
      <c r="D187" s="24"/>
      <c r="H187" s="25"/>
    </row>
    <row r="188" spans="4:8" x14ac:dyDescent="0.2">
      <c r="D188" s="24"/>
      <c r="H188" s="25"/>
    </row>
    <row r="189" spans="4:8" x14ac:dyDescent="0.2">
      <c r="D189" s="24"/>
      <c r="H189" s="25"/>
    </row>
    <row r="190" spans="4:8" x14ac:dyDescent="0.2">
      <c r="D190" s="24"/>
      <c r="H190" s="25"/>
    </row>
    <row r="191" spans="4:8" x14ac:dyDescent="0.2">
      <c r="D191" s="24"/>
      <c r="H191" s="25"/>
    </row>
    <row r="192" spans="4:8" x14ac:dyDescent="0.2">
      <c r="D192" s="24"/>
      <c r="H192" s="25"/>
    </row>
    <row r="193" spans="4:8" x14ac:dyDescent="0.2">
      <c r="D193" s="24"/>
      <c r="H193" s="25"/>
    </row>
    <row r="194" spans="4:8" x14ac:dyDescent="0.2">
      <c r="D194" s="24"/>
      <c r="H194" s="25"/>
    </row>
    <row r="195" spans="4:8" x14ac:dyDescent="0.2">
      <c r="D195" s="24"/>
      <c r="H195" s="25"/>
    </row>
    <row r="196" spans="4:8" x14ac:dyDescent="0.2">
      <c r="D196" s="24"/>
      <c r="H196" s="25"/>
    </row>
    <row r="197" spans="4:8" x14ac:dyDescent="0.2">
      <c r="D197" s="24"/>
      <c r="H197" s="25"/>
    </row>
    <row r="198" spans="4:8" x14ac:dyDescent="0.2">
      <c r="D198" s="24"/>
      <c r="H198" s="25"/>
    </row>
    <row r="199" spans="4:8" x14ac:dyDescent="0.2">
      <c r="D199" s="24"/>
      <c r="H199" s="25"/>
    </row>
    <row r="200" spans="4:8" x14ac:dyDescent="0.2">
      <c r="D200" s="24"/>
      <c r="H200" s="25"/>
    </row>
    <row r="201" spans="4:8" x14ac:dyDescent="0.2">
      <c r="D201" s="24"/>
      <c r="H201" s="25"/>
    </row>
    <row r="202" spans="4:8" x14ac:dyDescent="0.2">
      <c r="D202" s="24"/>
      <c r="H202" s="25"/>
    </row>
    <row r="203" spans="4:8" x14ac:dyDescent="0.2">
      <c r="D203" s="24"/>
      <c r="H203" s="25"/>
    </row>
    <row r="204" spans="4:8" x14ac:dyDescent="0.2">
      <c r="D204" s="24"/>
      <c r="H204" s="25"/>
    </row>
    <row r="205" spans="4:8" x14ac:dyDescent="0.2">
      <c r="D205" s="24"/>
      <c r="H205" s="25"/>
    </row>
    <row r="206" spans="4:8" x14ac:dyDescent="0.2">
      <c r="D206" s="24"/>
      <c r="H206" s="25"/>
    </row>
    <row r="207" spans="4:8" x14ac:dyDescent="0.2">
      <c r="D207" s="24"/>
      <c r="H207" s="25"/>
    </row>
    <row r="208" spans="4:8" x14ac:dyDescent="0.2">
      <c r="D208" s="24"/>
      <c r="H208" s="25"/>
    </row>
    <row r="209" spans="4:8" x14ac:dyDescent="0.2">
      <c r="D209" s="24"/>
      <c r="H209" s="25"/>
    </row>
    <row r="210" spans="4:8" x14ac:dyDescent="0.2">
      <c r="D210" s="24"/>
      <c r="H210" s="25"/>
    </row>
    <row r="211" spans="4:8" x14ac:dyDescent="0.2">
      <c r="D211" s="24"/>
      <c r="H211" s="25"/>
    </row>
    <row r="212" spans="4:8" x14ac:dyDescent="0.2">
      <c r="D212" s="24"/>
      <c r="H212" s="25"/>
    </row>
    <row r="213" spans="4:8" x14ac:dyDescent="0.2">
      <c r="D213" s="24"/>
      <c r="H213" s="25"/>
    </row>
    <row r="214" spans="4:8" x14ac:dyDescent="0.2">
      <c r="D214" s="24"/>
      <c r="H214" s="25"/>
    </row>
    <row r="215" spans="4:8" x14ac:dyDescent="0.2">
      <c r="D215" s="24"/>
      <c r="H215" s="25"/>
    </row>
    <row r="216" spans="4:8" x14ac:dyDescent="0.2">
      <c r="D216" s="24"/>
      <c r="H216" s="25"/>
    </row>
    <row r="217" spans="4:8" x14ac:dyDescent="0.2">
      <c r="D217" s="24"/>
      <c r="H217" s="25"/>
    </row>
    <row r="218" spans="4:8" x14ac:dyDescent="0.2">
      <c r="D218" s="24"/>
      <c r="H218" s="25"/>
    </row>
    <row r="219" spans="4:8" x14ac:dyDescent="0.2">
      <c r="D219" s="24"/>
      <c r="H219" s="25"/>
    </row>
    <row r="220" spans="4:8" x14ac:dyDescent="0.2">
      <c r="D220" s="24"/>
      <c r="H220" s="25"/>
    </row>
    <row r="221" spans="4:8" x14ac:dyDescent="0.2">
      <c r="D221" s="24"/>
      <c r="H221" s="25"/>
    </row>
    <row r="222" spans="4:8" x14ac:dyDescent="0.2">
      <c r="D222" s="24"/>
      <c r="H222" s="25"/>
    </row>
    <row r="223" spans="4:8" x14ac:dyDescent="0.2">
      <c r="D223" s="24"/>
      <c r="H223" s="25"/>
    </row>
    <row r="224" spans="4:8" x14ac:dyDescent="0.2">
      <c r="D224" s="24"/>
      <c r="H224" s="25"/>
    </row>
    <row r="225" spans="4:8" x14ac:dyDescent="0.2">
      <c r="D225" s="24"/>
      <c r="H225" s="25"/>
    </row>
    <row r="226" spans="4:8" x14ac:dyDescent="0.2">
      <c r="D226" s="24"/>
      <c r="H226" s="25"/>
    </row>
    <row r="227" spans="4:8" x14ac:dyDescent="0.2">
      <c r="D227" s="24"/>
      <c r="H227" s="25"/>
    </row>
    <row r="228" spans="4:8" x14ac:dyDescent="0.2">
      <c r="D228" s="24"/>
      <c r="H228" s="25"/>
    </row>
    <row r="229" spans="4:8" x14ac:dyDescent="0.2">
      <c r="D229" s="24"/>
      <c r="H229" s="25"/>
    </row>
    <row r="230" spans="4:8" x14ac:dyDescent="0.2">
      <c r="D230" s="24"/>
      <c r="H230" s="25"/>
    </row>
    <row r="231" spans="4:8" x14ac:dyDescent="0.2">
      <c r="D231" s="24"/>
      <c r="H231" s="25"/>
    </row>
    <row r="232" spans="4:8" x14ac:dyDescent="0.2">
      <c r="D232" s="24"/>
      <c r="H232" s="25"/>
    </row>
    <row r="233" spans="4:8" x14ac:dyDescent="0.2">
      <c r="D233" s="24"/>
      <c r="H233" s="25"/>
    </row>
    <row r="234" spans="4:8" x14ac:dyDescent="0.2">
      <c r="D234" s="24"/>
      <c r="H234" s="25"/>
    </row>
    <row r="235" spans="4:8" x14ac:dyDescent="0.2">
      <c r="D235" s="24"/>
      <c r="H235" s="25"/>
    </row>
    <row r="236" spans="4:8" x14ac:dyDescent="0.2">
      <c r="D236" s="24"/>
      <c r="H236" s="25"/>
    </row>
    <row r="237" spans="4:8" x14ac:dyDescent="0.2">
      <c r="D237" s="24"/>
      <c r="H237" s="25"/>
    </row>
    <row r="238" spans="4:8" x14ac:dyDescent="0.2">
      <c r="D238" s="24"/>
      <c r="H238" s="25"/>
    </row>
    <row r="239" spans="4:8" x14ac:dyDescent="0.2">
      <c r="D239" s="24"/>
      <c r="H239" s="25"/>
    </row>
    <row r="240" spans="4:8" x14ac:dyDescent="0.2">
      <c r="D240" s="24"/>
      <c r="H240" s="25"/>
    </row>
    <row r="241" spans="4:8" x14ac:dyDescent="0.2">
      <c r="D241" s="24"/>
      <c r="H241" s="25"/>
    </row>
    <row r="242" spans="4:8" x14ac:dyDescent="0.2">
      <c r="D242" s="24"/>
      <c r="H242" s="25"/>
    </row>
    <row r="243" spans="4:8" x14ac:dyDescent="0.2">
      <c r="D243" s="24"/>
      <c r="H243" s="25"/>
    </row>
    <row r="244" spans="4:8" x14ac:dyDescent="0.2">
      <c r="D244" s="24"/>
      <c r="H244" s="25"/>
    </row>
    <row r="245" spans="4:8" x14ac:dyDescent="0.2">
      <c r="D245" s="24"/>
      <c r="H245" s="25"/>
    </row>
    <row r="246" spans="4:8" x14ac:dyDescent="0.2">
      <c r="D246" s="24"/>
      <c r="H246" s="25"/>
    </row>
    <row r="247" spans="4:8" x14ac:dyDescent="0.2">
      <c r="D247" s="24"/>
      <c r="H247" s="25"/>
    </row>
    <row r="248" spans="4:8" x14ac:dyDescent="0.2">
      <c r="D248" s="24"/>
      <c r="H248" s="25"/>
    </row>
    <row r="249" spans="4:8" x14ac:dyDescent="0.2">
      <c r="D249" s="24"/>
      <c r="H249" s="25"/>
    </row>
    <row r="250" spans="4:8" x14ac:dyDescent="0.2">
      <c r="D250" s="24"/>
      <c r="H250" s="25"/>
    </row>
    <row r="251" spans="4:8" x14ac:dyDescent="0.2">
      <c r="D251" s="24"/>
      <c r="H251" s="25"/>
    </row>
    <row r="252" spans="4:8" x14ac:dyDescent="0.2">
      <c r="D252" s="24"/>
      <c r="H252" s="25"/>
    </row>
    <row r="253" spans="4:8" x14ac:dyDescent="0.2">
      <c r="D253" s="24"/>
      <c r="H253" s="25"/>
    </row>
    <row r="254" spans="4:8" x14ac:dyDescent="0.2">
      <c r="D254" s="24"/>
      <c r="H254" s="25"/>
    </row>
    <row r="255" spans="4:8" x14ac:dyDescent="0.2">
      <c r="D255" s="24"/>
      <c r="H255" s="25"/>
    </row>
    <row r="256" spans="4:8" x14ac:dyDescent="0.2">
      <c r="D256" s="24"/>
      <c r="H256" s="25"/>
    </row>
    <row r="257" spans="4:8" x14ac:dyDescent="0.2">
      <c r="D257" s="24"/>
      <c r="H257" s="25"/>
    </row>
    <row r="258" spans="4:8" x14ac:dyDescent="0.2">
      <c r="D258" s="24"/>
      <c r="H258" s="25"/>
    </row>
    <row r="259" spans="4:8" x14ac:dyDescent="0.2">
      <c r="D259" s="24"/>
      <c r="H259" s="25"/>
    </row>
    <row r="260" spans="4:8" x14ac:dyDescent="0.2">
      <c r="D260" s="24"/>
      <c r="H260" s="25"/>
    </row>
    <row r="261" spans="4:8" x14ac:dyDescent="0.2">
      <c r="D261" s="24"/>
      <c r="H261" s="25"/>
    </row>
    <row r="262" spans="4:8" x14ac:dyDescent="0.2">
      <c r="D262" s="24"/>
      <c r="H262" s="25"/>
    </row>
    <row r="263" spans="4:8" x14ac:dyDescent="0.2">
      <c r="D263" s="24"/>
      <c r="H263" s="25"/>
    </row>
    <row r="264" spans="4:8" x14ac:dyDescent="0.2">
      <c r="D264" s="24"/>
      <c r="H264" s="25"/>
    </row>
    <row r="265" spans="4:8" x14ac:dyDescent="0.2">
      <c r="D265" s="24"/>
      <c r="H265" s="25"/>
    </row>
    <row r="266" spans="4:8" x14ac:dyDescent="0.2">
      <c r="D266" s="24"/>
      <c r="H266" s="25"/>
    </row>
    <row r="267" spans="4:8" x14ac:dyDescent="0.2">
      <c r="D267" s="24"/>
      <c r="H267" s="25"/>
    </row>
    <row r="268" spans="4:8" x14ac:dyDescent="0.2">
      <c r="D268" s="24"/>
      <c r="H268" s="25"/>
    </row>
    <row r="269" spans="4:8" x14ac:dyDescent="0.2">
      <c r="D269" s="24"/>
      <c r="H269" s="25"/>
    </row>
    <row r="270" spans="4:8" x14ac:dyDescent="0.2">
      <c r="D270" s="24"/>
      <c r="H270" s="25"/>
    </row>
    <row r="271" spans="4:8" x14ac:dyDescent="0.2">
      <c r="D271" s="24"/>
      <c r="H271" s="25"/>
    </row>
    <row r="272" spans="4:8" x14ac:dyDescent="0.2">
      <c r="D272" s="24"/>
      <c r="H272" s="25"/>
    </row>
    <row r="273" spans="4:8" x14ac:dyDescent="0.2">
      <c r="D273" s="24"/>
      <c r="H273" s="25"/>
    </row>
    <row r="274" spans="4:8" x14ac:dyDescent="0.2">
      <c r="D274" s="24"/>
      <c r="H274" s="25"/>
    </row>
    <row r="275" spans="4:8" x14ac:dyDescent="0.2">
      <c r="D275" s="24"/>
      <c r="H275" s="25"/>
    </row>
    <row r="276" spans="4:8" x14ac:dyDescent="0.2">
      <c r="D276" s="24"/>
      <c r="H276" s="25"/>
    </row>
    <row r="277" spans="4:8" x14ac:dyDescent="0.2">
      <c r="D277" s="24"/>
      <c r="H277" s="25"/>
    </row>
    <row r="278" spans="4:8" x14ac:dyDescent="0.2">
      <c r="D278" s="24"/>
      <c r="H278" s="25"/>
    </row>
    <row r="279" spans="4:8" x14ac:dyDescent="0.2">
      <c r="D279" s="24"/>
      <c r="H279" s="25"/>
    </row>
    <row r="280" spans="4:8" x14ac:dyDescent="0.2">
      <c r="D280" s="24"/>
      <c r="H280" s="25"/>
    </row>
    <row r="281" spans="4:8" x14ac:dyDescent="0.2">
      <c r="D281" s="24"/>
      <c r="H281" s="25"/>
    </row>
    <row r="282" spans="4:8" x14ac:dyDescent="0.2">
      <c r="D282" s="24"/>
      <c r="H282" s="25"/>
    </row>
    <row r="283" spans="4:8" x14ac:dyDescent="0.2">
      <c r="D283" s="24"/>
      <c r="H283" s="25"/>
    </row>
    <row r="284" spans="4:8" x14ac:dyDescent="0.2">
      <c r="D284" s="24"/>
      <c r="H284" s="25"/>
    </row>
    <row r="285" spans="4:8" x14ac:dyDescent="0.2">
      <c r="D285" s="24"/>
      <c r="H285" s="25"/>
    </row>
    <row r="286" spans="4:8" x14ac:dyDescent="0.2">
      <c r="D286" s="24"/>
      <c r="H286" s="25"/>
    </row>
    <row r="287" spans="4:8" x14ac:dyDescent="0.2">
      <c r="D287" s="24"/>
      <c r="H287" s="25"/>
    </row>
    <row r="288" spans="4:8" x14ac:dyDescent="0.2">
      <c r="D288" s="24"/>
      <c r="H288" s="25"/>
    </row>
    <row r="289" spans="4:8" x14ac:dyDescent="0.2">
      <c r="D289" s="24"/>
      <c r="H289" s="25"/>
    </row>
    <row r="290" spans="4:8" x14ac:dyDescent="0.2">
      <c r="D290" s="24"/>
      <c r="H290" s="25"/>
    </row>
    <row r="291" spans="4:8" x14ac:dyDescent="0.2">
      <c r="D291" s="24"/>
      <c r="H291" s="25"/>
    </row>
    <row r="292" spans="4:8" x14ac:dyDescent="0.2">
      <c r="D292" s="24"/>
      <c r="H292" s="25"/>
    </row>
    <row r="293" spans="4:8" x14ac:dyDescent="0.2">
      <c r="D293" s="24"/>
      <c r="H293" s="25"/>
    </row>
    <row r="294" spans="4:8" x14ac:dyDescent="0.2">
      <c r="D294" s="24"/>
      <c r="H294" s="25"/>
    </row>
    <row r="295" spans="4:8" x14ac:dyDescent="0.2">
      <c r="D295" s="24"/>
      <c r="H295" s="25"/>
    </row>
    <row r="296" spans="4:8" x14ac:dyDescent="0.2">
      <c r="D296" s="24"/>
      <c r="H296" s="25"/>
    </row>
    <row r="297" spans="4:8" x14ac:dyDescent="0.2">
      <c r="D297" s="24"/>
      <c r="H297" s="25"/>
    </row>
    <row r="298" spans="4:8" x14ac:dyDescent="0.2">
      <c r="D298" s="24"/>
      <c r="H298" s="25"/>
    </row>
    <row r="299" spans="4:8" x14ac:dyDescent="0.2">
      <c r="D299" s="24"/>
      <c r="H299" s="25"/>
    </row>
    <row r="300" spans="4:8" x14ac:dyDescent="0.2">
      <c r="D300" s="24"/>
      <c r="H300" s="25"/>
    </row>
    <row r="301" spans="4:8" x14ac:dyDescent="0.2">
      <c r="D301" s="24"/>
      <c r="H301" s="25"/>
    </row>
    <row r="302" spans="4:8" x14ac:dyDescent="0.2">
      <c r="D302" s="24"/>
      <c r="H302" s="25"/>
    </row>
    <row r="303" spans="4:8" x14ac:dyDescent="0.2">
      <c r="D303" s="24"/>
      <c r="H303" s="25"/>
    </row>
    <row r="304" spans="4:8" x14ac:dyDescent="0.2">
      <c r="D304" s="24"/>
      <c r="H304" s="25"/>
    </row>
    <row r="305" spans="4:8" x14ac:dyDescent="0.2">
      <c r="D305" s="24"/>
      <c r="H305" s="25"/>
    </row>
    <row r="306" spans="4:8" x14ac:dyDescent="0.2">
      <c r="D306" s="24"/>
      <c r="H306" s="25"/>
    </row>
    <row r="307" spans="4:8" x14ac:dyDescent="0.2">
      <c r="D307" s="24"/>
      <c r="H307" s="25"/>
    </row>
    <row r="308" spans="4:8" x14ac:dyDescent="0.2">
      <c r="D308" s="24"/>
      <c r="H308" s="25"/>
    </row>
    <row r="309" spans="4:8" x14ac:dyDescent="0.2">
      <c r="D309" s="24"/>
      <c r="H309" s="25"/>
    </row>
    <row r="310" spans="4:8" x14ac:dyDescent="0.2">
      <c r="D310" s="24"/>
      <c r="H310" s="25"/>
    </row>
    <row r="311" spans="4:8" x14ac:dyDescent="0.2">
      <c r="D311" s="24"/>
      <c r="H311" s="25"/>
    </row>
    <row r="312" spans="4:8" x14ac:dyDescent="0.2">
      <c r="D312" s="24"/>
      <c r="H312" s="25"/>
    </row>
    <row r="313" spans="4:8" x14ac:dyDescent="0.2">
      <c r="D313" s="24"/>
      <c r="H313" s="25"/>
    </row>
    <row r="314" spans="4:8" x14ac:dyDescent="0.2">
      <c r="D314" s="24"/>
      <c r="H314" s="25"/>
    </row>
    <row r="315" spans="4:8" x14ac:dyDescent="0.2">
      <c r="D315" s="24"/>
      <c r="H315" s="25"/>
    </row>
    <row r="316" spans="4:8" x14ac:dyDescent="0.2">
      <c r="D316" s="24"/>
      <c r="H316" s="25"/>
    </row>
    <row r="317" spans="4:8" x14ac:dyDescent="0.2">
      <c r="D317" s="24"/>
      <c r="H317" s="25"/>
    </row>
    <row r="318" spans="4:8" x14ac:dyDescent="0.2">
      <c r="D318" s="24"/>
      <c r="H318" s="25"/>
    </row>
    <row r="319" spans="4:8" x14ac:dyDescent="0.2">
      <c r="D319" s="24"/>
      <c r="H319" s="25"/>
    </row>
    <row r="320" spans="4:8" x14ac:dyDescent="0.2">
      <c r="D320" s="24"/>
      <c r="H320" s="25"/>
    </row>
    <row r="321" spans="4:8" x14ac:dyDescent="0.2">
      <c r="D321" s="24"/>
      <c r="H321" s="25"/>
    </row>
    <row r="322" spans="4:8" x14ac:dyDescent="0.2">
      <c r="D322" s="24"/>
      <c r="H322" s="25"/>
    </row>
    <row r="323" spans="4:8" x14ac:dyDescent="0.2">
      <c r="D323" s="24"/>
      <c r="H323" s="25"/>
    </row>
    <row r="324" spans="4:8" x14ac:dyDescent="0.2">
      <c r="D324" s="24"/>
      <c r="H324" s="25"/>
    </row>
    <row r="325" spans="4:8" x14ac:dyDescent="0.2">
      <c r="D325" s="24"/>
      <c r="H325" s="25"/>
    </row>
    <row r="326" spans="4:8" x14ac:dyDescent="0.2">
      <c r="D326" s="24"/>
      <c r="H326" s="25"/>
    </row>
    <row r="327" spans="4:8" x14ac:dyDescent="0.2">
      <c r="D327" s="24"/>
      <c r="H327" s="25"/>
    </row>
    <row r="328" spans="4:8" x14ac:dyDescent="0.2">
      <c r="D328" s="24"/>
      <c r="H328" s="25"/>
    </row>
    <row r="329" spans="4:8" x14ac:dyDescent="0.2">
      <c r="D329" s="24"/>
      <c r="H329" s="25"/>
    </row>
    <row r="330" spans="4:8" x14ac:dyDescent="0.2">
      <c r="D330" s="24"/>
      <c r="H330" s="25"/>
    </row>
    <row r="331" spans="4:8" x14ac:dyDescent="0.2">
      <c r="D331" s="24"/>
      <c r="H331" s="25"/>
    </row>
    <row r="332" spans="4:8" x14ac:dyDescent="0.2">
      <c r="D332" s="24"/>
      <c r="H332" s="25"/>
    </row>
    <row r="333" spans="4:8" x14ac:dyDescent="0.2">
      <c r="D333" s="24"/>
      <c r="H333" s="25"/>
    </row>
    <row r="334" spans="4:8" x14ac:dyDescent="0.2">
      <c r="D334" s="24"/>
      <c r="H334" s="25"/>
    </row>
    <row r="335" spans="4:8" x14ac:dyDescent="0.2">
      <c r="D335" s="24"/>
      <c r="H335" s="25"/>
    </row>
    <row r="336" spans="4:8" x14ac:dyDescent="0.2">
      <c r="D336" s="24"/>
      <c r="H336" s="25"/>
    </row>
    <row r="337" spans="4:8" x14ac:dyDescent="0.2">
      <c r="D337" s="24"/>
      <c r="H337" s="25"/>
    </row>
    <row r="338" spans="4:8" x14ac:dyDescent="0.2">
      <c r="D338" s="24"/>
      <c r="H338" s="25"/>
    </row>
    <row r="339" spans="4:8" x14ac:dyDescent="0.2">
      <c r="D339" s="24"/>
      <c r="H339" s="25"/>
    </row>
    <row r="340" spans="4:8" x14ac:dyDescent="0.2">
      <c r="D340" s="24"/>
      <c r="H340" s="25"/>
    </row>
    <row r="341" spans="4:8" x14ac:dyDescent="0.2">
      <c r="D341" s="24"/>
      <c r="H341" s="25"/>
    </row>
    <row r="342" spans="4:8" x14ac:dyDescent="0.2">
      <c r="D342" s="24"/>
      <c r="H342" s="25"/>
    </row>
    <row r="343" spans="4:8" x14ac:dyDescent="0.2">
      <c r="D343" s="24"/>
      <c r="H343" s="25"/>
    </row>
    <row r="344" spans="4:8" x14ac:dyDescent="0.2">
      <c r="D344" s="24"/>
      <c r="H344" s="25"/>
    </row>
    <row r="345" spans="4:8" x14ac:dyDescent="0.2">
      <c r="D345" s="24"/>
      <c r="H345" s="25"/>
    </row>
    <row r="346" spans="4:8" x14ac:dyDescent="0.2">
      <c r="D346" s="24"/>
      <c r="H346" s="25"/>
    </row>
    <row r="347" spans="4:8" x14ac:dyDescent="0.2">
      <c r="D347" s="24"/>
      <c r="H347" s="25"/>
    </row>
    <row r="348" spans="4:8" x14ac:dyDescent="0.2">
      <c r="D348" s="24"/>
      <c r="H348" s="25"/>
    </row>
    <row r="349" spans="4:8" x14ac:dyDescent="0.2">
      <c r="D349" s="24"/>
      <c r="H349" s="25"/>
    </row>
    <row r="350" spans="4:8" x14ac:dyDescent="0.2">
      <c r="D350" s="24"/>
      <c r="H350" s="25"/>
    </row>
    <row r="351" spans="4:8" x14ac:dyDescent="0.2">
      <c r="D351" s="24"/>
      <c r="H351" s="25"/>
    </row>
    <row r="352" spans="4:8" x14ac:dyDescent="0.2">
      <c r="D352" s="24"/>
      <c r="H352" s="25"/>
    </row>
    <row r="353" spans="4:8" x14ac:dyDescent="0.2">
      <c r="D353" s="24"/>
      <c r="H353" s="25"/>
    </row>
    <row r="354" spans="4:8" x14ac:dyDescent="0.2">
      <c r="D354" s="24"/>
      <c r="H354" s="25"/>
    </row>
    <row r="355" spans="4:8" x14ac:dyDescent="0.2">
      <c r="D355" s="24"/>
      <c r="H355" s="25"/>
    </row>
    <row r="356" spans="4:8" x14ac:dyDescent="0.2">
      <c r="D356" s="24"/>
      <c r="H356" s="25"/>
    </row>
    <row r="357" spans="4:8" x14ac:dyDescent="0.2">
      <c r="D357" s="24"/>
      <c r="H357" s="25"/>
    </row>
    <row r="358" spans="4:8" x14ac:dyDescent="0.2">
      <c r="D358" s="24"/>
      <c r="H358" s="25"/>
    </row>
    <row r="359" spans="4:8" x14ac:dyDescent="0.2">
      <c r="D359" s="24"/>
      <c r="H359" s="25"/>
    </row>
    <row r="360" spans="4:8" x14ac:dyDescent="0.2">
      <c r="D360" s="24"/>
      <c r="H360" s="25"/>
    </row>
    <row r="361" spans="4:8" x14ac:dyDescent="0.2">
      <c r="D361" s="24"/>
      <c r="H361" s="25"/>
    </row>
    <row r="362" spans="4:8" x14ac:dyDescent="0.2">
      <c r="D362" s="24"/>
      <c r="H362" s="25"/>
    </row>
    <row r="363" spans="4:8" x14ac:dyDescent="0.2">
      <c r="D363" s="24"/>
      <c r="H363" s="25"/>
    </row>
    <row r="364" spans="4:8" x14ac:dyDescent="0.2">
      <c r="D364" s="24"/>
      <c r="H364" s="25"/>
    </row>
    <row r="365" spans="4:8" x14ac:dyDescent="0.2">
      <c r="D365" s="24"/>
      <c r="H365" s="25"/>
    </row>
    <row r="366" spans="4:8" x14ac:dyDescent="0.2">
      <c r="D366" s="24"/>
      <c r="H366" s="25"/>
    </row>
    <row r="367" spans="4:8" x14ac:dyDescent="0.2">
      <c r="D367" s="24"/>
      <c r="H367" s="25"/>
    </row>
    <row r="368" spans="4:8" x14ac:dyDescent="0.2">
      <c r="D368" s="24"/>
      <c r="H368" s="25"/>
    </row>
    <row r="369" spans="4:8" x14ac:dyDescent="0.2">
      <c r="D369" s="24"/>
      <c r="H369" s="25"/>
    </row>
    <row r="370" spans="4:8" x14ac:dyDescent="0.2">
      <c r="D370" s="24"/>
      <c r="H370" s="25"/>
    </row>
    <row r="371" spans="4:8" x14ac:dyDescent="0.2">
      <c r="D371" s="24"/>
      <c r="H371" s="25"/>
    </row>
    <row r="372" spans="4:8" x14ac:dyDescent="0.2">
      <c r="D372" s="24"/>
      <c r="H372" s="25"/>
    </row>
    <row r="373" spans="4:8" x14ac:dyDescent="0.2">
      <c r="D373" s="24"/>
      <c r="H373" s="25"/>
    </row>
    <row r="374" spans="4:8" x14ac:dyDescent="0.2">
      <c r="D374" s="24"/>
      <c r="H374" s="25"/>
    </row>
    <row r="375" spans="4:8" x14ac:dyDescent="0.2">
      <c r="D375" s="24"/>
      <c r="H375" s="25"/>
    </row>
    <row r="376" spans="4:8" x14ac:dyDescent="0.2">
      <c r="D376" s="24"/>
      <c r="H376" s="25"/>
    </row>
    <row r="377" spans="4:8" x14ac:dyDescent="0.2">
      <c r="D377" s="24"/>
      <c r="H377" s="25"/>
    </row>
    <row r="378" spans="4:8" x14ac:dyDescent="0.2">
      <c r="D378" s="24"/>
      <c r="H378" s="25"/>
    </row>
    <row r="379" spans="4:8" x14ac:dyDescent="0.2">
      <c r="D379" s="24"/>
      <c r="H379" s="25"/>
    </row>
    <row r="380" spans="4:8" x14ac:dyDescent="0.2">
      <c r="D380" s="24"/>
      <c r="H380" s="25"/>
    </row>
    <row r="381" spans="4:8" x14ac:dyDescent="0.2">
      <c r="D381" s="24"/>
      <c r="H381" s="25"/>
    </row>
    <row r="382" spans="4:8" x14ac:dyDescent="0.2">
      <c r="D382" s="24"/>
      <c r="H382" s="25"/>
    </row>
    <row r="383" spans="4:8" x14ac:dyDescent="0.2">
      <c r="D383" s="24"/>
      <c r="H383" s="25"/>
    </row>
    <row r="384" spans="4:8" x14ac:dyDescent="0.2">
      <c r="D384" s="24"/>
      <c r="H384" s="25"/>
    </row>
    <row r="385" spans="4:8" x14ac:dyDescent="0.2">
      <c r="D385" s="24"/>
      <c r="H385" s="25"/>
    </row>
    <row r="386" spans="4:8" x14ac:dyDescent="0.2">
      <c r="D386" s="24"/>
      <c r="H386" s="25"/>
    </row>
    <row r="387" spans="4:8" x14ac:dyDescent="0.2">
      <c r="D387" s="24"/>
      <c r="H387" s="25"/>
    </row>
    <row r="388" spans="4:8" x14ac:dyDescent="0.2">
      <c r="D388" s="24"/>
      <c r="H388" s="25"/>
    </row>
    <row r="389" spans="4:8" x14ac:dyDescent="0.2">
      <c r="D389" s="24"/>
      <c r="H389" s="25"/>
    </row>
    <row r="390" spans="4:8" x14ac:dyDescent="0.2">
      <c r="D390" s="24"/>
      <c r="H390" s="25"/>
    </row>
    <row r="391" spans="4:8" x14ac:dyDescent="0.2">
      <c r="D391" s="24"/>
      <c r="H391" s="25"/>
    </row>
    <row r="392" spans="4:8" x14ac:dyDescent="0.2">
      <c r="D392" s="24"/>
      <c r="H392" s="25"/>
    </row>
    <row r="393" spans="4:8" x14ac:dyDescent="0.2">
      <c r="D393" s="24"/>
      <c r="H393" s="25"/>
    </row>
    <row r="394" spans="4:8" x14ac:dyDescent="0.2">
      <c r="D394" s="24"/>
      <c r="H394" s="25"/>
    </row>
    <row r="395" spans="4:8" x14ac:dyDescent="0.2">
      <c r="D395" s="24"/>
      <c r="H395" s="25"/>
    </row>
    <row r="396" spans="4:8" x14ac:dyDescent="0.2">
      <c r="D396" s="24"/>
      <c r="H396" s="25"/>
    </row>
    <row r="397" spans="4:8" x14ac:dyDescent="0.2">
      <c r="D397" s="24"/>
      <c r="H397" s="25"/>
    </row>
    <row r="398" spans="4:8" x14ac:dyDescent="0.2">
      <c r="D398" s="24"/>
      <c r="H398" s="25"/>
    </row>
    <row r="399" spans="4:8" x14ac:dyDescent="0.2">
      <c r="D399" s="24"/>
      <c r="H399" s="25"/>
    </row>
    <row r="400" spans="4:8" x14ac:dyDescent="0.2">
      <c r="D400" s="24"/>
      <c r="H400" s="25"/>
    </row>
    <row r="401" spans="4:8" x14ac:dyDescent="0.2">
      <c r="D401" s="24"/>
      <c r="H401" s="25"/>
    </row>
    <row r="402" spans="4:8" x14ac:dyDescent="0.2">
      <c r="D402" s="24"/>
      <c r="H402" s="25"/>
    </row>
    <row r="403" spans="4:8" x14ac:dyDescent="0.2">
      <c r="D403" s="24"/>
      <c r="H403" s="25"/>
    </row>
    <row r="404" spans="4:8" x14ac:dyDescent="0.2">
      <c r="D404" s="24"/>
      <c r="H404" s="25"/>
    </row>
    <row r="405" spans="4:8" x14ac:dyDescent="0.2">
      <c r="D405" s="24"/>
      <c r="H405" s="25"/>
    </row>
    <row r="406" spans="4:8" x14ac:dyDescent="0.2">
      <c r="D406" s="24"/>
      <c r="H406" s="25"/>
    </row>
    <row r="407" spans="4:8" x14ac:dyDescent="0.2">
      <c r="D407" s="24"/>
      <c r="H407" s="25"/>
    </row>
    <row r="408" spans="4:8" x14ac:dyDescent="0.2">
      <c r="D408" s="24"/>
      <c r="H408" s="25"/>
    </row>
    <row r="409" spans="4:8" x14ac:dyDescent="0.2">
      <c r="D409" s="24"/>
      <c r="H409" s="25"/>
    </row>
    <row r="410" spans="4:8" x14ac:dyDescent="0.2">
      <c r="D410" s="24"/>
      <c r="H410" s="25"/>
    </row>
    <row r="411" spans="4:8" x14ac:dyDescent="0.2">
      <c r="D411" s="24"/>
      <c r="H411" s="25"/>
    </row>
    <row r="412" spans="4:8" x14ac:dyDescent="0.2">
      <c r="D412" s="24"/>
      <c r="H412" s="25"/>
    </row>
    <row r="413" spans="4:8" x14ac:dyDescent="0.2">
      <c r="D413" s="24"/>
      <c r="H413" s="25"/>
    </row>
    <row r="414" spans="4:8" x14ac:dyDescent="0.2">
      <c r="D414" s="24"/>
      <c r="H414" s="25"/>
    </row>
    <row r="415" spans="4:8" x14ac:dyDescent="0.2">
      <c r="D415" s="24"/>
      <c r="H415" s="25"/>
    </row>
    <row r="416" spans="4:8" x14ac:dyDescent="0.2">
      <c r="D416" s="24"/>
      <c r="H416" s="25"/>
    </row>
    <row r="417" spans="4:8" x14ac:dyDescent="0.2">
      <c r="D417" s="24"/>
      <c r="H417" s="25"/>
    </row>
    <row r="418" spans="4:8" x14ac:dyDescent="0.2">
      <c r="D418" s="24"/>
      <c r="H418" s="25"/>
    </row>
    <row r="419" spans="4:8" x14ac:dyDescent="0.2">
      <c r="D419" s="24"/>
      <c r="H419" s="25"/>
    </row>
    <row r="420" spans="4:8" x14ac:dyDescent="0.2">
      <c r="D420" s="24"/>
      <c r="H420" s="25"/>
    </row>
    <row r="421" spans="4:8" x14ac:dyDescent="0.2">
      <c r="D421" s="24"/>
      <c r="H421" s="25"/>
    </row>
    <row r="422" spans="4:8" x14ac:dyDescent="0.2">
      <c r="D422" s="24"/>
      <c r="H422" s="25"/>
    </row>
    <row r="423" spans="4:8" x14ac:dyDescent="0.2">
      <c r="D423" s="24"/>
      <c r="H423" s="25"/>
    </row>
    <row r="424" spans="4:8" x14ac:dyDescent="0.2">
      <c r="D424" s="24"/>
      <c r="H424" s="25"/>
    </row>
    <row r="425" spans="4:8" x14ac:dyDescent="0.2">
      <c r="D425" s="24"/>
      <c r="H425" s="25"/>
    </row>
    <row r="426" spans="4:8" x14ac:dyDescent="0.2">
      <c r="D426" s="24"/>
      <c r="H426" s="25"/>
    </row>
    <row r="427" spans="4:8" x14ac:dyDescent="0.2">
      <c r="D427" s="24"/>
      <c r="H427" s="25"/>
    </row>
    <row r="428" spans="4:8" x14ac:dyDescent="0.2">
      <c r="D428" s="24"/>
      <c r="H428" s="25"/>
    </row>
    <row r="429" spans="4:8" x14ac:dyDescent="0.2">
      <c r="D429" s="24"/>
      <c r="H429" s="25"/>
    </row>
    <row r="430" spans="4:8" x14ac:dyDescent="0.2">
      <c r="D430" s="24"/>
      <c r="H430" s="25"/>
    </row>
    <row r="431" spans="4:8" x14ac:dyDescent="0.2">
      <c r="D431" s="24"/>
      <c r="H431" s="25"/>
    </row>
    <row r="432" spans="4:8" x14ac:dyDescent="0.2">
      <c r="D432" s="24"/>
      <c r="H432" s="25"/>
    </row>
    <row r="433" spans="4:8" x14ac:dyDescent="0.2">
      <c r="D433" s="24"/>
      <c r="H433" s="25"/>
    </row>
    <row r="434" spans="4:8" x14ac:dyDescent="0.2">
      <c r="D434" s="24"/>
      <c r="H434" s="25"/>
    </row>
    <row r="435" spans="4:8" x14ac:dyDescent="0.2">
      <c r="D435" s="24"/>
      <c r="H435" s="25"/>
    </row>
    <row r="436" spans="4:8" x14ac:dyDescent="0.2">
      <c r="D436" s="24"/>
      <c r="H436" s="25"/>
    </row>
    <row r="437" spans="4:8" x14ac:dyDescent="0.2">
      <c r="D437" s="24"/>
      <c r="H437" s="25"/>
    </row>
    <row r="438" spans="4:8" x14ac:dyDescent="0.2">
      <c r="D438" s="24"/>
      <c r="H438" s="25"/>
    </row>
    <row r="439" spans="4:8" x14ac:dyDescent="0.2">
      <c r="D439" s="24"/>
      <c r="H439" s="25"/>
    </row>
    <row r="440" spans="4:8" x14ac:dyDescent="0.2">
      <c r="D440" s="24"/>
      <c r="H440" s="25"/>
    </row>
    <row r="441" spans="4:8" x14ac:dyDescent="0.2">
      <c r="D441" s="24"/>
      <c r="H441" s="25"/>
    </row>
    <row r="442" spans="4:8" x14ac:dyDescent="0.2">
      <c r="D442" s="24"/>
      <c r="H442" s="25"/>
    </row>
    <row r="443" spans="4:8" x14ac:dyDescent="0.2">
      <c r="D443" s="24"/>
      <c r="H443" s="25"/>
    </row>
    <row r="444" spans="4:8" x14ac:dyDescent="0.2">
      <c r="D444" s="24"/>
      <c r="H444" s="25"/>
    </row>
    <row r="445" spans="4:8" x14ac:dyDescent="0.2">
      <c r="D445" s="24"/>
      <c r="H445" s="25"/>
    </row>
    <row r="446" spans="4:8" x14ac:dyDescent="0.2">
      <c r="D446" s="24"/>
      <c r="H446" s="25"/>
    </row>
    <row r="447" spans="4:8" x14ac:dyDescent="0.2">
      <c r="D447" s="24"/>
      <c r="H447" s="25"/>
    </row>
    <row r="448" spans="4:8" x14ac:dyDescent="0.2">
      <c r="D448" s="24"/>
      <c r="H448" s="25"/>
    </row>
    <row r="449" spans="4:8" x14ac:dyDescent="0.2">
      <c r="D449" s="24"/>
      <c r="H449" s="25"/>
    </row>
    <row r="450" spans="4:8" x14ac:dyDescent="0.2">
      <c r="D450" s="24"/>
      <c r="H450" s="25"/>
    </row>
    <row r="451" spans="4:8" x14ac:dyDescent="0.2">
      <c r="D451" s="24"/>
      <c r="H451" s="25"/>
    </row>
    <row r="452" spans="4:8" x14ac:dyDescent="0.2">
      <c r="D452" s="24"/>
      <c r="H452" s="25"/>
    </row>
    <row r="453" spans="4:8" x14ac:dyDescent="0.2">
      <c r="D453" s="24"/>
      <c r="H453" s="25"/>
    </row>
    <row r="454" spans="4:8" x14ac:dyDescent="0.2">
      <c r="D454" s="24"/>
      <c r="H454" s="25"/>
    </row>
    <row r="455" spans="4:8" x14ac:dyDescent="0.2">
      <c r="D455" s="24"/>
      <c r="H455" s="25"/>
    </row>
    <row r="456" spans="4:8" x14ac:dyDescent="0.2">
      <c r="D456" s="24"/>
      <c r="H456" s="25"/>
    </row>
    <row r="457" spans="4:8" x14ac:dyDescent="0.2">
      <c r="D457" s="24"/>
      <c r="H457" s="25"/>
    </row>
    <row r="458" spans="4:8" x14ac:dyDescent="0.2">
      <c r="D458" s="24"/>
      <c r="H458" s="25"/>
    </row>
    <row r="459" spans="4:8" x14ac:dyDescent="0.2">
      <c r="D459" s="24"/>
      <c r="H459" s="25"/>
    </row>
    <row r="460" spans="4:8" x14ac:dyDescent="0.2">
      <c r="D460" s="24"/>
      <c r="H460" s="25"/>
    </row>
    <row r="461" spans="4:8" x14ac:dyDescent="0.2">
      <c r="D461" s="24"/>
      <c r="H461" s="25"/>
    </row>
    <row r="462" spans="4:8" x14ac:dyDescent="0.2">
      <c r="D462" s="24"/>
      <c r="H462" s="25"/>
    </row>
    <row r="463" spans="4:8" x14ac:dyDescent="0.2">
      <c r="D463" s="24"/>
      <c r="H463" s="25"/>
    </row>
    <row r="464" spans="4:8" x14ac:dyDescent="0.2">
      <c r="D464" s="24"/>
      <c r="H464" s="25"/>
    </row>
    <row r="465" spans="4:8" x14ac:dyDescent="0.2">
      <c r="D465" s="24"/>
      <c r="H465" s="25"/>
    </row>
    <row r="466" spans="4:8" x14ac:dyDescent="0.2">
      <c r="D466" s="24"/>
      <c r="H466" s="25"/>
    </row>
    <row r="467" spans="4:8" x14ac:dyDescent="0.2">
      <c r="D467" s="24"/>
      <c r="H467" s="25"/>
    </row>
    <row r="468" spans="4:8" x14ac:dyDescent="0.2">
      <c r="D468" s="24"/>
      <c r="H468" s="25"/>
    </row>
    <row r="469" spans="4:8" x14ac:dyDescent="0.2">
      <c r="D469" s="24"/>
      <c r="H469" s="25"/>
    </row>
    <row r="470" spans="4:8" x14ac:dyDescent="0.2">
      <c r="D470" s="24"/>
      <c r="H470" s="25"/>
    </row>
    <row r="471" spans="4:8" x14ac:dyDescent="0.2">
      <c r="D471" s="24"/>
      <c r="H471" s="25"/>
    </row>
    <row r="472" spans="4:8" x14ac:dyDescent="0.2">
      <c r="D472" s="24"/>
      <c r="H472" s="25"/>
    </row>
    <row r="473" spans="4:8" x14ac:dyDescent="0.2">
      <c r="D473" s="24"/>
      <c r="H473" s="25"/>
    </row>
    <row r="474" spans="4:8" x14ac:dyDescent="0.2">
      <c r="D474" s="24"/>
      <c r="H474" s="25"/>
    </row>
    <row r="475" spans="4:8" x14ac:dyDescent="0.2">
      <c r="D475" s="24"/>
      <c r="H475" s="25"/>
    </row>
    <row r="476" spans="4:8" x14ac:dyDescent="0.2">
      <c r="D476" s="24"/>
      <c r="H476" s="25"/>
    </row>
    <row r="477" spans="4:8" x14ac:dyDescent="0.2">
      <c r="D477" s="24"/>
      <c r="H477" s="25"/>
    </row>
    <row r="478" spans="4:8" x14ac:dyDescent="0.2">
      <c r="D478" s="24"/>
      <c r="H478" s="25"/>
    </row>
    <row r="479" spans="4:8" x14ac:dyDescent="0.2">
      <c r="D479" s="24"/>
      <c r="H479" s="25"/>
    </row>
    <row r="480" spans="4:8" x14ac:dyDescent="0.2">
      <c r="D480" s="24"/>
      <c r="H480" s="25"/>
    </row>
    <row r="481" spans="4:8" x14ac:dyDescent="0.2">
      <c r="D481" s="24"/>
      <c r="H481" s="25"/>
    </row>
    <row r="482" spans="4:8" x14ac:dyDescent="0.2">
      <c r="D482" s="24"/>
      <c r="H482" s="25"/>
    </row>
    <row r="483" spans="4:8" x14ac:dyDescent="0.2">
      <c r="D483" s="24"/>
      <c r="H483" s="25"/>
    </row>
    <row r="484" spans="4:8" x14ac:dyDescent="0.2">
      <c r="D484" s="24"/>
      <c r="H484" s="25"/>
    </row>
    <row r="485" spans="4:8" x14ac:dyDescent="0.2">
      <c r="D485" s="24"/>
      <c r="H485" s="25"/>
    </row>
    <row r="486" spans="4:8" x14ac:dyDescent="0.2">
      <c r="D486" s="24"/>
      <c r="H486" s="25"/>
    </row>
    <row r="487" spans="4:8" x14ac:dyDescent="0.2">
      <c r="D487" s="24"/>
      <c r="H487" s="25"/>
    </row>
    <row r="488" spans="4:8" x14ac:dyDescent="0.2">
      <c r="D488" s="24"/>
      <c r="H488" s="25"/>
    </row>
    <row r="489" spans="4:8" x14ac:dyDescent="0.2">
      <c r="D489" s="24"/>
      <c r="H489" s="25"/>
    </row>
    <row r="490" spans="4:8" x14ac:dyDescent="0.2">
      <c r="D490" s="24"/>
      <c r="H490" s="25"/>
    </row>
    <row r="491" spans="4:8" x14ac:dyDescent="0.2">
      <c r="D491" s="24"/>
      <c r="H491" s="25"/>
    </row>
    <row r="492" spans="4:8" x14ac:dyDescent="0.2">
      <c r="D492" s="24"/>
      <c r="H492" s="25"/>
    </row>
    <row r="493" spans="4:8" x14ac:dyDescent="0.2">
      <c r="D493" s="24"/>
      <c r="H493" s="25"/>
    </row>
    <row r="494" spans="4:8" x14ac:dyDescent="0.2">
      <c r="D494" s="24"/>
      <c r="H494" s="25"/>
    </row>
    <row r="495" spans="4:8" x14ac:dyDescent="0.2">
      <c r="D495" s="24"/>
      <c r="H495" s="25"/>
    </row>
    <row r="496" spans="4:8" x14ac:dyDescent="0.2">
      <c r="D496" s="24"/>
      <c r="H496" s="25"/>
    </row>
    <row r="497" spans="4:8" x14ac:dyDescent="0.2">
      <c r="D497" s="24"/>
      <c r="H497" s="25"/>
    </row>
    <row r="498" spans="4:8" x14ac:dyDescent="0.2">
      <c r="D498" s="24"/>
      <c r="H498" s="25"/>
    </row>
    <row r="499" spans="4:8" x14ac:dyDescent="0.2">
      <c r="D499" s="24"/>
      <c r="H499" s="25"/>
    </row>
    <row r="500" spans="4:8" x14ac:dyDescent="0.2">
      <c r="D500" s="24"/>
      <c r="H500" s="25"/>
    </row>
    <row r="501" spans="4:8" x14ac:dyDescent="0.2">
      <c r="D501" s="24"/>
      <c r="H501" s="25"/>
    </row>
    <row r="502" spans="4:8" x14ac:dyDescent="0.2">
      <c r="D502" s="24"/>
      <c r="H502" s="25"/>
    </row>
    <row r="503" spans="4:8" x14ac:dyDescent="0.2">
      <c r="D503" s="24"/>
      <c r="H503" s="25"/>
    </row>
    <row r="504" spans="4:8" x14ac:dyDescent="0.2">
      <c r="D504" s="24"/>
      <c r="H504" s="25"/>
    </row>
    <row r="505" spans="4:8" x14ac:dyDescent="0.2">
      <c r="D505" s="24"/>
      <c r="H505" s="25"/>
    </row>
    <row r="506" spans="4:8" x14ac:dyDescent="0.2">
      <c r="D506" s="24"/>
      <c r="H506" s="25"/>
    </row>
    <row r="507" spans="4:8" x14ac:dyDescent="0.2">
      <c r="D507" s="24"/>
      <c r="H507" s="25"/>
    </row>
    <row r="508" spans="4:8" x14ac:dyDescent="0.2">
      <c r="D508" s="24"/>
      <c r="H508" s="25"/>
    </row>
    <row r="509" spans="4:8" x14ac:dyDescent="0.2">
      <c r="D509" s="24"/>
      <c r="H509" s="25"/>
    </row>
    <row r="510" spans="4:8" x14ac:dyDescent="0.2">
      <c r="D510" s="24"/>
      <c r="H510" s="25"/>
    </row>
    <row r="511" spans="4:8" x14ac:dyDescent="0.2">
      <c r="D511" s="24"/>
      <c r="H511" s="25"/>
    </row>
    <row r="512" spans="4:8" x14ac:dyDescent="0.2">
      <c r="D512" s="24"/>
      <c r="H512" s="25"/>
    </row>
    <row r="513" spans="4:8" x14ac:dyDescent="0.2">
      <c r="D513" s="24"/>
      <c r="H513" s="25"/>
    </row>
    <row r="514" spans="4:8" x14ac:dyDescent="0.2">
      <c r="D514" s="24"/>
      <c r="H514" s="25"/>
    </row>
    <row r="515" spans="4:8" x14ac:dyDescent="0.2">
      <c r="D515" s="24"/>
      <c r="H515" s="25"/>
    </row>
    <row r="516" spans="4:8" x14ac:dyDescent="0.2">
      <c r="D516" s="24"/>
      <c r="H516" s="25"/>
    </row>
    <row r="517" spans="4:8" x14ac:dyDescent="0.2">
      <c r="D517" s="24"/>
      <c r="H517" s="25"/>
    </row>
    <row r="518" spans="4:8" x14ac:dyDescent="0.2">
      <c r="D518" s="24"/>
      <c r="H518" s="25"/>
    </row>
    <row r="519" spans="4:8" x14ac:dyDescent="0.2">
      <c r="D519" s="24"/>
      <c r="H519" s="25"/>
    </row>
    <row r="520" spans="4:8" x14ac:dyDescent="0.2">
      <c r="D520" s="24"/>
      <c r="H520" s="25"/>
    </row>
    <row r="521" spans="4:8" x14ac:dyDescent="0.2">
      <c r="D521" s="24"/>
      <c r="H521" s="25"/>
    </row>
    <row r="522" spans="4:8" x14ac:dyDescent="0.2">
      <c r="D522" s="24"/>
      <c r="H522" s="25"/>
    </row>
    <row r="523" spans="4:8" x14ac:dyDescent="0.2">
      <c r="D523" s="24"/>
      <c r="H523" s="25"/>
    </row>
    <row r="524" spans="4:8" x14ac:dyDescent="0.2">
      <c r="D524" s="24"/>
      <c r="H524" s="25"/>
    </row>
    <row r="525" spans="4:8" x14ac:dyDescent="0.2">
      <c r="D525" s="24"/>
      <c r="H525" s="25"/>
    </row>
    <row r="526" spans="4:8" x14ac:dyDescent="0.2">
      <c r="D526" s="24"/>
      <c r="H526" s="25"/>
    </row>
    <row r="527" spans="4:8" x14ac:dyDescent="0.2">
      <c r="D527" s="24"/>
      <c r="H527" s="25"/>
    </row>
    <row r="528" spans="4:8" x14ac:dyDescent="0.2">
      <c r="D528" s="24"/>
      <c r="H528" s="25"/>
    </row>
    <row r="529" spans="4:8" x14ac:dyDescent="0.2">
      <c r="D529" s="24"/>
      <c r="H529" s="25"/>
    </row>
    <row r="530" spans="4:8" x14ac:dyDescent="0.2">
      <c r="D530" s="24"/>
      <c r="H530" s="25"/>
    </row>
    <row r="531" spans="4:8" x14ac:dyDescent="0.2">
      <c r="D531" s="24"/>
      <c r="H531" s="25"/>
    </row>
    <row r="532" spans="4:8" x14ac:dyDescent="0.2">
      <c r="D532" s="24"/>
      <c r="H532" s="25"/>
    </row>
    <row r="533" spans="4:8" x14ac:dyDescent="0.2">
      <c r="D533" s="24"/>
      <c r="H533" s="25"/>
    </row>
    <row r="534" spans="4:8" x14ac:dyDescent="0.2">
      <c r="D534" s="24"/>
      <c r="H534" s="25"/>
    </row>
    <row r="535" spans="4:8" x14ac:dyDescent="0.2">
      <c r="D535" s="24"/>
      <c r="H535" s="25"/>
    </row>
    <row r="536" spans="4:8" x14ac:dyDescent="0.2">
      <c r="D536" s="24"/>
      <c r="H536" s="25"/>
    </row>
    <row r="537" spans="4:8" x14ac:dyDescent="0.2">
      <c r="D537" s="24"/>
      <c r="H537" s="25"/>
    </row>
    <row r="538" spans="4:8" x14ac:dyDescent="0.2">
      <c r="D538" s="24"/>
      <c r="H538" s="25"/>
    </row>
    <row r="539" spans="4:8" x14ac:dyDescent="0.2">
      <c r="D539" s="24"/>
      <c r="H539" s="25"/>
    </row>
    <row r="540" spans="4:8" x14ac:dyDescent="0.2">
      <c r="D540" s="24"/>
      <c r="H540" s="25"/>
    </row>
    <row r="541" spans="4:8" x14ac:dyDescent="0.2">
      <c r="D541" s="24"/>
      <c r="H541" s="25"/>
    </row>
    <row r="542" spans="4:8" x14ac:dyDescent="0.2">
      <c r="D542" s="24"/>
      <c r="H542" s="25"/>
    </row>
    <row r="543" spans="4:8" x14ac:dyDescent="0.2">
      <c r="D543" s="24"/>
      <c r="H543" s="25"/>
    </row>
    <row r="544" spans="4:8" x14ac:dyDescent="0.2">
      <c r="D544" s="24"/>
      <c r="H544" s="25"/>
    </row>
    <row r="545" spans="4:8" x14ac:dyDescent="0.2">
      <c r="D545" s="24"/>
      <c r="H545" s="25"/>
    </row>
    <row r="546" spans="4:8" x14ac:dyDescent="0.2">
      <c r="D546" s="24"/>
      <c r="H546" s="25"/>
    </row>
    <row r="547" spans="4:8" x14ac:dyDescent="0.2">
      <c r="D547" s="24"/>
      <c r="H547" s="25"/>
    </row>
    <row r="548" spans="4:8" x14ac:dyDescent="0.2">
      <c r="D548" s="24"/>
      <c r="H548" s="25"/>
    </row>
    <row r="549" spans="4:8" x14ac:dyDescent="0.2">
      <c r="D549" s="24"/>
      <c r="H549" s="25"/>
    </row>
    <row r="550" spans="4:8" x14ac:dyDescent="0.2">
      <c r="D550" s="24"/>
      <c r="H550" s="25"/>
    </row>
    <row r="551" spans="4:8" x14ac:dyDescent="0.2">
      <c r="D551" s="24"/>
      <c r="H551" s="25"/>
    </row>
    <row r="552" spans="4:8" x14ac:dyDescent="0.2">
      <c r="D552" s="24"/>
      <c r="H552" s="25"/>
    </row>
    <row r="553" spans="4:8" x14ac:dyDescent="0.2">
      <c r="D553" s="24"/>
      <c r="H553" s="25"/>
    </row>
    <row r="554" spans="4:8" x14ac:dyDescent="0.2">
      <c r="D554" s="24"/>
      <c r="H554" s="25"/>
    </row>
    <row r="555" spans="4:8" x14ac:dyDescent="0.2">
      <c r="D555" s="24"/>
      <c r="H555" s="25"/>
    </row>
    <row r="556" spans="4:8" x14ac:dyDescent="0.2">
      <c r="D556" s="24"/>
      <c r="H556" s="25"/>
    </row>
    <row r="557" spans="4:8" x14ac:dyDescent="0.2">
      <c r="D557" s="24"/>
      <c r="H557" s="25"/>
    </row>
    <row r="558" spans="4:8" x14ac:dyDescent="0.2">
      <c r="D558" s="24"/>
      <c r="H558" s="25"/>
    </row>
    <row r="559" spans="4:8" x14ac:dyDescent="0.2">
      <c r="D559" s="24"/>
      <c r="H559" s="25"/>
    </row>
    <row r="560" spans="4:8" x14ac:dyDescent="0.2">
      <c r="D560" s="24"/>
      <c r="H560" s="25"/>
    </row>
    <row r="561" spans="4:8" x14ac:dyDescent="0.2">
      <c r="D561" s="24"/>
      <c r="H561" s="25"/>
    </row>
    <row r="562" spans="4:8" x14ac:dyDescent="0.2">
      <c r="D562" s="24"/>
      <c r="H562" s="25"/>
    </row>
    <row r="563" spans="4:8" x14ac:dyDescent="0.2">
      <c r="D563" s="24"/>
      <c r="H563" s="25"/>
    </row>
    <row r="564" spans="4:8" x14ac:dyDescent="0.2">
      <c r="D564" s="24"/>
      <c r="H564" s="25"/>
    </row>
    <row r="565" spans="4:8" x14ac:dyDescent="0.2">
      <c r="D565" s="24"/>
      <c r="H565" s="25"/>
    </row>
    <row r="566" spans="4:8" x14ac:dyDescent="0.2">
      <c r="D566" s="24"/>
      <c r="H566" s="25"/>
    </row>
    <row r="567" spans="4:8" x14ac:dyDescent="0.2">
      <c r="D567" s="24"/>
      <c r="H567" s="25"/>
    </row>
    <row r="568" spans="4:8" x14ac:dyDescent="0.2">
      <c r="D568" s="24"/>
      <c r="H568" s="25"/>
    </row>
    <row r="569" spans="4:8" x14ac:dyDescent="0.2">
      <c r="D569" s="24"/>
      <c r="H569" s="25"/>
    </row>
    <row r="570" spans="4:8" x14ac:dyDescent="0.2">
      <c r="D570" s="24"/>
      <c r="H570" s="25"/>
    </row>
    <row r="571" spans="4:8" x14ac:dyDescent="0.2">
      <c r="D571" s="24"/>
      <c r="H571" s="25"/>
    </row>
    <row r="572" spans="4:8" x14ac:dyDescent="0.2">
      <c r="D572" s="24"/>
      <c r="H572" s="25"/>
    </row>
    <row r="573" spans="4:8" x14ac:dyDescent="0.2">
      <c r="D573" s="24"/>
      <c r="H573" s="25"/>
    </row>
    <row r="574" spans="4:8" x14ac:dyDescent="0.2">
      <c r="D574" s="24"/>
      <c r="H574" s="25"/>
    </row>
    <row r="575" spans="4:8" x14ac:dyDescent="0.2">
      <c r="D575" s="24"/>
      <c r="H575" s="25"/>
    </row>
    <row r="576" spans="4:8" x14ac:dyDescent="0.2">
      <c r="D576" s="24"/>
      <c r="H576" s="25"/>
    </row>
    <row r="577" spans="4:8" x14ac:dyDescent="0.2">
      <c r="D577" s="24"/>
      <c r="H577" s="25"/>
    </row>
    <row r="578" spans="4:8" x14ac:dyDescent="0.2">
      <c r="D578" s="24"/>
      <c r="H578" s="25"/>
    </row>
    <row r="579" spans="4:8" x14ac:dyDescent="0.2">
      <c r="D579" s="24"/>
      <c r="H579" s="25"/>
    </row>
    <row r="580" spans="4:8" x14ac:dyDescent="0.2">
      <c r="D580" s="24"/>
      <c r="H580" s="25"/>
    </row>
    <row r="581" spans="4:8" x14ac:dyDescent="0.2">
      <c r="D581" s="24"/>
      <c r="H581" s="25"/>
    </row>
    <row r="582" spans="4:8" x14ac:dyDescent="0.2">
      <c r="D582" s="24"/>
      <c r="H582" s="25"/>
    </row>
    <row r="583" spans="4:8" x14ac:dyDescent="0.2">
      <c r="D583" s="24"/>
      <c r="H583" s="25"/>
    </row>
    <row r="584" spans="4:8" x14ac:dyDescent="0.2">
      <c r="D584" s="24"/>
      <c r="H584" s="25"/>
    </row>
    <row r="585" spans="4:8" x14ac:dyDescent="0.2">
      <c r="D585" s="24"/>
      <c r="H585" s="25"/>
    </row>
    <row r="586" spans="4:8" x14ac:dyDescent="0.2">
      <c r="D586" s="24"/>
      <c r="H586" s="25"/>
    </row>
    <row r="587" spans="4:8" x14ac:dyDescent="0.2">
      <c r="D587" s="24"/>
      <c r="H587" s="25"/>
    </row>
    <row r="588" spans="4:8" x14ac:dyDescent="0.2">
      <c r="D588" s="24"/>
      <c r="H588" s="25"/>
    </row>
    <row r="589" spans="4:8" x14ac:dyDescent="0.2">
      <c r="D589" s="24"/>
      <c r="H589" s="25"/>
    </row>
    <row r="590" spans="4:8" x14ac:dyDescent="0.2">
      <c r="D590" s="24"/>
      <c r="H590" s="25"/>
    </row>
    <row r="591" spans="4:8" x14ac:dyDescent="0.2">
      <c r="D591" s="24"/>
      <c r="H591" s="25"/>
    </row>
    <row r="592" spans="4:8" x14ac:dyDescent="0.2">
      <c r="D592" s="24"/>
      <c r="H592" s="25"/>
    </row>
    <row r="593" spans="4:8" x14ac:dyDescent="0.2">
      <c r="D593" s="24"/>
      <c r="H593" s="25"/>
    </row>
    <row r="594" spans="4:8" x14ac:dyDescent="0.2">
      <c r="D594" s="24"/>
      <c r="H594" s="25"/>
    </row>
    <row r="595" spans="4:8" x14ac:dyDescent="0.2">
      <c r="D595" s="24"/>
      <c r="H595" s="25"/>
    </row>
    <row r="596" spans="4:8" x14ac:dyDescent="0.2">
      <c r="D596" s="24"/>
      <c r="H596" s="25"/>
    </row>
    <row r="597" spans="4:8" x14ac:dyDescent="0.2">
      <c r="D597" s="24"/>
      <c r="H597" s="25"/>
    </row>
    <row r="598" spans="4:8" x14ac:dyDescent="0.2">
      <c r="D598" s="24"/>
      <c r="H598" s="25"/>
    </row>
    <row r="599" spans="4:8" x14ac:dyDescent="0.2">
      <c r="D599" s="24"/>
      <c r="H599" s="25"/>
    </row>
    <row r="600" spans="4:8" x14ac:dyDescent="0.2">
      <c r="D600" s="24"/>
      <c r="H600" s="25"/>
    </row>
    <row r="601" spans="4:8" x14ac:dyDescent="0.2">
      <c r="D601" s="24"/>
      <c r="H601" s="25"/>
    </row>
    <row r="602" spans="4:8" x14ac:dyDescent="0.2">
      <c r="D602" s="24"/>
      <c r="H602" s="25"/>
    </row>
    <row r="603" spans="4:8" x14ac:dyDescent="0.2">
      <c r="D603" s="24"/>
      <c r="H603" s="25"/>
    </row>
    <row r="604" spans="4:8" x14ac:dyDescent="0.2">
      <c r="D604" s="24"/>
      <c r="H604" s="25"/>
    </row>
    <row r="605" spans="4:8" x14ac:dyDescent="0.2">
      <c r="D605" s="24"/>
      <c r="H605" s="25"/>
    </row>
    <row r="606" spans="4:8" x14ac:dyDescent="0.2">
      <c r="D606" s="24"/>
      <c r="H606" s="25"/>
    </row>
    <row r="607" spans="4:8" x14ac:dyDescent="0.2">
      <c r="D607" s="24"/>
      <c r="H607" s="25"/>
    </row>
    <row r="608" spans="4:8" x14ac:dyDescent="0.2">
      <c r="D608" s="24"/>
      <c r="H608" s="25"/>
    </row>
    <row r="609" spans="4:8" x14ac:dyDescent="0.2">
      <c r="D609" s="24"/>
      <c r="H609" s="25"/>
    </row>
    <row r="610" spans="4:8" x14ac:dyDescent="0.2">
      <c r="D610" s="24"/>
      <c r="H610" s="25"/>
    </row>
    <row r="611" spans="4:8" x14ac:dyDescent="0.2">
      <c r="D611" s="24"/>
      <c r="H611" s="25"/>
    </row>
    <row r="612" spans="4:8" x14ac:dyDescent="0.2">
      <c r="D612" s="24"/>
      <c r="H612" s="25"/>
    </row>
    <row r="613" spans="4:8" x14ac:dyDescent="0.2">
      <c r="D613" s="24"/>
      <c r="H613" s="25"/>
    </row>
    <row r="614" spans="4:8" x14ac:dyDescent="0.2">
      <c r="D614" s="24"/>
      <c r="H614" s="25"/>
    </row>
    <row r="615" spans="4:8" x14ac:dyDescent="0.2">
      <c r="D615" s="24"/>
      <c r="H615" s="25"/>
    </row>
    <row r="616" spans="4:8" x14ac:dyDescent="0.2">
      <c r="D616" s="24"/>
      <c r="H616" s="25"/>
    </row>
    <row r="617" spans="4:8" x14ac:dyDescent="0.2">
      <c r="D617" s="24"/>
      <c r="H617" s="25"/>
    </row>
    <row r="618" spans="4:8" x14ac:dyDescent="0.2">
      <c r="D618" s="24"/>
      <c r="H618" s="25"/>
    </row>
    <row r="619" spans="4:8" x14ac:dyDescent="0.2">
      <c r="D619" s="24"/>
      <c r="H619" s="25"/>
    </row>
    <row r="620" spans="4:8" x14ac:dyDescent="0.2">
      <c r="D620" s="24"/>
      <c r="H620" s="25"/>
    </row>
    <row r="621" spans="4:8" x14ac:dyDescent="0.2">
      <c r="D621" s="24"/>
      <c r="H621" s="25"/>
    </row>
    <row r="622" spans="4:8" x14ac:dyDescent="0.2">
      <c r="D622" s="24"/>
      <c r="H622" s="25"/>
    </row>
    <row r="623" spans="4:8" x14ac:dyDescent="0.2">
      <c r="D623" s="24"/>
      <c r="H623" s="25"/>
    </row>
    <row r="624" spans="4:8" x14ac:dyDescent="0.2">
      <c r="D624" s="24"/>
      <c r="H624" s="25"/>
    </row>
    <row r="625" spans="4:8" x14ac:dyDescent="0.2">
      <c r="D625" s="24"/>
      <c r="H625" s="25"/>
    </row>
    <row r="626" spans="4:8" x14ac:dyDescent="0.2">
      <c r="D626" s="24"/>
      <c r="H626" s="25"/>
    </row>
    <row r="627" spans="4:8" x14ac:dyDescent="0.2">
      <c r="D627" s="24"/>
      <c r="H627" s="25"/>
    </row>
    <row r="628" spans="4:8" x14ac:dyDescent="0.2">
      <c r="D628" s="24"/>
      <c r="H628" s="25"/>
    </row>
    <row r="629" spans="4:8" x14ac:dyDescent="0.2">
      <c r="D629" s="24"/>
      <c r="H629" s="25"/>
    </row>
    <row r="630" spans="4:8" x14ac:dyDescent="0.2">
      <c r="D630" s="24"/>
      <c r="H630" s="25"/>
    </row>
    <row r="631" spans="4:8" x14ac:dyDescent="0.2">
      <c r="D631" s="24"/>
      <c r="H631" s="25"/>
    </row>
    <row r="632" spans="4:8" x14ac:dyDescent="0.2">
      <c r="D632" s="24"/>
      <c r="H632" s="25"/>
    </row>
    <row r="633" spans="4:8" x14ac:dyDescent="0.2">
      <c r="D633" s="24"/>
      <c r="H633" s="25"/>
    </row>
    <row r="634" spans="4:8" x14ac:dyDescent="0.2">
      <c r="D634" s="24"/>
      <c r="H634" s="25"/>
    </row>
    <row r="635" spans="4:8" x14ac:dyDescent="0.2">
      <c r="D635" s="24"/>
      <c r="H635" s="25"/>
    </row>
    <row r="636" spans="4:8" x14ac:dyDescent="0.2">
      <c r="D636" s="24"/>
      <c r="H636" s="25"/>
    </row>
    <row r="637" spans="4:8" x14ac:dyDescent="0.2">
      <c r="D637" s="24"/>
      <c r="H637" s="25"/>
    </row>
    <row r="638" spans="4:8" x14ac:dyDescent="0.2">
      <c r="D638" s="24"/>
      <c r="H638" s="25"/>
    </row>
    <row r="639" spans="4:8" x14ac:dyDescent="0.2">
      <c r="D639" s="24"/>
      <c r="H639" s="25"/>
    </row>
    <row r="640" spans="4:8" x14ac:dyDescent="0.2">
      <c r="D640" s="24"/>
      <c r="H640" s="25"/>
    </row>
    <row r="641" spans="4:8" x14ac:dyDescent="0.2">
      <c r="D641" s="24"/>
      <c r="H641" s="25"/>
    </row>
    <row r="642" spans="4:8" x14ac:dyDescent="0.2">
      <c r="D642" s="24"/>
      <c r="H642" s="25"/>
    </row>
    <row r="643" spans="4:8" x14ac:dyDescent="0.2">
      <c r="D643" s="24"/>
      <c r="H643" s="25"/>
    </row>
    <row r="644" spans="4:8" x14ac:dyDescent="0.2">
      <c r="D644" s="24"/>
      <c r="H644" s="25"/>
    </row>
    <row r="645" spans="4:8" x14ac:dyDescent="0.2">
      <c r="D645" s="24"/>
      <c r="H645" s="25"/>
    </row>
    <row r="646" spans="4:8" x14ac:dyDescent="0.2">
      <c r="D646" s="24"/>
      <c r="H646" s="25"/>
    </row>
    <row r="647" spans="4:8" x14ac:dyDescent="0.2">
      <c r="D647" s="24"/>
      <c r="H647" s="25"/>
    </row>
    <row r="648" spans="4:8" x14ac:dyDescent="0.2">
      <c r="D648" s="24"/>
      <c r="H648" s="25"/>
    </row>
    <row r="649" spans="4:8" x14ac:dyDescent="0.2">
      <c r="D649" s="24"/>
      <c r="H649" s="25"/>
    </row>
    <row r="650" spans="4:8" x14ac:dyDescent="0.2">
      <c r="D650" s="24"/>
      <c r="H650" s="25"/>
    </row>
    <row r="651" spans="4:8" x14ac:dyDescent="0.2">
      <c r="D651" s="24"/>
      <c r="H651" s="25"/>
    </row>
    <row r="652" spans="4:8" x14ac:dyDescent="0.2">
      <c r="D652" s="24"/>
      <c r="H652" s="25"/>
    </row>
    <row r="653" spans="4:8" x14ac:dyDescent="0.2">
      <c r="D653" s="24"/>
      <c r="H653" s="25"/>
    </row>
    <row r="654" spans="4:8" x14ac:dyDescent="0.2">
      <c r="D654" s="24"/>
      <c r="H654" s="25"/>
    </row>
    <row r="655" spans="4:8" x14ac:dyDescent="0.2">
      <c r="D655" s="24"/>
      <c r="H655" s="25"/>
    </row>
    <row r="656" spans="4:8" x14ac:dyDescent="0.2">
      <c r="D656" s="24"/>
      <c r="H656" s="25"/>
    </row>
    <row r="657" spans="4:8" x14ac:dyDescent="0.2">
      <c r="D657" s="24"/>
      <c r="H657" s="25"/>
    </row>
    <row r="658" spans="4:8" x14ac:dyDescent="0.2">
      <c r="D658" s="24"/>
      <c r="H658" s="25"/>
    </row>
    <row r="659" spans="4:8" x14ac:dyDescent="0.2">
      <c r="D659" s="24"/>
      <c r="H659" s="25"/>
    </row>
    <row r="660" spans="4:8" x14ac:dyDescent="0.2">
      <c r="D660" s="24"/>
      <c r="H660" s="25"/>
    </row>
    <row r="661" spans="4:8" x14ac:dyDescent="0.2">
      <c r="D661" s="24"/>
      <c r="H661" s="25"/>
    </row>
    <row r="662" spans="4:8" x14ac:dyDescent="0.2">
      <c r="D662" s="24"/>
      <c r="H662" s="25"/>
    </row>
    <row r="663" spans="4:8" x14ac:dyDescent="0.2">
      <c r="D663" s="24"/>
      <c r="H663" s="25"/>
    </row>
    <row r="664" spans="4:8" x14ac:dyDescent="0.2">
      <c r="D664" s="24"/>
      <c r="H664" s="25"/>
    </row>
    <row r="665" spans="4:8" x14ac:dyDescent="0.2">
      <c r="D665" s="24"/>
      <c r="H665" s="25"/>
    </row>
    <row r="666" spans="4:8" x14ac:dyDescent="0.2">
      <c r="D666" s="24"/>
      <c r="H666" s="25"/>
    </row>
    <row r="667" spans="4:8" x14ac:dyDescent="0.2">
      <c r="D667" s="24"/>
      <c r="H667" s="25"/>
    </row>
    <row r="668" spans="4:8" x14ac:dyDescent="0.2">
      <c r="D668" s="24"/>
      <c r="H668" s="25"/>
    </row>
    <row r="669" spans="4:8" x14ac:dyDescent="0.2">
      <c r="D669" s="24"/>
      <c r="H669" s="25"/>
    </row>
    <row r="670" spans="4:8" x14ac:dyDescent="0.2">
      <c r="D670" s="24"/>
      <c r="H670" s="25"/>
    </row>
    <row r="671" spans="4:8" x14ac:dyDescent="0.2">
      <c r="D671" s="24"/>
      <c r="H671" s="25"/>
    </row>
    <row r="672" spans="4:8" x14ac:dyDescent="0.2">
      <c r="D672" s="24"/>
      <c r="H672" s="25"/>
    </row>
    <row r="673" spans="4:8" x14ac:dyDescent="0.2">
      <c r="D673" s="24"/>
      <c r="H673" s="25"/>
    </row>
    <row r="674" spans="4:8" x14ac:dyDescent="0.2">
      <c r="D674" s="24"/>
      <c r="H674" s="25"/>
    </row>
    <row r="675" spans="4:8" x14ac:dyDescent="0.2">
      <c r="D675" s="24"/>
      <c r="H675" s="25"/>
    </row>
    <row r="676" spans="4:8" x14ac:dyDescent="0.2">
      <c r="D676" s="24"/>
      <c r="H676" s="25"/>
    </row>
    <row r="677" spans="4:8" x14ac:dyDescent="0.2">
      <c r="D677" s="24"/>
      <c r="H677" s="25"/>
    </row>
    <row r="678" spans="4:8" x14ac:dyDescent="0.2">
      <c r="D678" s="24"/>
      <c r="H678" s="25"/>
    </row>
    <row r="679" spans="4:8" x14ac:dyDescent="0.2">
      <c r="D679" s="24"/>
      <c r="H679" s="25"/>
    </row>
    <row r="680" spans="4:8" x14ac:dyDescent="0.2">
      <c r="D680" s="24"/>
      <c r="H680" s="25"/>
    </row>
    <row r="681" spans="4:8" x14ac:dyDescent="0.2">
      <c r="D681" s="24"/>
      <c r="H681" s="25"/>
    </row>
    <row r="682" spans="4:8" x14ac:dyDescent="0.2">
      <c r="D682" s="24"/>
      <c r="H682" s="25"/>
    </row>
    <row r="683" spans="4:8" x14ac:dyDescent="0.2">
      <c r="D683" s="24"/>
      <c r="H683" s="25"/>
    </row>
    <row r="684" spans="4:8" x14ac:dyDescent="0.2">
      <c r="D684" s="24"/>
      <c r="H684" s="25"/>
    </row>
    <row r="685" spans="4:8" x14ac:dyDescent="0.2">
      <c r="D685" s="24"/>
      <c r="H685" s="25"/>
    </row>
    <row r="686" spans="4:8" x14ac:dyDescent="0.2">
      <c r="D686" s="24"/>
      <c r="H686" s="25"/>
    </row>
    <row r="687" spans="4:8" x14ac:dyDescent="0.2">
      <c r="D687" s="24"/>
      <c r="H687" s="25"/>
    </row>
    <row r="688" spans="4:8" x14ac:dyDescent="0.2">
      <c r="D688" s="24"/>
      <c r="H688" s="25"/>
    </row>
    <row r="689" spans="4:8" x14ac:dyDescent="0.2">
      <c r="D689" s="24"/>
      <c r="H689" s="25"/>
    </row>
    <row r="690" spans="4:8" x14ac:dyDescent="0.2">
      <c r="D690" s="24"/>
      <c r="H690" s="25"/>
    </row>
    <row r="691" spans="4:8" x14ac:dyDescent="0.2">
      <c r="D691" s="24"/>
      <c r="H691" s="25"/>
    </row>
    <row r="692" spans="4:8" x14ac:dyDescent="0.2">
      <c r="D692" s="24"/>
      <c r="H692" s="25"/>
    </row>
    <row r="693" spans="4:8" x14ac:dyDescent="0.2">
      <c r="D693" s="24"/>
      <c r="H693" s="25"/>
    </row>
    <row r="694" spans="4:8" x14ac:dyDescent="0.2">
      <c r="D694" s="24"/>
      <c r="H694" s="25"/>
    </row>
    <row r="695" spans="4:8" x14ac:dyDescent="0.2">
      <c r="D695" s="24"/>
      <c r="H695" s="25"/>
    </row>
    <row r="696" spans="4:8" x14ac:dyDescent="0.2">
      <c r="D696" s="24"/>
      <c r="H696" s="25"/>
    </row>
    <row r="697" spans="4:8" x14ac:dyDescent="0.2">
      <c r="D697" s="24"/>
      <c r="H697" s="25"/>
    </row>
    <row r="698" spans="4:8" x14ac:dyDescent="0.2">
      <c r="D698" s="24"/>
      <c r="H698" s="25"/>
    </row>
    <row r="699" spans="4:8" x14ac:dyDescent="0.2">
      <c r="D699" s="24"/>
      <c r="H699" s="25"/>
    </row>
    <row r="700" spans="4:8" x14ac:dyDescent="0.2">
      <c r="D700" s="24"/>
      <c r="H700" s="25"/>
    </row>
    <row r="701" spans="4:8" x14ac:dyDescent="0.2">
      <c r="D701" s="24"/>
      <c r="H701" s="25"/>
    </row>
    <row r="702" spans="4:8" x14ac:dyDescent="0.2">
      <c r="D702" s="24"/>
      <c r="H702" s="25"/>
    </row>
    <row r="703" spans="4:8" x14ac:dyDescent="0.2">
      <c r="D703" s="24"/>
      <c r="H703" s="25"/>
    </row>
    <row r="704" spans="4:8" x14ac:dyDescent="0.2">
      <c r="D704" s="24"/>
      <c r="H704" s="25"/>
    </row>
    <row r="705" spans="4:8" x14ac:dyDescent="0.2">
      <c r="D705" s="24"/>
      <c r="H705" s="25"/>
    </row>
    <row r="706" spans="4:8" x14ac:dyDescent="0.2">
      <c r="D706" s="24"/>
      <c r="H706" s="25"/>
    </row>
    <row r="707" spans="4:8" x14ac:dyDescent="0.2">
      <c r="D707" s="24"/>
      <c r="H707" s="25"/>
    </row>
    <row r="708" spans="4:8" x14ac:dyDescent="0.2">
      <c r="D708" s="24"/>
      <c r="H708" s="25"/>
    </row>
    <row r="709" spans="4:8" x14ac:dyDescent="0.2">
      <c r="D709" s="24"/>
      <c r="H709" s="25"/>
    </row>
    <row r="710" spans="4:8" x14ac:dyDescent="0.2">
      <c r="D710" s="24"/>
      <c r="H710" s="25"/>
    </row>
    <row r="711" spans="4:8" x14ac:dyDescent="0.2">
      <c r="D711" s="24"/>
      <c r="H711" s="25"/>
    </row>
    <row r="712" spans="4:8" x14ac:dyDescent="0.2">
      <c r="D712" s="24"/>
      <c r="H712" s="25"/>
    </row>
    <row r="713" spans="4:8" x14ac:dyDescent="0.2">
      <c r="D713" s="24"/>
      <c r="H713" s="25"/>
    </row>
    <row r="714" spans="4:8" x14ac:dyDescent="0.2">
      <c r="D714" s="24"/>
      <c r="H714" s="25"/>
    </row>
    <row r="715" spans="4:8" x14ac:dyDescent="0.2">
      <c r="D715" s="24"/>
      <c r="H715" s="25"/>
    </row>
    <row r="716" spans="4:8" x14ac:dyDescent="0.2">
      <c r="D716" s="24"/>
      <c r="H716" s="25"/>
    </row>
    <row r="717" spans="4:8" x14ac:dyDescent="0.2">
      <c r="D717" s="24"/>
      <c r="H717" s="25"/>
    </row>
    <row r="718" spans="4:8" x14ac:dyDescent="0.2">
      <c r="D718" s="24"/>
      <c r="H718" s="25"/>
    </row>
    <row r="719" spans="4:8" x14ac:dyDescent="0.2">
      <c r="D719" s="24"/>
      <c r="H719" s="25"/>
    </row>
    <row r="720" spans="4:8" x14ac:dyDescent="0.2">
      <c r="D720" s="24"/>
      <c r="H720" s="25"/>
    </row>
    <row r="721" spans="4:8" x14ac:dyDescent="0.2">
      <c r="D721" s="24"/>
      <c r="H721" s="25"/>
    </row>
    <row r="722" spans="4:8" x14ac:dyDescent="0.2">
      <c r="D722" s="24"/>
      <c r="H722" s="25"/>
    </row>
    <row r="723" spans="4:8" x14ac:dyDescent="0.2">
      <c r="D723" s="24"/>
      <c r="H723" s="25"/>
    </row>
    <row r="724" spans="4:8" x14ac:dyDescent="0.2">
      <c r="D724" s="24"/>
      <c r="H724" s="25"/>
    </row>
    <row r="725" spans="4:8" x14ac:dyDescent="0.2">
      <c r="D725" s="24"/>
      <c r="H725" s="25"/>
    </row>
    <row r="726" spans="4:8" x14ac:dyDescent="0.2">
      <c r="D726" s="24"/>
      <c r="H726" s="25"/>
    </row>
    <row r="727" spans="4:8" x14ac:dyDescent="0.2">
      <c r="D727" s="24"/>
      <c r="H727" s="25"/>
    </row>
    <row r="728" spans="4:8" x14ac:dyDescent="0.2">
      <c r="D728" s="24"/>
      <c r="H728" s="25"/>
    </row>
    <row r="729" spans="4:8" x14ac:dyDescent="0.2">
      <c r="D729" s="24"/>
      <c r="H729" s="25"/>
    </row>
    <row r="730" spans="4:8" x14ac:dyDescent="0.2">
      <c r="D730" s="24"/>
      <c r="H730" s="25"/>
    </row>
    <row r="731" spans="4:8" x14ac:dyDescent="0.2">
      <c r="D731" s="24"/>
      <c r="H731" s="25"/>
    </row>
    <row r="732" spans="4:8" x14ac:dyDescent="0.2">
      <c r="D732" s="24"/>
      <c r="H732" s="25"/>
    </row>
    <row r="733" spans="4:8" x14ac:dyDescent="0.2">
      <c r="D733" s="24"/>
      <c r="H733" s="25"/>
    </row>
    <row r="734" spans="4:8" x14ac:dyDescent="0.2">
      <c r="D734" s="24"/>
      <c r="H734" s="25"/>
    </row>
    <row r="735" spans="4:8" x14ac:dyDescent="0.2">
      <c r="D735" s="24"/>
      <c r="H735" s="25"/>
    </row>
    <row r="736" spans="4:8" x14ac:dyDescent="0.2">
      <c r="D736" s="24"/>
      <c r="H736" s="25"/>
    </row>
    <row r="737" spans="4:8" x14ac:dyDescent="0.2">
      <c r="D737" s="24"/>
      <c r="H737" s="25"/>
    </row>
    <row r="738" spans="4:8" x14ac:dyDescent="0.2">
      <c r="D738" s="24"/>
      <c r="H738" s="25"/>
    </row>
    <row r="739" spans="4:8" x14ac:dyDescent="0.2">
      <c r="D739" s="24"/>
      <c r="H739" s="25"/>
    </row>
    <row r="740" spans="4:8" x14ac:dyDescent="0.2">
      <c r="D740" s="24"/>
      <c r="H740" s="25"/>
    </row>
    <row r="741" spans="4:8" x14ac:dyDescent="0.2">
      <c r="D741" s="24"/>
      <c r="H741" s="25"/>
    </row>
    <row r="742" spans="4:8" x14ac:dyDescent="0.2">
      <c r="D742" s="24"/>
      <c r="H742" s="25"/>
    </row>
    <row r="743" spans="4:8" x14ac:dyDescent="0.2">
      <c r="D743" s="24"/>
      <c r="H743" s="25"/>
    </row>
    <row r="744" spans="4:8" x14ac:dyDescent="0.2">
      <c r="D744" s="24"/>
      <c r="H744" s="25"/>
    </row>
    <row r="745" spans="4:8" x14ac:dyDescent="0.2">
      <c r="D745" s="24"/>
      <c r="H745" s="25"/>
    </row>
    <row r="746" spans="4:8" x14ac:dyDescent="0.2">
      <c r="D746" s="24"/>
      <c r="H746" s="25"/>
    </row>
    <row r="747" spans="4:8" x14ac:dyDescent="0.2">
      <c r="D747" s="24"/>
      <c r="H747" s="25"/>
    </row>
    <row r="748" spans="4:8" x14ac:dyDescent="0.2">
      <c r="D748" s="24"/>
      <c r="H748" s="25"/>
    </row>
    <row r="749" spans="4:8" x14ac:dyDescent="0.2">
      <c r="D749" s="24"/>
      <c r="H749" s="25"/>
    </row>
    <row r="750" spans="4:8" x14ac:dyDescent="0.2">
      <c r="D750" s="24"/>
      <c r="H750" s="25"/>
    </row>
    <row r="751" spans="4:8" x14ac:dyDescent="0.2">
      <c r="D751" s="24"/>
      <c r="H751" s="25"/>
    </row>
    <row r="752" spans="4:8" x14ac:dyDescent="0.2">
      <c r="D752" s="24"/>
      <c r="H752" s="25"/>
    </row>
    <row r="753" spans="4:8" x14ac:dyDescent="0.2">
      <c r="D753" s="24"/>
      <c r="H753" s="25"/>
    </row>
    <row r="754" spans="4:8" x14ac:dyDescent="0.2">
      <c r="D754" s="24"/>
      <c r="H754" s="25"/>
    </row>
    <row r="755" spans="4:8" x14ac:dyDescent="0.2">
      <c r="D755" s="24"/>
      <c r="H755" s="25"/>
    </row>
    <row r="756" spans="4:8" x14ac:dyDescent="0.2">
      <c r="D756" s="24"/>
      <c r="H756" s="25"/>
    </row>
    <row r="757" spans="4:8" x14ac:dyDescent="0.2">
      <c r="D757" s="24"/>
      <c r="H757" s="25"/>
    </row>
    <row r="758" spans="4:8" x14ac:dyDescent="0.2">
      <c r="D758" s="24"/>
      <c r="H758" s="25"/>
    </row>
    <row r="759" spans="4:8" x14ac:dyDescent="0.2">
      <c r="D759" s="24"/>
      <c r="H759" s="25"/>
    </row>
    <row r="760" spans="4:8" x14ac:dyDescent="0.2">
      <c r="D760" s="24"/>
      <c r="H760" s="25"/>
    </row>
    <row r="761" spans="4:8" x14ac:dyDescent="0.2">
      <c r="D761" s="24"/>
      <c r="H761" s="25"/>
    </row>
    <row r="762" spans="4:8" x14ac:dyDescent="0.2">
      <c r="D762" s="24"/>
      <c r="H762" s="25"/>
    </row>
    <row r="763" spans="4:8" x14ac:dyDescent="0.2">
      <c r="D763" s="24"/>
      <c r="H763" s="25"/>
    </row>
    <row r="764" spans="4:8" x14ac:dyDescent="0.2">
      <c r="D764" s="24"/>
      <c r="H764" s="25"/>
    </row>
    <row r="765" spans="4:8" x14ac:dyDescent="0.2">
      <c r="D765" s="24"/>
      <c r="H765" s="25"/>
    </row>
    <row r="766" spans="4:8" x14ac:dyDescent="0.2">
      <c r="D766" s="24"/>
      <c r="H766" s="25"/>
    </row>
    <row r="767" spans="4:8" x14ac:dyDescent="0.2">
      <c r="D767" s="24"/>
      <c r="H767" s="25"/>
    </row>
    <row r="768" spans="4:8" x14ac:dyDescent="0.2">
      <c r="D768" s="24"/>
      <c r="H768" s="25"/>
    </row>
    <row r="769" spans="4:8" x14ac:dyDescent="0.2">
      <c r="D769" s="24"/>
      <c r="H769" s="25"/>
    </row>
    <row r="770" spans="4:8" x14ac:dyDescent="0.2">
      <c r="D770" s="24"/>
      <c r="H770" s="25"/>
    </row>
    <row r="771" spans="4:8" x14ac:dyDescent="0.2">
      <c r="D771" s="24"/>
      <c r="H771" s="25"/>
    </row>
    <row r="772" spans="4:8" x14ac:dyDescent="0.2">
      <c r="D772" s="24"/>
      <c r="H772" s="25"/>
    </row>
    <row r="773" spans="4:8" x14ac:dyDescent="0.2">
      <c r="D773" s="24"/>
      <c r="H773" s="25"/>
    </row>
    <row r="774" spans="4:8" x14ac:dyDescent="0.2">
      <c r="D774" s="24"/>
      <c r="H774" s="25"/>
    </row>
    <row r="775" spans="4:8" x14ac:dyDescent="0.2">
      <c r="D775" s="24"/>
      <c r="H775" s="25"/>
    </row>
    <row r="776" spans="4:8" x14ac:dyDescent="0.2">
      <c r="D776" s="24"/>
      <c r="H776" s="25"/>
    </row>
    <row r="777" spans="4:8" x14ac:dyDescent="0.2">
      <c r="D777" s="24"/>
      <c r="H777" s="25"/>
    </row>
    <row r="778" spans="4:8" x14ac:dyDescent="0.2">
      <c r="D778" s="24"/>
      <c r="H778" s="25"/>
    </row>
    <row r="779" spans="4:8" x14ac:dyDescent="0.2">
      <c r="D779" s="24"/>
      <c r="H779" s="25"/>
    </row>
    <row r="780" spans="4:8" x14ac:dyDescent="0.2">
      <c r="D780" s="24"/>
      <c r="H780" s="25"/>
    </row>
    <row r="781" spans="4:8" x14ac:dyDescent="0.2">
      <c r="D781" s="24"/>
      <c r="H781" s="25"/>
    </row>
    <row r="782" spans="4:8" x14ac:dyDescent="0.2">
      <c r="D782" s="24"/>
      <c r="H782" s="25"/>
    </row>
    <row r="783" spans="4:8" x14ac:dyDescent="0.2">
      <c r="D783" s="24"/>
      <c r="H783" s="25"/>
    </row>
    <row r="784" spans="4:8" x14ac:dyDescent="0.2">
      <c r="D784" s="24"/>
      <c r="H784" s="25"/>
    </row>
    <row r="785" spans="4:8" x14ac:dyDescent="0.2">
      <c r="D785" s="24"/>
      <c r="H785" s="25"/>
    </row>
    <row r="786" spans="4:8" x14ac:dyDescent="0.2">
      <c r="D786" s="24"/>
      <c r="H786" s="25"/>
    </row>
    <row r="787" spans="4:8" x14ac:dyDescent="0.2">
      <c r="D787" s="24"/>
      <c r="H787" s="25"/>
    </row>
    <row r="788" spans="4:8" x14ac:dyDescent="0.2">
      <c r="D788" s="24"/>
      <c r="H788" s="25"/>
    </row>
    <row r="789" spans="4:8" x14ac:dyDescent="0.2">
      <c r="D789" s="24"/>
      <c r="H789" s="25"/>
    </row>
    <row r="790" spans="4:8" x14ac:dyDescent="0.2">
      <c r="D790" s="24"/>
      <c r="H790" s="25"/>
    </row>
    <row r="791" spans="4:8" x14ac:dyDescent="0.2">
      <c r="D791" s="24"/>
      <c r="H791" s="25"/>
    </row>
    <row r="792" spans="4:8" x14ac:dyDescent="0.2">
      <c r="D792" s="24"/>
      <c r="H792" s="25"/>
    </row>
    <row r="793" spans="4:8" x14ac:dyDescent="0.2">
      <c r="D793" s="24"/>
      <c r="H793" s="25"/>
    </row>
    <row r="794" spans="4:8" x14ac:dyDescent="0.2">
      <c r="D794" s="24"/>
      <c r="H794" s="25"/>
    </row>
    <row r="795" spans="4:8" x14ac:dyDescent="0.2">
      <c r="D795" s="24"/>
      <c r="H795" s="25"/>
    </row>
    <row r="796" spans="4:8" x14ac:dyDescent="0.2">
      <c r="D796" s="24"/>
      <c r="H796" s="25"/>
    </row>
    <row r="797" spans="4:8" x14ac:dyDescent="0.2">
      <c r="D797" s="24"/>
      <c r="H797" s="25"/>
    </row>
    <row r="798" spans="4:8" x14ac:dyDescent="0.2">
      <c r="D798" s="24"/>
      <c r="H798" s="25"/>
    </row>
    <row r="799" spans="4:8" x14ac:dyDescent="0.2">
      <c r="D799" s="24"/>
      <c r="H799" s="25"/>
    </row>
    <row r="800" spans="4:8" x14ac:dyDescent="0.2">
      <c r="D800" s="24"/>
      <c r="H800" s="25"/>
    </row>
    <row r="801" spans="4:8" x14ac:dyDescent="0.2">
      <c r="D801" s="24"/>
      <c r="H801" s="25"/>
    </row>
    <row r="802" spans="4:8" x14ac:dyDescent="0.2">
      <c r="D802" s="24"/>
      <c r="H802" s="25"/>
    </row>
    <row r="803" spans="4:8" x14ac:dyDescent="0.2">
      <c r="D803" s="24"/>
      <c r="H803" s="25"/>
    </row>
    <row r="804" spans="4:8" x14ac:dyDescent="0.2">
      <c r="D804" s="24"/>
      <c r="H804" s="25"/>
    </row>
    <row r="805" spans="4:8" x14ac:dyDescent="0.2">
      <c r="D805" s="24"/>
      <c r="H805" s="25"/>
    </row>
    <row r="806" spans="4:8" x14ac:dyDescent="0.2">
      <c r="D806" s="24"/>
      <c r="H806" s="25"/>
    </row>
    <row r="807" spans="4:8" x14ac:dyDescent="0.2">
      <c r="D807" s="24"/>
      <c r="H807" s="25"/>
    </row>
    <row r="808" spans="4:8" x14ac:dyDescent="0.2">
      <c r="D808" s="24"/>
      <c r="H808" s="25"/>
    </row>
    <row r="809" spans="4:8" x14ac:dyDescent="0.2">
      <c r="D809" s="24"/>
      <c r="H809" s="25"/>
    </row>
    <row r="810" spans="4:8" x14ac:dyDescent="0.2">
      <c r="D810" s="24"/>
      <c r="H810" s="25"/>
    </row>
    <row r="811" spans="4:8" x14ac:dyDescent="0.2">
      <c r="D811" s="24"/>
      <c r="H811" s="25"/>
    </row>
    <row r="812" spans="4:8" x14ac:dyDescent="0.2">
      <c r="D812" s="24"/>
      <c r="H812" s="25"/>
    </row>
    <row r="813" spans="4:8" x14ac:dyDescent="0.2">
      <c r="D813" s="24"/>
      <c r="H813" s="25"/>
    </row>
    <row r="814" spans="4:8" x14ac:dyDescent="0.2">
      <c r="D814" s="24"/>
      <c r="H814" s="25"/>
    </row>
    <row r="815" spans="4:8" x14ac:dyDescent="0.2">
      <c r="D815" s="24"/>
      <c r="H815" s="25"/>
    </row>
    <row r="816" spans="4:8" x14ac:dyDescent="0.2">
      <c r="D816" s="24"/>
      <c r="H816" s="25"/>
    </row>
    <row r="817" spans="4:8" x14ac:dyDescent="0.2">
      <c r="D817" s="24"/>
      <c r="H817" s="25"/>
    </row>
    <row r="818" spans="4:8" x14ac:dyDescent="0.2">
      <c r="D818" s="24"/>
      <c r="H818" s="25"/>
    </row>
    <row r="819" spans="4:8" x14ac:dyDescent="0.2">
      <c r="D819" s="24"/>
      <c r="H819" s="25"/>
    </row>
    <row r="820" spans="4:8" x14ac:dyDescent="0.2">
      <c r="D820" s="24"/>
      <c r="H820" s="25"/>
    </row>
    <row r="821" spans="4:8" x14ac:dyDescent="0.2">
      <c r="D821" s="24"/>
      <c r="H821" s="25"/>
    </row>
    <row r="822" spans="4:8" x14ac:dyDescent="0.2">
      <c r="D822" s="24"/>
      <c r="H822" s="25"/>
    </row>
    <row r="823" spans="4:8" x14ac:dyDescent="0.2">
      <c r="D823" s="24"/>
      <c r="H823" s="25"/>
    </row>
    <row r="824" spans="4:8" x14ac:dyDescent="0.2">
      <c r="D824" s="24"/>
      <c r="H824" s="25"/>
    </row>
    <row r="825" spans="4:8" x14ac:dyDescent="0.2">
      <c r="D825" s="24"/>
      <c r="H825" s="25"/>
    </row>
    <row r="826" spans="4:8" x14ac:dyDescent="0.2">
      <c r="D826" s="24"/>
      <c r="H826" s="25"/>
    </row>
    <row r="827" spans="4:8" x14ac:dyDescent="0.2">
      <c r="D827" s="24"/>
      <c r="H827" s="25"/>
    </row>
    <row r="828" spans="4:8" x14ac:dyDescent="0.2">
      <c r="D828" s="24"/>
      <c r="H828" s="25"/>
    </row>
    <row r="829" spans="4:8" x14ac:dyDescent="0.2">
      <c r="D829" s="24"/>
      <c r="H829" s="25"/>
    </row>
    <row r="830" spans="4:8" x14ac:dyDescent="0.2">
      <c r="D830" s="24"/>
      <c r="H830" s="25"/>
    </row>
    <row r="831" spans="4:8" x14ac:dyDescent="0.2">
      <c r="D831" s="24"/>
      <c r="H831" s="25"/>
    </row>
    <row r="832" spans="4:8" x14ac:dyDescent="0.2">
      <c r="D832" s="24"/>
      <c r="H832" s="25"/>
    </row>
    <row r="833" spans="4:8" x14ac:dyDescent="0.2">
      <c r="D833" s="24"/>
      <c r="H833" s="25"/>
    </row>
    <row r="834" spans="4:8" x14ac:dyDescent="0.2">
      <c r="D834" s="24"/>
      <c r="H834" s="25"/>
    </row>
    <row r="835" spans="4:8" x14ac:dyDescent="0.2">
      <c r="D835" s="24"/>
      <c r="H835" s="25"/>
    </row>
    <row r="836" spans="4:8" x14ac:dyDescent="0.2">
      <c r="D836" s="24"/>
      <c r="H836" s="25"/>
    </row>
    <row r="837" spans="4:8" x14ac:dyDescent="0.2">
      <c r="D837" s="24"/>
      <c r="H837" s="25"/>
    </row>
    <row r="838" spans="4:8" x14ac:dyDescent="0.2">
      <c r="D838" s="24"/>
      <c r="H838" s="25"/>
    </row>
    <row r="839" spans="4:8" x14ac:dyDescent="0.2">
      <c r="D839" s="24"/>
      <c r="H839" s="25"/>
    </row>
    <row r="840" spans="4:8" x14ac:dyDescent="0.2">
      <c r="D840" s="24"/>
      <c r="H840" s="25"/>
    </row>
    <row r="841" spans="4:8" x14ac:dyDescent="0.2">
      <c r="D841" s="24"/>
      <c r="H841" s="25"/>
    </row>
    <row r="842" spans="4:8" x14ac:dyDescent="0.2">
      <c r="D842" s="24"/>
      <c r="H842" s="25"/>
    </row>
    <row r="843" spans="4:8" x14ac:dyDescent="0.2">
      <c r="D843" s="24"/>
      <c r="H843" s="25"/>
    </row>
    <row r="844" spans="4:8" x14ac:dyDescent="0.2">
      <c r="D844" s="24"/>
      <c r="H844" s="25"/>
    </row>
    <row r="845" spans="4:8" x14ac:dyDescent="0.2">
      <c r="D845" s="24"/>
      <c r="H845" s="25"/>
    </row>
    <row r="846" spans="4:8" x14ac:dyDescent="0.2">
      <c r="D846" s="24"/>
      <c r="H846" s="25"/>
    </row>
    <row r="847" spans="4:8" x14ac:dyDescent="0.2">
      <c r="D847" s="24"/>
      <c r="H847" s="25"/>
    </row>
    <row r="848" spans="4:8" x14ac:dyDescent="0.2">
      <c r="D848" s="24"/>
      <c r="H848" s="25"/>
    </row>
    <row r="849" spans="4:8" x14ac:dyDescent="0.2">
      <c r="D849" s="24"/>
      <c r="H849" s="25"/>
    </row>
    <row r="850" spans="4:8" x14ac:dyDescent="0.2">
      <c r="D850" s="24"/>
      <c r="H850" s="25"/>
    </row>
    <row r="851" spans="4:8" x14ac:dyDescent="0.2">
      <c r="D851" s="24"/>
      <c r="H851" s="25"/>
    </row>
    <row r="852" spans="4:8" x14ac:dyDescent="0.2">
      <c r="D852" s="24"/>
      <c r="H852" s="25"/>
    </row>
    <row r="853" spans="4:8" x14ac:dyDescent="0.2">
      <c r="D853" s="24"/>
      <c r="H853" s="25"/>
    </row>
    <row r="854" spans="4:8" x14ac:dyDescent="0.2">
      <c r="D854" s="24"/>
      <c r="H854" s="25"/>
    </row>
    <row r="855" spans="4:8" x14ac:dyDescent="0.2">
      <c r="D855" s="24"/>
      <c r="H855" s="25"/>
    </row>
    <row r="856" spans="4:8" x14ac:dyDescent="0.2">
      <c r="D856" s="24"/>
      <c r="H856" s="25"/>
    </row>
    <row r="857" spans="4:8" x14ac:dyDescent="0.2">
      <c r="D857" s="24"/>
      <c r="H857" s="25"/>
    </row>
    <row r="858" spans="4:8" x14ac:dyDescent="0.2">
      <c r="D858" s="24"/>
      <c r="H858" s="25"/>
    </row>
    <row r="859" spans="4:8" x14ac:dyDescent="0.2">
      <c r="D859" s="24"/>
      <c r="H859" s="25"/>
    </row>
    <row r="860" spans="4:8" x14ac:dyDescent="0.2">
      <c r="D860" s="24"/>
      <c r="H860" s="25"/>
    </row>
    <row r="861" spans="4:8" x14ac:dyDescent="0.2">
      <c r="D861" s="24"/>
      <c r="H861" s="25"/>
    </row>
    <row r="862" spans="4:8" x14ac:dyDescent="0.2">
      <c r="D862" s="24"/>
      <c r="H862" s="25"/>
    </row>
    <row r="863" spans="4:8" x14ac:dyDescent="0.2">
      <c r="D863" s="24"/>
      <c r="H863" s="25"/>
    </row>
    <row r="864" spans="4:8" x14ac:dyDescent="0.2">
      <c r="D864" s="24"/>
      <c r="H864" s="25"/>
    </row>
    <row r="865" spans="4:8" x14ac:dyDescent="0.2">
      <c r="D865" s="24"/>
      <c r="H865" s="25"/>
    </row>
    <row r="866" spans="4:8" x14ac:dyDescent="0.2">
      <c r="D866" s="24"/>
      <c r="H866" s="25"/>
    </row>
    <row r="867" spans="4:8" x14ac:dyDescent="0.2">
      <c r="D867" s="24"/>
      <c r="H867" s="25"/>
    </row>
    <row r="868" spans="4:8" x14ac:dyDescent="0.2">
      <c r="D868" s="24"/>
      <c r="H868" s="25"/>
    </row>
    <row r="869" spans="4:8" x14ac:dyDescent="0.2">
      <c r="D869" s="24"/>
      <c r="H869" s="25"/>
    </row>
    <row r="870" spans="4:8" x14ac:dyDescent="0.2">
      <c r="D870" s="24"/>
      <c r="H870" s="25"/>
    </row>
    <row r="871" spans="4:8" x14ac:dyDescent="0.2">
      <c r="D871" s="24"/>
      <c r="H871" s="25"/>
    </row>
    <row r="872" spans="4:8" x14ac:dyDescent="0.2">
      <c r="D872" s="24"/>
      <c r="H872" s="25"/>
    </row>
    <row r="873" spans="4:8" x14ac:dyDescent="0.2">
      <c r="D873" s="24"/>
      <c r="H873" s="25"/>
    </row>
    <row r="874" spans="4:8" x14ac:dyDescent="0.2">
      <c r="D874" s="24"/>
      <c r="H874" s="25"/>
    </row>
    <row r="875" spans="4:8" x14ac:dyDescent="0.2">
      <c r="D875" s="24"/>
      <c r="H875" s="25"/>
    </row>
    <row r="876" spans="4:8" x14ac:dyDescent="0.2">
      <c r="D876" s="24"/>
      <c r="H876" s="25"/>
    </row>
    <row r="877" spans="4:8" x14ac:dyDescent="0.2">
      <c r="D877" s="24"/>
      <c r="H877" s="25"/>
    </row>
    <row r="878" spans="4:8" x14ac:dyDescent="0.2">
      <c r="D878" s="24"/>
      <c r="H878" s="25"/>
    </row>
    <row r="879" spans="4:8" x14ac:dyDescent="0.2">
      <c r="D879" s="24"/>
      <c r="H879" s="25"/>
    </row>
    <row r="880" spans="4:8" x14ac:dyDescent="0.2">
      <c r="D880" s="24"/>
      <c r="H880" s="25"/>
    </row>
    <row r="881" spans="4:8" x14ac:dyDescent="0.2">
      <c r="D881" s="24"/>
      <c r="H881" s="25"/>
    </row>
    <row r="882" spans="4:8" x14ac:dyDescent="0.2">
      <c r="D882" s="24"/>
      <c r="H882" s="25"/>
    </row>
    <row r="883" spans="4:8" x14ac:dyDescent="0.2">
      <c r="D883" s="24"/>
      <c r="H883" s="25"/>
    </row>
    <row r="884" spans="4:8" x14ac:dyDescent="0.2">
      <c r="D884" s="24"/>
      <c r="H884" s="25"/>
    </row>
    <row r="885" spans="4:8" x14ac:dyDescent="0.2">
      <c r="D885" s="24"/>
      <c r="H885" s="25"/>
    </row>
    <row r="886" spans="4:8" x14ac:dyDescent="0.2">
      <c r="D886" s="24"/>
      <c r="H886" s="25"/>
    </row>
    <row r="887" spans="4:8" x14ac:dyDescent="0.2">
      <c r="D887" s="24"/>
      <c r="H887" s="25"/>
    </row>
    <row r="888" spans="4:8" x14ac:dyDescent="0.2">
      <c r="D888" s="24"/>
      <c r="H888" s="25"/>
    </row>
    <row r="889" spans="4:8" x14ac:dyDescent="0.2">
      <c r="D889" s="24"/>
      <c r="H889" s="25"/>
    </row>
    <row r="890" spans="4:8" x14ac:dyDescent="0.2">
      <c r="D890" s="24"/>
      <c r="H890" s="25"/>
    </row>
    <row r="891" spans="4:8" x14ac:dyDescent="0.2">
      <c r="D891" s="24"/>
      <c r="H891" s="25"/>
    </row>
    <row r="892" spans="4:8" x14ac:dyDescent="0.2">
      <c r="D892" s="24"/>
      <c r="H892" s="25"/>
    </row>
    <row r="893" spans="4:8" x14ac:dyDescent="0.2">
      <c r="D893" s="24"/>
      <c r="H893" s="25"/>
    </row>
    <row r="894" spans="4:8" x14ac:dyDescent="0.2">
      <c r="D894" s="24"/>
      <c r="H894" s="25"/>
    </row>
    <row r="895" spans="4:8" x14ac:dyDescent="0.2">
      <c r="D895" s="24"/>
      <c r="H895" s="25"/>
    </row>
    <row r="896" spans="4:8" x14ac:dyDescent="0.2">
      <c r="D896" s="24"/>
      <c r="H896" s="25"/>
    </row>
    <row r="897" spans="4:8" x14ac:dyDescent="0.2">
      <c r="D897" s="24"/>
      <c r="H897" s="25"/>
    </row>
    <row r="898" spans="4:8" x14ac:dyDescent="0.2">
      <c r="D898" s="24"/>
      <c r="H898" s="25"/>
    </row>
    <row r="899" spans="4:8" x14ac:dyDescent="0.2">
      <c r="D899" s="24"/>
      <c r="H899" s="25"/>
    </row>
    <row r="900" spans="4:8" x14ac:dyDescent="0.2">
      <c r="D900" s="24"/>
      <c r="H900" s="25"/>
    </row>
    <row r="901" spans="4:8" x14ac:dyDescent="0.2">
      <c r="D901" s="24"/>
      <c r="H901" s="25"/>
    </row>
    <row r="902" spans="4:8" x14ac:dyDescent="0.2">
      <c r="D902" s="24"/>
      <c r="H902" s="25"/>
    </row>
    <row r="903" spans="4:8" x14ac:dyDescent="0.2">
      <c r="D903" s="24"/>
      <c r="H903" s="25"/>
    </row>
    <row r="904" spans="4:8" x14ac:dyDescent="0.2">
      <c r="D904" s="24"/>
      <c r="H904" s="25"/>
    </row>
    <row r="905" spans="4:8" x14ac:dyDescent="0.2">
      <c r="D905" s="24"/>
      <c r="H905" s="25"/>
    </row>
    <row r="906" spans="4:8" x14ac:dyDescent="0.2">
      <c r="D906" s="24"/>
      <c r="H906" s="25"/>
    </row>
    <row r="907" spans="4:8" x14ac:dyDescent="0.2">
      <c r="D907" s="24"/>
      <c r="H907" s="25"/>
    </row>
    <row r="908" spans="4:8" x14ac:dyDescent="0.2">
      <c r="D908" s="24"/>
      <c r="H908" s="25"/>
    </row>
    <row r="909" spans="4:8" x14ac:dyDescent="0.2">
      <c r="D909" s="24"/>
      <c r="H909" s="25"/>
    </row>
    <row r="910" spans="4:8" x14ac:dyDescent="0.2">
      <c r="D910" s="24"/>
      <c r="H910" s="25"/>
    </row>
    <row r="911" spans="4:8" x14ac:dyDescent="0.2">
      <c r="D911" s="24"/>
      <c r="H911" s="25"/>
    </row>
    <row r="912" spans="4:8" x14ac:dyDescent="0.2">
      <c r="D912" s="24"/>
      <c r="H912" s="25"/>
    </row>
    <row r="913" spans="4:8" x14ac:dyDescent="0.2">
      <c r="D913" s="24"/>
      <c r="H913" s="25"/>
    </row>
    <row r="914" spans="4:8" x14ac:dyDescent="0.2">
      <c r="D914" s="24"/>
      <c r="H914" s="25"/>
    </row>
    <row r="915" spans="4:8" x14ac:dyDescent="0.2">
      <c r="D915" s="24"/>
      <c r="H915" s="25"/>
    </row>
    <row r="916" spans="4:8" x14ac:dyDescent="0.2">
      <c r="D916" s="24"/>
      <c r="H916" s="25"/>
    </row>
    <row r="917" spans="4:8" x14ac:dyDescent="0.2">
      <c r="D917" s="24"/>
      <c r="H917" s="25"/>
    </row>
    <row r="918" spans="4:8" x14ac:dyDescent="0.2">
      <c r="D918" s="24"/>
      <c r="H918" s="25"/>
    </row>
    <row r="919" spans="4:8" x14ac:dyDescent="0.2">
      <c r="D919" s="24"/>
      <c r="H919" s="25"/>
    </row>
    <row r="920" spans="4:8" x14ac:dyDescent="0.2">
      <c r="D920" s="24"/>
      <c r="H920" s="25"/>
    </row>
    <row r="921" spans="4:8" x14ac:dyDescent="0.2">
      <c r="D921" s="24"/>
      <c r="H921" s="25"/>
    </row>
    <row r="922" spans="4:8" x14ac:dyDescent="0.2">
      <c r="D922" s="24"/>
      <c r="H922" s="25"/>
    </row>
    <row r="923" spans="4:8" x14ac:dyDescent="0.2">
      <c r="D923" s="24"/>
      <c r="H923" s="25"/>
    </row>
    <row r="924" spans="4:8" x14ac:dyDescent="0.2">
      <c r="D924" s="24"/>
      <c r="H924" s="25"/>
    </row>
    <row r="925" spans="4:8" x14ac:dyDescent="0.2">
      <c r="D925" s="24"/>
      <c r="H925" s="25"/>
    </row>
    <row r="926" spans="4:8" x14ac:dyDescent="0.2">
      <c r="D926" s="24"/>
      <c r="H926" s="25"/>
    </row>
    <row r="927" spans="4:8" x14ac:dyDescent="0.2">
      <c r="D927" s="24"/>
      <c r="H927" s="25"/>
    </row>
    <row r="928" spans="4:8" x14ac:dyDescent="0.2">
      <c r="D928" s="24"/>
      <c r="H928" s="25"/>
    </row>
    <row r="929" spans="4:8" x14ac:dyDescent="0.2">
      <c r="D929" s="24"/>
      <c r="H929" s="25"/>
    </row>
    <row r="930" spans="4:8" x14ac:dyDescent="0.2">
      <c r="D930" s="24"/>
      <c r="H930" s="25"/>
    </row>
    <row r="931" spans="4:8" x14ac:dyDescent="0.2">
      <c r="D931" s="24"/>
      <c r="H931" s="25"/>
    </row>
    <row r="932" spans="4:8" x14ac:dyDescent="0.2">
      <c r="D932" s="24"/>
      <c r="H932" s="25"/>
    </row>
    <row r="933" spans="4:8" x14ac:dyDescent="0.2">
      <c r="D933" s="24"/>
      <c r="H933" s="25"/>
    </row>
    <row r="934" spans="4:8" x14ac:dyDescent="0.2">
      <c r="D934" s="24"/>
      <c r="H934" s="25"/>
    </row>
    <row r="935" spans="4:8" x14ac:dyDescent="0.2">
      <c r="D935" s="24"/>
      <c r="H935" s="25"/>
    </row>
    <row r="936" spans="4:8" x14ac:dyDescent="0.2">
      <c r="D936" s="24"/>
      <c r="H936" s="25"/>
    </row>
    <row r="937" spans="4:8" x14ac:dyDescent="0.2">
      <c r="D937" s="24"/>
      <c r="H937" s="25"/>
    </row>
    <row r="938" spans="4:8" x14ac:dyDescent="0.2">
      <c r="D938" s="24"/>
      <c r="H938" s="25"/>
    </row>
    <row r="939" spans="4:8" x14ac:dyDescent="0.2">
      <c r="D939" s="24"/>
      <c r="H939" s="25"/>
    </row>
    <row r="940" spans="4:8" x14ac:dyDescent="0.2">
      <c r="D940" s="24"/>
      <c r="H940" s="25"/>
    </row>
    <row r="941" spans="4:8" x14ac:dyDescent="0.2">
      <c r="D941" s="24"/>
      <c r="H941" s="25"/>
    </row>
    <row r="942" spans="4:8" x14ac:dyDescent="0.2">
      <c r="D942" s="24"/>
      <c r="H942" s="25"/>
    </row>
    <row r="943" spans="4:8" x14ac:dyDescent="0.2">
      <c r="D943" s="24"/>
      <c r="H943" s="25"/>
    </row>
    <row r="944" spans="4:8" x14ac:dyDescent="0.2">
      <c r="D944" s="24"/>
      <c r="H944" s="25"/>
    </row>
    <row r="945" spans="4:8" x14ac:dyDescent="0.2">
      <c r="D945" s="24"/>
      <c r="H945" s="25"/>
    </row>
    <row r="946" spans="4:8" x14ac:dyDescent="0.2">
      <c r="D946" s="24"/>
      <c r="H946" s="25"/>
    </row>
    <row r="947" spans="4:8" x14ac:dyDescent="0.2">
      <c r="D947" s="24"/>
      <c r="H947" s="25"/>
    </row>
    <row r="948" spans="4:8" x14ac:dyDescent="0.2">
      <c r="D948" s="24"/>
      <c r="H948" s="25"/>
    </row>
    <row r="949" spans="4:8" x14ac:dyDescent="0.2">
      <c r="D949" s="24"/>
      <c r="H949" s="25"/>
    </row>
    <row r="950" spans="4:8" x14ac:dyDescent="0.2">
      <c r="D950" s="24"/>
      <c r="H950" s="25"/>
    </row>
    <row r="951" spans="4:8" x14ac:dyDescent="0.2">
      <c r="D951" s="24"/>
      <c r="H951" s="25"/>
    </row>
    <row r="952" spans="4:8" x14ac:dyDescent="0.2">
      <c r="D952" s="24"/>
      <c r="H952" s="25"/>
    </row>
    <row r="953" spans="4:8" x14ac:dyDescent="0.2">
      <c r="D953" s="24"/>
      <c r="H953" s="25"/>
    </row>
    <row r="954" spans="4:8" x14ac:dyDescent="0.2">
      <c r="D954" s="24"/>
      <c r="H954" s="25"/>
    </row>
    <row r="955" spans="4:8" x14ac:dyDescent="0.2">
      <c r="D955" s="24"/>
      <c r="H955" s="25"/>
    </row>
    <row r="956" spans="4:8" x14ac:dyDescent="0.2">
      <c r="D956" s="24"/>
      <c r="H956" s="25"/>
    </row>
    <row r="957" spans="4:8" x14ac:dyDescent="0.2">
      <c r="D957" s="24"/>
      <c r="H957" s="25"/>
    </row>
    <row r="958" spans="4:8" x14ac:dyDescent="0.2">
      <c r="D958" s="24"/>
      <c r="H958" s="25"/>
    </row>
    <row r="959" spans="4:8" x14ac:dyDescent="0.2">
      <c r="D959" s="24"/>
      <c r="H959" s="25"/>
    </row>
    <row r="960" spans="4:8" x14ac:dyDescent="0.2">
      <c r="D960" s="24"/>
      <c r="H960" s="25"/>
    </row>
    <row r="961" spans="4:8" x14ac:dyDescent="0.2">
      <c r="D961" s="24"/>
      <c r="H961" s="25"/>
    </row>
    <row r="962" spans="4:8" x14ac:dyDescent="0.2">
      <c r="D962" s="24"/>
      <c r="H962" s="25"/>
    </row>
    <row r="963" spans="4:8" x14ac:dyDescent="0.2">
      <c r="D963" s="24"/>
      <c r="H963" s="25"/>
    </row>
    <row r="964" spans="4:8" x14ac:dyDescent="0.2">
      <c r="D964" s="24"/>
      <c r="H964" s="25"/>
    </row>
    <row r="965" spans="4:8" x14ac:dyDescent="0.2">
      <c r="D965" s="24"/>
      <c r="H965" s="25"/>
    </row>
    <row r="966" spans="4:8" x14ac:dyDescent="0.2">
      <c r="D966" s="24"/>
      <c r="H966" s="25"/>
    </row>
    <row r="967" spans="4:8" x14ac:dyDescent="0.2">
      <c r="D967" s="24"/>
      <c r="H967" s="25"/>
    </row>
    <row r="968" spans="4:8" x14ac:dyDescent="0.2">
      <c r="D968" s="24"/>
      <c r="H968" s="25"/>
    </row>
    <row r="969" spans="4:8" x14ac:dyDescent="0.2">
      <c r="D969" s="24"/>
      <c r="H969" s="25"/>
    </row>
    <row r="970" spans="4:8" x14ac:dyDescent="0.2">
      <c r="D970" s="24"/>
      <c r="H970" s="25"/>
    </row>
    <row r="971" spans="4:8" x14ac:dyDescent="0.2">
      <c r="D971" s="24"/>
      <c r="H971" s="25"/>
    </row>
    <row r="972" spans="4:8" x14ac:dyDescent="0.2">
      <c r="D972" s="24"/>
      <c r="H972" s="25"/>
    </row>
    <row r="973" spans="4:8" x14ac:dyDescent="0.2">
      <c r="D973" s="24"/>
      <c r="H973" s="25"/>
    </row>
    <row r="974" spans="4:8" x14ac:dyDescent="0.2">
      <c r="D974" s="24"/>
      <c r="H974" s="25"/>
    </row>
    <row r="975" spans="4:8" x14ac:dyDescent="0.2">
      <c r="D975" s="24"/>
      <c r="H975" s="25"/>
    </row>
    <row r="976" spans="4:8" x14ac:dyDescent="0.2">
      <c r="D976" s="24"/>
      <c r="H976" s="25"/>
    </row>
    <row r="977" spans="4:8" x14ac:dyDescent="0.2">
      <c r="D977" s="24"/>
      <c r="H977" s="25"/>
    </row>
    <row r="978" spans="4:8" x14ac:dyDescent="0.2">
      <c r="D978" s="24"/>
      <c r="H978" s="25"/>
    </row>
    <row r="979" spans="4:8" x14ac:dyDescent="0.2">
      <c r="D979" s="24"/>
      <c r="H979" s="25"/>
    </row>
    <row r="980" spans="4:8" x14ac:dyDescent="0.2">
      <c r="D980" s="24"/>
      <c r="H980" s="25"/>
    </row>
    <row r="981" spans="4:8" x14ac:dyDescent="0.2">
      <c r="D981" s="24"/>
      <c r="H981" s="25"/>
    </row>
  </sheetData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O997"/>
  <sheetViews>
    <sheetView tabSelected="1" workbookViewId="0">
      <selection activeCell="G5" sqref="G5"/>
    </sheetView>
  </sheetViews>
  <sheetFormatPr baseColWidth="10" defaultColWidth="12.5703125" defaultRowHeight="15.75" customHeight="1" x14ac:dyDescent="0.2"/>
  <cols>
    <col min="6" max="7" width="18.42578125" customWidth="1"/>
    <col min="10" max="10" width="22.140625" customWidth="1"/>
  </cols>
  <sheetData>
    <row r="1" spans="1:15" ht="12.75" x14ac:dyDescent="0.2">
      <c r="A1" s="1" t="s">
        <v>0</v>
      </c>
      <c r="B1" s="78" t="s">
        <v>82</v>
      </c>
      <c r="C1" s="78" t="s">
        <v>6</v>
      </c>
      <c r="D1" s="79" t="s">
        <v>83</v>
      </c>
      <c r="E1" s="49" t="s">
        <v>84</v>
      </c>
      <c r="F1" s="80" t="s">
        <v>85</v>
      </c>
      <c r="G1" s="80" t="s">
        <v>86</v>
      </c>
      <c r="H1" s="80" t="s">
        <v>84</v>
      </c>
      <c r="I1" s="2" t="s">
        <v>87</v>
      </c>
      <c r="J1" s="27" t="s">
        <v>88</v>
      </c>
      <c r="K1" s="1" t="s">
        <v>9</v>
      </c>
      <c r="L1" s="1" t="s">
        <v>35</v>
      </c>
      <c r="M1" s="1" t="s">
        <v>89</v>
      </c>
      <c r="N1" s="30"/>
      <c r="O1" s="31"/>
    </row>
    <row r="2" spans="1:15" ht="15.75" customHeight="1" x14ac:dyDescent="0.25">
      <c r="A2" s="1" t="s">
        <v>13</v>
      </c>
      <c r="B2" s="38">
        <v>0.68149999999999999</v>
      </c>
      <c r="C2" s="47">
        <v>4.7184773988897568</v>
      </c>
      <c r="D2" s="81">
        <v>7.7640973926694619</v>
      </c>
      <c r="E2" s="82">
        <v>6247.6646000000001</v>
      </c>
      <c r="F2" s="24">
        <f t="shared" ref="F2:F38" si="0">E2*0.0041868</f>
        <v>26.157722147280001</v>
      </c>
      <c r="G2" s="37">
        <f t="shared" ref="G2:G38" si="1">B2-(C2%*B2)</f>
        <v>0.64934357652656627</v>
      </c>
      <c r="H2" s="60">
        <f t="shared" ref="H2:H38" si="2">E2*(100/(100-C2))</f>
        <v>6557.0578947981685</v>
      </c>
      <c r="I2" s="24">
        <f t="shared" ref="I2:I38" si="3">H2*0.0041868</f>
        <v>27.453089993940971</v>
      </c>
      <c r="J2" s="28">
        <f t="shared" ref="J2:J38" si="4">I2/22.944</f>
        <v>1.1965258888572599</v>
      </c>
      <c r="K2" s="28">
        <f>AVERAGE(J2:J4)</f>
        <v>1.1567931143797334</v>
      </c>
      <c r="L2" s="28">
        <f>STDEV(J2:J4)</f>
        <v>4.0847532453474528E-2</v>
      </c>
      <c r="M2" s="24">
        <f t="shared" ref="M2:M38" si="5">I2*0.001</f>
        <v>2.7453089993940971E-2</v>
      </c>
      <c r="N2" s="28"/>
      <c r="O2" s="28"/>
    </row>
    <row r="3" spans="1:15" ht="15.75" customHeight="1" x14ac:dyDescent="0.25">
      <c r="A3" s="1" t="s">
        <v>13</v>
      </c>
      <c r="B3" s="38">
        <v>0.82709999999999995</v>
      </c>
      <c r="C3" s="47">
        <v>5.2179128348660564</v>
      </c>
      <c r="D3" s="81">
        <v>7.3717268239037628</v>
      </c>
      <c r="E3" s="82">
        <v>5791.0201999999999</v>
      </c>
      <c r="F3" s="24">
        <f t="shared" si="0"/>
        <v>24.24584337336</v>
      </c>
      <c r="G3" s="37">
        <f t="shared" si="1"/>
        <v>0.78394264294282279</v>
      </c>
      <c r="H3" s="60">
        <f t="shared" si="2"/>
        <v>6109.8255727483656</v>
      </c>
      <c r="I3" s="24">
        <f t="shared" si="3"/>
        <v>25.580617707982857</v>
      </c>
      <c r="J3" s="28">
        <f t="shared" si="4"/>
        <v>1.1149153464079</v>
      </c>
      <c r="M3" s="24">
        <f t="shared" si="5"/>
        <v>2.5580617707982856E-2</v>
      </c>
    </row>
    <row r="4" spans="1:15" ht="15.75" customHeight="1" x14ac:dyDescent="0.25">
      <c r="A4" s="1" t="s">
        <v>13</v>
      </c>
      <c r="B4" s="38">
        <v>0.66900000000000004</v>
      </c>
      <c r="C4" s="47">
        <v>5.7365580651608932</v>
      </c>
      <c r="D4" s="81"/>
      <c r="E4" s="82">
        <v>5986.7407999999996</v>
      </c>
      <c r="F4" s="24">
        <f t="shared" si="0"/>
        <v>25.06528638144</v>
      </c>
      <c r="G4" s="37">
        <f t="shared" si="1"/>
        <v>0.63062242654407363</v>
      </c>
      <c r="H4" s="60">
        <f t="shared" si="2"/>
        <v>6351.0738385072082</v>
      </c>
      <c r="I4" s="24">
        <f t="shared" si="3"/>
        <v>26.590675947061978</v>
      </c>
      <c r="J4" s="28">
        <f t="shared" si="4"/>
        <v>1.1589381078740402</v>
      </c>
      <c r="M4" s="24">
        <f t="shared" si="5"/>
        <v>2.6590675947061979E-2</v>
      </c>
    </row>
    <row r="5" spans="1:15" ht="15.75" customHeight="1" x14ac:dyDescent="0.25">
      <c r="A5" s="1" t="s">
        <v>14</v>
      </c>
      <c r="B5" s="38">
        <v>0.75619999999999998</v>
      </c>
      <c r="C5" s="47">
        <v>4.2640303574995073</v>
      </c>
      <c r="D5" s="81">
        <v>7.6971908987391258</v>
      </c>
      <c r="E5" s="82">
        <v>6664.5789999999997</v>
      </c>
      <c r="F5" s="24">
        <f t="shared" si="0"/>
        <v>27.9032593572</v>
      </c>
      <c r="G5" s="37">
        <f t="shared" si="1"/>
        <v>0.72395540243658874</v>
      </c>
      <c r="H5" s="60">
        <f t="shared" si="2"/>
        <v>6961.415886721602</v>
      </c>
      <c r="I5" s="24">
        <f t="shared" si="3"/>
        <v>29.146056034526005</v>
      </c>
      <c r="J5" s="28">
        <f t="shared" si="4"/>
        <v>1.2703127630110707</v>
      </c>
      <c r="K5" s="28">
        <f>AVERAGE(J5:J7)</f>
        <v>1.2449170828824685</v>
      </c>
      <c r="L5" s="28">
        <f>STDEV(J5:J7)</f>
        <v>2.354155300177729E-2</v>
      </c>
      <c r="M5" s="24">
        <f t="shared" si="5"/>
        <v>2.9146056034526007E-2</v>
      </c>
      <c r="N5" s="28"/>
      <c r="O5" s="28"/>
    </row>
    <row r="6" spans="1:15" ht="15.75" customHeight="1" x14ac:dyDescent="0.25">
      <c r="A6" s="1" t="s">
        <v>14</v>
      </c>
      <c r="B6" s="38">
        <v>0.61460000000000004</v>
      </c>
      <c r="C6" s="47">
        <v>4.7761790567545805</v>
      </c>
      <c r="D6" s="81">
        <v>7.8598951154564096</v>
      </c>
      <c r="E6" s="82">
        <v>6473.9564</v>
      </c>
      <c r="F6" s="24">
        <f t="shared" si="0"/>
        <v>27.105160655519999</v>
      </c>
      <c r="G6" s="37">
        <f t="shared" si="1"/>
        <v>0.58524560351718635</v>
      </c>
      <c r="H6" s="60">
        <f t="shared" si="2"/>
        <v>6798.6732057922345</v>
      </c>
      <c r="I6" s="24">
        <f t="shared" si="3"/>
        <v>28.464684978010929</v>
      </c>
      <c r="J6" s="28">
        <f t="shared" si="4"/>
        <v>1.240615628400058</v>
      </c>
      <c r="M6" s="24">
        <f t="shared" si="5"/>
        <v>2.846468497801093E-2</v>
      </c>
    </row>
    <row r="7" spans="1:15" ht="15.75" customHeight="1" x14ac:dyDescent="0.25">
      <c r="A7" s="1" t="s">
        <v>14</v>
      </c>
      <c r="B7" s="38">
        <v>0.70430000000000004</v>
      </c>
      <c r="C7" s="47">
        <v>4.5376452753916281</v>
      </c>
      <c r="D7" s="81"/>
      <c r="E7" s="82">
        <v>6402.3235999999997</v>
      </c>
      <c r="F7" s="24">
        <f t="shared" si="0"/>
        <v>26.80524844848</v>
      </c>
      <c r="G7" s="37">
        <f t="shared" si="1"/>
        <v>0.6723413643254168</v>
      </c>
      <c r="H7" s="60">
        <f t="shared" si="2"/>
        <v>6706.6474721575278</v>
      </c>
      <c r="I7" s="24">
        <f t="shared" si="3"/>
        <v>28.079391636429136</v>
      </c>
      <c r="J7" s="28">
        <f t="shared" si="4"/>
        <v>1.2238228572362768</v>
      </c>
      <c r="M7" s="24">
        <f t="shared" si="5"/>
        <v>2.8079391636429137E-2</v>
      </c>
    </row>
    <row r="8" spans="1:15" ht="15.75" customHeight="1" x14ac:dyDescent="0.25">
      <c r="A8" s="1" t="s">
        <v>15</v>
      </c>
      <c r="B8" s="38">
        <v>0.76519999999999999</v>
      </c>
      <c r="C8" s="47">
        <v>4.6316630065881412</v>
      </c>
      <c r="D8" s="81">
        <v>7.6258141048079899</v>
      </c>
      <c r="E8" s="82">
        <v>6661.8433000000005</v>
      </c>
      <c r="F8" s="24">
        <f t="shared" si="0"/>
        <v>27.891805528440003</v>
      </c>
      <c r="G8" s="37">
        <f t="shared" si="1"/>
        <v>0.72975851467358754</v>
      </c>
      <c r="H8" s="60">
        <f t="shared" si="2"/>
        <v>6985.382685723258</v>
      </c>
      <c r="I8" s="24">
        <f t="shared" si="3"/>
        <v>29.246400228586136</v>
      </c>
      <c r="J8" s="28">
        <f t="shared" si="4"/>
        <v>1.2746862024314041</v>
      </c>
      <c r="K8" s="28">
        <f>AVERAGE(J8:J10)</f>
        <v>1.2521411933163091</v>
      </c>
      <c r="L8" s="28">
        <f>STDEV(J8:J10)</f>
        <v>2.2954123481954112E-2</v>
      </c>
      <c r="M8" s="24">
        <f t="shared" si="5"/>
        <v>2.9246400228586138E-2</v>
      </c>
      <c r="N8" s="28"/>
      <c r="O8" s="28"/>
    </row>
    <row r="9" spans="1:15" ht="15.75" customHeight="1" x14ac:dyDescent="0.25">
      <c r="A9" s="1" t="s">
        <v>15</v>
      </c>
      <c r="B9" s="38">
        <v>0.74490000000000001</v>
      </c>
      <c r="C9" s="47">
        <v>4.4801436838954238</v>
      </c>
      <c r="D9" s="81">
        <v>7.8433485988985554</v>
      </c>
      <c r="E9" s="82">
        <v>6432.2266</v>
      </c>
      <c r="F9" s="24">
        <f t="shared" si="0"/>
        <v>26.930446328879999</v>
      </c>
      <c r="G9" s="37">
        <f t="shared" si="1"/>
        <v>0.71152740969866302</v>
      </c>
      <c r="H9" s="60">
        <f t="shared" si="2"/>
        <v>6733.9156988613804</v>
      </c>
      <c r="I9" s="24">
        <f t="shared" si="3"/>
        <v>28.193558247992829</v>
      </c>
      <c r="J9" s="28">
        <f t="shared" si="4"/>
        <v>1.2287987381447363</v>
      </c>
      <c r="M9" s="24">
        <f t="shared" si="5"/>
        <v>2.8193558247992828E-2</v>
      </c>
    </row>
    <row r="10" spans="1:15" ht="15.75" customHeight="1" x14ac:dyDescent="0.25">
      <c r="A10" s="1" t="s">
        <v>15</v>
      </c>
      <c r="B10" s="38">
        <v>0.6371</v>
      </c>
      <c r="C10" s="47">
        <v>4.8780487804877897</v>
      </c>
      <c r="D10" s="81"/>
      <c r="E10" s="82">
        <v>6531.2674999999999</v>
      </c>
      <c r="F10" s="24">
        <f t="shared" si="0"/>
        <v>27.345110769000001</v>
      </c>
      <c r="G10" s="37">
        <f t="shared" si="1"/>
        <v>0.6060219512195123</v>
      </c>
      <c r="H10" s="60">
        <f t="shared" si="2"/>
        <v>6866.2042948717935</v>
      </c>
      <c r="I10" s="24">
        <f t="shared" si="3"/>
        <v>28.747424141769226</v>
      </c>
      <c r="J10" s="28">
        <f t="shared" si="4"/>
        <v>1.252938639372787</v>
      </c>
      <c r="M10" s="24">
        <f t="shared" si="5"/>
        <v>2.8747424141769225E-2</v>
      </c>
    </row>
    <row r="11" spans="1:15" ht="15.75" customHeight="1" x14ac:dyDescent="0.25">
      <c r="A11" s="1" t="s">
        <v>16</v>
      </c>
      <c r="B11" s="38">
        <v>0.63990000000000002</v>
      </c>
      <c r="C11" s="47">
        <v>5.5372642921281052</v>
      </c>
      <c r="D11" s="81">
        <v>8.1305770520259717</v>
      </c>
      <c r="E11" s="82">
        <v>6232.2318999999998</v>
      </c>
      <c r="F11" s="24">
        <f t="shared" si="0"/>
        <v>26.093108518920001</v>
      </c>
      <c r="G11" s="37">
        <f t="shared" si="1"/>
        <v>0.60446704579467225</v>
      </c>
      <c r="H11" s="60">
        <f t="shared" si="2"/>
        <v>6597.5560132762985</v>
      </c>
      <c r="I11" s="24">
        <f t="shared" si="3"/>
        <v>27.622647516385207</v>
      </c>
      <c r="J11" s="28">
        <f t="shared" si="4"/>
        <v>1.2039159482385464</v>
      </c>
      <c r="K11" s="28">
        <f>AVERAGE(J11:J13)</f>
        <v>1.1883873104071168</v>
      </c>
      <c r="L11" s="28">
        <f>STDEV(J11:J13)</f>
        <v>1.6942147680235647E-2</v>
      </c>
      <c r="M11" s="24">
        <f t="shared" si="5"/>
        <v>2.7622647516385209E-2</v>
      </c>
      <c r="N11" s="28"/>
      <c r="O11" s="28"/>
    </row>
    <row r="12" spans="1:15" ht="15.75" customHeight="1" x14ac:dyDescent="0.25">
      <c r="A12" s="1" t="s">
        <v>16</v>
      </c>
      <c r="B12" s="38">
        <v>0.64259999999999995</v>
      </c>
      <c r="C12" s="47">
        <v>6.1032863849765295</v>
      </c>
      <c r="D12" s="81">
        <v>8.4198706806506536</v>
      </c>
      <c r="E12" s="82">
        <v>6128.0546000000004</v>
      </c>
      <c r="F12" s="24">
        <f t="shared" si="0"/>
        <v>25.656938999280001</v>
      </c>
      <c r="G12" s="37">
        <f t="shared" si="1"/>
        <v>0.6033802816901408</v>
      </c>
      <c r="H12" s="60">
        <f t="shared" si="2"/>
        <v>6526.3781490000001</v>
      </c>
      <c r="I12" s="24">
        <f t="shared" si="3"/>
        <v>27.324640034233202</v>
      </c>
      <c r="J12" s="28">
        <f t="shared" si="4"/>
        <v>1.1909274770847804</v>
      </c>
      <c r="M12" s="24">
        <f t="shared" si="5"/>
        <v>2.7324640034233204E-2</v>
      </c>
    </row>
    <row r="13" spans="1:15" ht="15.75" customHeight="1" x14ac:dyDescent="0.25">
      <c r="A13" s="1" t="s">
        <v>16</v>
      </c>
      <c r="B13" s="38">
        <v>0.61399999999999999</v>
      </c>
      <c r="C13" s="47">
        <v>6.2549563838223579</v>
      </c>
      <c r="D13" s="83"/>
      <c r="E13" s="38">
        <v>6012.2815000000001</v>
      </c>
      <c r="F13" s="24">
        <f t="shared" si="0"/>
        <v>25.1722201842</v>
      </c>
      <c r="G13" s="37">
        <f t="shared" si="1"/>
        <v>0.57559456780333074</v>
      </c>
      <c r="H13" s="60">
        <f t="shared" si="2"/>
        <v>6413.4393329808599</v>
      </c>
      <c r="I13" s="24">
        <f t="shared" si="3"/>
        <v>26.851787799324264</v>
      </c>
      <c r="J13" s="28">
        <f t="shared" si="4"/>
        <v>1.1703185058980241</v>
      </c>
      <c r="M13" s="24">
        <f t="shared" si="5"/>
        <v>2.6851787799324265E-2</v>
      </c>
    </row>
    <row r="14" spans="1:15" ht="15.75" customHeight="1" x14ac:dyDescent="0.25">
      <c r="A14" s="1" t="s">
        <v>17</v>
      </c>
      <c r="B14" s="21">
        <v>1.09918</v>
      </c>
      <c r="C14" s="24">
        <v>7.5640262060750487</v>
      </c>
      <c r="D14" s="84">
        <v>7.5374158486818796</v>
      </c>
      <c r="E14" s="15">
        <v>5439.4641000000001</v>
      </c>
      <c r="F14" s="24">
        <f t="shared" si="0"/>
        <v>22.77394829388</v>
      </c>
      <c r="G14" s="37">
        <f t="shared" si="1"/>
        <v>1.0160377367480644</v>
      </c>
      <c r="H14" s="60">
        <f t="shared" si="2"/>
        <v>5884.5748865335063</v>
      </c>
      <c r="I14" s="24">
        <f t="shared" si="3"/>
        <v>24.637538134938485</v>
      </c>
      <c r="J14" s="28">
        <f t="shared" si="4"/>
        <v>1.0738118085311403</v>
      </c>
      <c r="K14" s="28">
        <f>AVERAGE(J14:J16)</f>
        <v>1.0659714603176176</v>
      </c>
      <c r="L14" s="28">
        <f>STDEV(J14:J16)</f>
        <v>1.0383088299964184E-2</v>
      </c>
      <c r="M14" s="24">
        <f t="shared" si="5"/>
        <v>2.4637538134938484E-2</v>
      </c>
      <c r="N14" s="28"/>
      <c r="O14" s="28"/>
    </row>
    <row r="15" spans="1:15" ht="15.75" customHeight="1" x14ac:dyDescent="0.25">
      <c r="A15" s="1" t="s">
        <v>17</v>
      </c>
      <c r="B15" s="21">
        <v>0.80020000000000002</v>
      </c>
      <c r="C15" s="24">
        <v>8.0606544293695119</v>
      </c>
      <c r="D15" s="84">
        <v>7.5246044838031061</v>
      </c>
      <c r="E15" s="15">
        <v>5390.5636000000004</v>
      </c>
      <c r="F15" s="24">
        <f t="shared" si="0"/>
        <v>22.569211680480002</v>
      </c>
      <c r="G15" s="37">
        <f t="shared" si="1"/>
        <v>0.73569864325618517</v>
      </c>
      <c r="H15" s="60">
        <f t="shared" si="2"/>
        <v>5863.173776736111</v>
      </c>
      <c r="I15" s="24">
        <f t="shared" si="3"/>
        <v>24.54793596843875</v>
      </c>
      <c r="J15" s="28">
        <f t="shared" si="4"/>
        <v>1.069906553715078</v>
      </c>
      <c r="M15" s="24">
        <f t="shared" si="5"/>
        <v>2.4547935968438749E-2</v>
      </c>
    </row>
    <row r="16" spans="1:15" ht="15.75" customHeight="1" x14ac:dyDescent="0.25">
      <c r="A16" s="1" t="s">
        <v>17</v>
      </c>
      <c r="B16" s="21">
        <v>0.80859999999999999</v>
      </c>
      <c r="C16" s="24">
        <v>7.911802853437087</v>
      </c>
      <c r="D16" s="84"/>
      <c r="E16" s="15">
        <v>5320.0077000000001</v>
      </c>
      <c r="F16" s="24">
        <f t="shared" si="0"/>
        <v>22.273808238360001</v>
      </c>
      <c r="G16" s="37">
        <f t="shared" si="1"/>
        <v>0.74462516212710772</v>
      </c>
      <c r="H16" s="60">
        <f t="shared" si="2"/>
        <v>5777.0787840845069</v>
      </c>
      <c r="I16" s="24">
        <f t="shared" si="3"/>
        <v>24.187473453205016</v>
      </c>
      <c r="J16" s="28">
        <f t="shared" si="4"/>
        <v>1.0541960187066342</v>
      </c>
      <c r="M16" s="24">
        <f t="shared" si="5"/>
        <v>2.4187473453205016E-2</v>
      </c>
    </row>
    <row r="17" spans="1:15" ht="15.75" customHeight="1" x14ac:dyDescent="0.25">
      <c r="A17" s="1" t="s">
        <v>18</v>
      </c>
      <c r="B17" s="21">
        <v>1.00125</v>
      </c>
      <c r="C17" s="24">
        <v>7.9300407433170887</v>
      </c>
      <c r="D17" s="84">
        <v>7.9437637688283944</v>
      </c>
      <c r="E17" s="15">
        <v>5465.9165000000003</v>
      </c>
      <c r="F17" s="24">
        <f t="shared" si="0"/>
        <v>22.8846992022</v>
      </c>
      <c r="G17" s="37">
        <f t="shared" si="1"/>
        <v>0.92185046705753759</v>
      </c>
      <c r="H17" s="60">
        <f t="shared" si="2"/>
        <v>5936.6991623853201</v>
      </c>
      <c r="I17" s="24">
        <f t="shared" si="3"/>
        <v>24.855772053074858</v>
      </c>
      <c r="J17" s="28">
        <f t="shared" si="4"/>
        <v>1.0833233984080743</v>
      </c>
      <c r="K17" s="28">
        <f>AVERAGE(J17:J19)</f>
        <v>1.0756535956157878</v>
      </c>
      <c r="L17" s="28">
        <f>STDEV(J17:J19)</f>
        <v>9.4636668683816885E-3</v>
      </c>
      <c r="M17" s="24">
        <f t="shared" si="5"/>
        <v>2.4855772053074859E-2</v>
      </c>
      <c r="N17" s="28"/>
      <c r="O17" s="28"/>
    </row>
    <row r="18" spans="1:15" ht="15.75" customHeight="1" x14ac:dyDescent="0.25">
      <c r="A18" s="1" t="s">
        <v>18</v>
      </c>
      <c r="B18" s="21">
        <v>1.03908</v>
      </c>
      <c r="C18" s="24">
        <v>8.0059820538384905</v>
      </c>
      <c r="D18" s="84">
        <v>7.6258280518992079</v>
      </c>
      <c r="E18" s="15">
        <v>5437.3927999999996</v>
      </c>
      <c r="F18" s="24">
        <f t="shared" si="0"/>
        <v>22.76527617504</v>
      </c>
      <c r="G18" s="37">
        <f t="shared" si="1"/>
        <v>0.95589144167497497</v>
      </c>
      <c r="H18" s="60">
        <f t="shared" si="2"/>
        <v>5910.593885770023</v>
      </c>
      <c r="I18" s="24">
        <f t="shared" si="3"/>
        <v>24.746474480941934</v>
      </c>
      <c r="J18" s="28">
        <f t="shared" si="4"/>
        <v>1.0785597315612767</v>
      </c>
      <c r="M18" s="24">
        <f t="shared" si="5"/>
        <v>2.4746474480941937E-2</v>
      </c>
    </row>
    <row r="19" spans="1:15" ht="15.75" customHeight="1" x14ac:dyDescent="0.25">
      <c r="A19" s="1" t="s">
        <v>18</v>
      </c>
      <c r="B19" s="21">
        <v>0.83409999999999995</v>
      </c>
      <c r="C19" s="24">
        <v>8.7381546134663246</v>
      </c>
      <c r="D19" s="84"/>
      <c r="E19" s="15">
        <v>5326.6902</v>
      </c>
      <c r="F19" s="24">
        <f t="shared" si="0"/>
        <v>22.301786529360001</v>
      </c>
      <c r="G19" s="37">
        <f t="shared" si="1"/>
        <v>0.76121505236907738</v>
      </c>
      <c r="H19" s="60">
        <f t="shared" si="2"/>
        <v>5836.711034539293</v>
      </c>
      <c r="I19" s="24">
        <f t="shared" si="3"/>
        <v>24.437141759409112</v>
      </c>
      <c r="J19" s="28">
        <f t="shared" si="4"/>
        <v>1.0650776568780123</v>
      </c>
      <c r="M19" s="24">
        <f t="shared" si="5"/>
        <v>2.4437141759409111E-2</v>
      </c>
    </row>
    <row r="20" spans="1:15" ht="15.75" customHeight="1" x14ac:dyDescent="0.25">
      <c r="A20" s="1" t="s">
        <v>19</v>
      </c>
      <c r="B20" s="21">
        <v>0.88075000000000003</v>
      </c>
      <c r="C20" s="24">
        <v>7.5069693349263149</v>
      </c>
      <c r="D20" s="84">
        <v>7.987763131737398</v>
      </c>
      <c r="E20" s="15">
        <v>5355.0174999999999</v>
      </c>
      <c r="F20" s="24">
        <f t="shared" si="0"/>
        <v>22.420387268999999</v>
      </c>
      <c r="G20" s="37">
        <f t="shared" si="1"/>
        <v>0.81463236758263646</v>
      </c>
      <c r="H20" s="60">
        <f t="shared" si="2"/>
        <v>5789.6443240043045</v>
      </c>
      <c r="I20" s="24">
        <f t="shared" si="3"/>
        <v>24.240082855741221</v>
      </c>
      <c r="J20" s="28">
        <f t="shared" si="4"/>
        <v>1.0564889668645929</v>
      </c>
      <c r="K20" s="28">
        <f>AVERAGE(J20:J22)</f>
        <v>1.0750640035100851</v>
      </c>
      <c r="L20" s="28">
        <f>STDEV(J20:J22)</f>
        <v>1.6088634672312068E-2</v>
      </c>
      <c r="M20" s="24">
        <f t="shared" si="5"/>
        <v>2.4240082855741221E-2</v>
      </c>
      <c r="N20" s="28"/>
      <c r="O20" s="28"/>
    </row>
    <row r="21" spans="1:15" ht="15.75" customHeight="1" x14ac:dyDescent="0.25">
      <c r="A21" s="1" t="s">
        <v>19</v>
      </c>
      <c r="B21" s="21">
        <v>0.8085</v>
      </c>
      <c r="C21" s="24">
        <v>8.4172733619228133</v>
      </c>
      <c r="D21" s="84">
        <v>7.8529291860742525</v>
      </c>
      <c r="E21" s="15">
        <v>5440.8213999999998</v>
      </c>
      <c r="F21" s="24">
        <f t="shared" si="0"/>
        <v>22.779631037519998</v>
      </c>
      <c r="G21" s="37">
        <f t="shared" si="1"/>
        <v>0.74044634486885408</v>
      </c>
      <c r="H21" s="60">
        <f t="shared" si="2"/>
        <v>5940.8816484591089</v>
      </c>
      <c r="I21" s="24">
        <f t="shared" si="3"/>
        <v>24.873283285768597</v>
      </c>
      <c r="J21" s="28">
        <f t="shared" si="4"/>
        <v>1.0840866146168322</v>
      </c>
      <c r="M21" s="24">
        <f t="shared" si="5"/>
        <v>2.4873283285768599E-2</v>
      </c>
    </row>
    <row r="22" spans="1:15" ht="15.75" customHeight="1" x14ac:dyDescent="0.25">
      <c r="A22" s="1" t="s">
        <v>19</v>
      </c>
      <c r="B22" s="21">
        <v>0.84840000000000004</v>
      </c>
      <c r="C22" s="24">
        <v>8.2620799363690551</v>
      </c>
      <c r="D22" s="84"/>
      <c r="E22" s="15">
        <v>5452.7048000000004</v>
      </c>
      <c r="F22" s="24">
        <f t="shared" si="0"/>
        <v>22.829384456640003</v>
      </c>
      <c r="G22" s="37">
        <f t="shared" si="1"/>
        <v>0.778304513819845</v>
      </c>
      <c r="H22" s="60">
        <f t="shared" si="2"/>
        <v>5943.785074065243</v>
      </c>
      <c r="I22" s="24">
        <f t="shared" si="3"/>
        <v>24.885439348096359</v>
      </c>
      <c r="J22" s="28">
        <f t="shared" si="4"/>
        <v>1.0846164290488303</v>
      </c>
      <c r="M22" s="24">
        <f t="shared" si="5"/>
        <v>2.488543934809636E-2</v>
      </c>
    </row>
    <row r="23" spans="1:15" ht="15.75" customHeight="1" x14ac:dyDescent="0.25">
      <c r="A23" s="1" t="s">
        <v>20</v>
      </c>
      <c r="B23" s="21">
        <v>0.57479000000000002</v>
      </c>
      <c r="C23" s="24">
        <v>4.9296477397465432</v>
      </c>
      <c r="D23" s="84">
        <v>7.9257116232685734</v>
      </c>
      <c r="E23" s="15">
        <v>6447.3181999999997</v>
      </c>
      <c r="F23" s="24">
        <f t="shared" si="0"/>
        <v>26.993631839759999</v>
      </c>
      <c r="G23" s="37">
        <f t="shared" si="1"/>
        <v>0.54645487775671087</v>
      </c>
      <c r="H23" s="60">
        <f t="shared" si="2"/>
        <v>6781.6286010496488</v>
      </c>
      <c r="I23" s="24">
        <f t="shared" si="3"/>
        <v>28.393322626874671</v>
      </c>
      <c r="J23" s="28">
        <f t="shared" si="4"/>
        <v>1.2375053446162252</v>
      </c>
      <c r="K23" s="28">
        <f>AVERAGE(J23:J25)</f>
        <v>1.1870997267184886</v>
      </c>
      <c r="L23" s="28">
        <f>STDEV(J23:J25)</f>
        <v>4.3971596503185946E-2</v>
      </c>
      <c r="M23" s="24">
        <f t="shared" si="5"/>
        <v>2.8393322626874672E-2</v>
      </c>
      <c r="N23" s="28"/>
      <c r="O23" s="28"/>
    </row>
    <row r="24" spans="1:15" ht="15.75" customHeight="1" x14ac:dyDescent="0.25">
      <c r="A24" s="1" t="s">
        <v>20</v>
      </c>
      <c r="B24" s="21">
        <v>0.76</v>
      </c>
      <c r="C24" s="24">
        <v>6.0850512897121734</v>
      </c>
      <c r="D24" s="84">
        <v>8.0144663867992261</v>
      </c>
      <c r="E24" s="15">
        <v>5952.6234000000004</v>
      </c>
      <c r="F24" s="24">
        <f t="shared" si="0"/>
        <v>24.922443651120002</v>
      </c>
      <c r="G24" s="37">
        <f t="shared" si="1"/>
        <v>0.7137536101981875</v>
      </c>
      <c r="H24" s="60">
        <f t="shared" si="2"/>
        <v>6338.3129967550358</v>
      </c>
      <c r="I24" s="24">
        <f t="shared" si="3"/>
        <v>26.537248854813985</v>
      </c>
      <c r="J24" s="28">
        <f t="shared" si="4"/>
        <v>1.1566095212174854</v>
      </c>
      <c r="M24" s="24">
        <f t="shared" si="5"/>
        <v>2.6537248854813986E-2</v>
      </c>
    </row>
    <row r="25" spans="1:15" ht="15.75" customHeight="1" x14ac:dyDescent="0.25">
      <c r="A25" s="1" t="s">
        <v>20</v>
      </c>
      <c r="B25" s="21">
        <v>0.70489999999999997</v>
      </c>
      <c r="C25" s="24">
        <v>6.1705087440381607</v>
      </c>
      <c r="D25" s="84"/>
      <c r="E25" s="15">
        <v>6001.5816999999997</v>
      </c>
      <c r="F25" s="24">
        <f t="shared" si="0"/>
        <v>25.12742226156</v>
      </c>
      <c r="G25" s="37">
        <f t="shared" si="1"/>
        <v>0.66140408386327498</v>
      </c>
      <c r="H25" s="60">
        <f t="shared" si="2"/>
        <v>6396.2637116170708</v>
      </c>
      <c r="I25" s="24">
        <f t="shared" si="3"/>
        <v>26.779876907798354</v>
      </c>
      <c r="J25" s="28">
        <f t="shared" si="4"/>
        <v>1.1671843143217553</v>
      </c>
      <c r="M25" s="24">
        <f t="shared" si="5"/>
        <v>2.6779876907798355E-2</v>
      </c>
    </row>
    <row r="26" spans="1:15" ht="15.75" customHeight="1" x14ac:dyDescent="0.25">
      <c r="A26" s="1" t="s">
        <v>21</v>
      </c>
      <c r="B26" s="21">
        <v>0.78946000000000005</v>
      </c>
      <c r="C26" s="24">
        <v>6.9408484365664087</v>
      </c>
      <c r="D26" s="84">
        <v>7.556326907660182</v>
      </c>
      <c r="E26" s="15">
        <v>5884.683</v>
      </c>
      <c r="F26" s="24">
        <f t="shared" si="0"/>
        <v>24.637990784399999</v>
      </c>
      <c r="G26" s="37">
        <f t="shared" si="1"/>
        <v>0.73466477793268292</v>
      </c>
      <c r="H26" s="60">
        <f t="shared" si="2"/>
        <v>6323.5940808988753</v>
      </c>
      <c r="I26" s="24">
        <f t="shared" si="3"/>
        <v>26.475623697907412</v>
      </c>
      <c r="J26" s="28">
        <f t="shared" si="4"/>
        <v>1.1539236270008462</v>
      </c>
      <c r="K26" s="28">
        <f>AVERAGE(J26:J28)</f>
        <v>1.1113121066442706</v>
      </c>
      <c r="L26" s="28">
        <f>STDEV(J26:J28)</f>
        <v>4.7405167667238526E-2</v>
      </c>
      <c r="M26" s="24">
        <f t="shared" si="5"/>
        <v>2.6475623697907413E-2</v>
      </c>
      <c r="N26" s="28"/>
      <c r="O26" s="28"/>
    </row>
    <row r="27" spans="1:15" ht="15.75" customHeight="1" x14ac:dyDescent="0.25">
      <c r="A27" s="1" t="s">
        <v>21</v>
      </c>
      <c r="B27" s="21">
        <v>0.90417000000000003</v>
      </c>
      <c r="C27" s="24">
        <v>8.127735773975326</v>
      </c>
      <c r="D27" s="84">
        <v>8.2492858670594877</v>
      </c>
      <c r="E27" s="15">
        <v>5637.6401999999998</v>
      </c>
      <c r="F27" s="24">
        <f t="shared" si="0"/>
        <v>23.603671989359999</v>
      </c>
      <c r="G27" s="37">
        <f t="shared" si="1"/>
        <v>0.83068145145244732</v>
      </c>
      <c r="H27" s="60">
        <f t="shared" si="2"/>
        <v>6136.3897444937729</v>
      </c>
      <c r="I27" s="24">
        <f t="shared" si="3"/>
        <v>25.69183658224653</v>
      </c>
      <c r="J27" s="28">
        <f t="shared" si="4"/>
        <v>1.1197627520156264</v>
      </c>
      <c r="M27" s="24">
        <f t="shared" si="5"/>
        <v>2.5691836582246531E-2</v>
      </c>
    </row>
    <row r="28" spans="1:15" ht="15.75" customHeight="1" x14ac:dyDescent="0.25">
      <c r="A28" s="1" t="s">
        <v>21</v>
      </c>
      <c r="B28" s="21">
        <v>0.80620000000000003</v>
      </c>
      <c r="C28" s="24">
        <v>8.0462059350726935</v>
      </c>
      <c r="D28" s="84"/>
      <c r="E28" s="15">
        <v>5342.7497000000003</v>
      </c>
      <c r="F28" s="24">
        <f t="shared" si="0"/>
        <v>22.369024443960001</v>
      </c>
      <c r="G28" s="37">
        <f t="shared" si="1"/>
        <v>0.74133148775144397</v>
      </c>
      <c r="H28" s="60">
        <f t="shared" si="2"/>
        <v>5810.2547636343952</v>
      </c>
      <c r="I28" s="24">
        <f t="shared" si="3"/>
        <v>24.326374644384487</v>
      </c>
      <c r="J28" s="28">
        <f t="shared" si="4"/>
        <v>1.0602499409163393</v>
      </c>
      <c r="M28" s="24">
        <f t="shared" si="5"/>
        <v>2.4326374644384488E-2</v>
      </c>
    </row>
    <row r="29" spans="1:15" ht="15.75" customHeight="1" x14ac:dyDescent="0.25">
      <c r="A29" s="1" t="s">
        <v>13</v>
      </c>
      <c r="B29" s="21">
        <v>0.69991999999999999</v>
      </c>
      <c r="C29" s="24">
        <v>5.8431216404539095</v>
      </c>
      <c r="D29" s="84">
        <v>7.5771277194090594</v>
      </c>
      <c r="E29" s="15">
        <v>6240.2746999999999</v>
      </c>
      <c r="F29" s="24">
        <f t="shared" si="0"/>
        <v>26.126782113960001</v>
      </c>
      <c r="G29" s="37">
        <f t="shared" si="1"/>
        <v>0.65902282301413495</v>
      </c>
      <c r="H29" s="60">
        <f t="shared" si="2"/>
        <v>6627.529298678508</v>
      </c>
      <c r="I29" s="24">
        <f t="shared" si="3"/>
        <v>27.748139667707179</v>
      </c>
      <c r="J29" s="28">
        <f t="shared" si="4"/>
        <v>1.2093854457682698</v>
      </c>
      <c r="K29" s="28">
        <f>AVERAGE(J29:J31)</f>
        <v>1.1529510803885519</v>
      </c>
      <c r="L29" s="28">
        <f>STDEV(J29:J31)</f>
        <v>4.901124203791167E-2</v>
      </c>
      <c r="M29" s="24">
        <f t="shared" si="5"/>
        <v>2.7748139667707179E-2</v>
      </c>
      <c r="N29" s="28"/>
      <c r="O29" s="28"/>
    </row>
    <row r="30" spans="1:15" ht="15.75" customHeight="1" x14ac:dyDescent="0.25">
      <c r="A30" s="1" t="s">
        <v>13</v>
      </c>
      <c r="B30" s="21">
        <v>0.79069999999999996</v>
      </c>
      <c r="C30" s="24">
        <v>7.5509388733519769</v>
      </c>
      <c r="D30" s="84">
        <v>7.890715633634839</v>
      </c>
      <c r="E30" s="15">
        <v>5679.6234000000004</v>
      </c>
      <c r="F30" s="24">
        <f t="shared" si="0"/>
        <v>23.779447251120001</v>
      </c>
      <c r="G30" s="37">
        <f t="shared" si="1"/>
        <v>0.7309947263284059</v>
      </c>
      <c r="H30" s="60">
        <f t="shared" si="2"/>
        <v>6143.5165817631805</v>
      </c>
      <c r="I30" s="24">
        <f t="shared" si="3"/>
        <v>25.721675224526084</v>
      </c>
      <c r="J30" s="28">
        <f t="shared" si="4"/>
        <v>1.1210632507202791</v>
      </c>
      <c r="M30" s="24">
        <f t="shared" si="5"/>
        <v>2.5721675224526085E-2</v>
      </c>
    </row>
    <row r="31" spans="1:15" ht="15.75" customHeight="1" x14ac:dyDescent="0.25">
      <c r="A31" s="1" t="s">
        <v>13</v>
      </c>
      <c r="B31" s="21">
        <v>0.75009999999999999</v>
      </c>
      <c r="C31" s="24">
        <v>7.4417214584578701</v>
      </c>
      <c r="D31" s="84"/>
      <c r="E31" s="15">
        <v>5723.5702000000001</v>
      </c>
      <c r="F31" s="24">
        <f t="shared" si="0"/>
        <v>23.96344371336</v>
      </c>
      <c r="G31" s="37">
        <f t="shared" si="1"/>
        <v>0.6942796473401075</v>
      </c>
      <c r="H31" s="60">
        <f t="shared" si="2"/>
        <v>6183.7474618017441</v>
      </c>
      <c r="I31" s="24">
        <f t="shared" si="3"/>
        <v>25.890113873071542</v>
      </c>
      <c r="J31" s="28">
        <f t="shared" si="4"/>
        <v>1.1284045446771069</v>
      </c>
      <c r="M31" s="24">
        <f t="shared" si="5"/>
        <v>2.5890113873071541E-2</v>
      </c>
    </row>
    <row r="32" spans="1:15" ht="15.75" customHeight="1" x14ac:dyDescent="0.25">
      <c r="A32" s="1" t="s">
        <v>13</v>
      </c>
      <c r="B32" s="21">
        <v>0.81</v>
      </c>
      <c r="C32" s="24">
        <v>6.9858085148910618</v>
      </c>
      <c r="D32" s="84">
        <v>7.7055626315786512</v>
      </c>
      <c r="E32" s="15">
        <v>5835.0851000000002</v>
      </c>
      <c r="F32" s="24">
        <f t="shared" si="0"/>
        <v>24.430334296680002</v>
      </c>
      <c r="G32" s="37">
        <f t="shared" si="1"/>
        <v>0.7534149510293825</v>
      </c>
      <c r="H32" s="60">
        <f t="shared" si="2"/>
        <v>6273.3277651874942</v>
      </c>
      <c r="I32" s="24">
        <f t="shared" si="3"/>
        <v>26.265168687287002</v>
      </c>
      <c r="J32" s="28">
        <f t="shared" si="4"/>
        <v>1.1447510759800821</v>
      </c>
      <c r="K32" s="28">
        <f>AVERAGE(J32:J34)</f>
        <v>1.121763988499241</v>
      </c>
      <c r="L32" s="28">
        <f>STDEV(J32:J34)</f>
        <v>3.2666207345202231E-2</v>
      </c>
      <c r="M32" s="24">
        <f t="shared" si="5"/>
        <v>2.6265168687287004E-2</v>
      </c>
      <c r="N32" s="28"/>
      <c r="O32" s="28"/>
    </row>
    <row r="33" spans="1:15" ht="15.75" customHeight="1" x14ac:dyDescent="0.25">
      <c r="A33" s="1" t="s">
        <v>13</v>
      </c>
      <c r="B33" s="21">
        <v>0.95079999999999998</v>
      </c>
      <c r="C33" s="24">
        <v>7.4426912771658182</v>
      </c>
      <c r="D33" s="84">
        <v>7.9926159414610503</v>
      </c>
      <c r="E33" s="15">
        <v>5500.1630999999998</v>
      </c>
      <c r="F33" s="24">
        <f t="shared" si="0"/>
        <v>23.028082867079998</v>
      </c>
      <c r="G33" s="37">
        <f t="shared" si="1"/>
        <v>0.88003489133670743</v>
      </c>
      <c r="H33" s="60">
        <f t="shared" si="2"/>
        <v>5942.440608845287</v>
      </c>
      <c r="I33" s="24">
        <f t="shared" si="3"/>
        <v>24.879810341113448</v>
      </c>
      <c r="J33" s="28">
        <f t="shared" si="4"/>
        <v>1.0843710922730756</v>
      </c>
      <c r="M33" s="24">
        <f t="shared" si="5"/>
        <v>2.4879810341113449E-2</v>
      </c>
    </row>
    <row r="34" spans="1:15" ht="15.75" customHeight="1" x14ac:dyDescent="0.25">
      <c r="A34" s="1" t="s">
        <v>13</v>
      </c>
      <c r="B34" s="21">
        <v>0.87590000000000001</v>
      </c>
      <c r="C34" s="24">
        <v>7.2420337628608751</v>
      </c>
      <c r="D34" s="84"/>
      <c r="E34" s="15">
        <v>5775.3908000000001</v>
      </c>
      <c r="F34" s="24">
        <f t="shared" si="0"/>
        <v>24.18040620144</v>
      </c>
      <c r="G34" s="37">
        <f t="shared" si="1"/>
        <v>0.81246702627110157</v>
      </c>
      <c r="H34" s="60">
        <f t="shared" si="2"/>
        <v>6226.3016690501845</v>
      </c>
      <c r="I34" s="24">
        <f t="shared" si="3"/>
        <v>26.068279827979314</v>
      </c>
      <c r="J34" s="28">
        <f t="shared" si="4"/>
        <v>1.1361697972445657</v>
      </c>
      <c r="M34" s="24">
        <f t="shared" si="5"/>
        <v>2.6068279827979313E-2</v>
      </c>
    </row>
    <row r="35" spans="1:15" ht="15.75" customHeight="1" x14ac:dyDescent="0.25">
      <c r="A35" s="1" t="s">
        <v>36</v>
      </c>
      <c r="B35" s="21">
        <v>1.0371999999999999</v>
      </c>
      <c r="C35" s="24">
        <v>9.5223880597014841</v>
      </c>
      <c r="D35" s="45">
        <v>7.4869421395805258</v>
      </c>
      <c r="E35" s="21">
        <v>4975.7615999999998</v>
      </c>
      <c r="F35" s="24">
        <f t="shared" si="0"/>
        <v>20.832518666879999</v>
      </c>
      <c r="G35" s="37">
        <f t="shared" si="1"/>
        <v>0.93843379104477609</v>
      </c>
      <c r="H35" s="60">
        <f t="shared" si="2"/>
        <v>5499.4395776971287</v>
      </c>
      <c r="I35" s="24">
        <f t="shared" si="3"/>
        <v>23.025053623902338</v>
      </c>
      <c r="J35" s="28">
        <f t="shared" si="4"/>
        <v>1.0035326718925357</v>
      </c>
      <c r="K35" s="28">
        <f>AVERAGE(J35:J37)</f>
        <v>1.0000143730937088</v>
      </c>
      <c r="L35" s="28">
        <f>STDEV(J35:J37)</f>
        <v>1.2288337502571146E-2</v>
      </c>
      <c r="M35" s="24">
        <f t="shared" si="5"/>
        <v>2.302505362390234E-2</v>
      </c>
      <c r="N35" s="28"/>
      <c r="O35" s="28"/>
    </row>
    <row r="36" spans="1:15" ht="15.75" customHeight="1" x14ac:dyDescent="0.25">
      <c r="A36" s="1" t="s">
        <v>36</v>
      </c>
      <c r="B36" s="21">
        <v>1.0775999999999999</v>
      </c>
      <c r="C36" s="24">
        <v>9.5863166268894222</v>
      </c>
      <c r="D36" s="45">
        <v>7.286070433719777</v>
      </c>
      <c r="E36" s="21">
        <v>5005.0816999999997</v>
      </c>
      <c r="F36" s="24">
        <f t="shared" si="0"/>
        <v>20.955276061559999</v>
      </c>
      <c r="G36" s="37">
        <f t="shared" si="1"/>
        <v>0.9742978520286395</v>
      </c>
      <c r="H36" s="60">
        <f t="shared" si="2"/>
        <v>5535.7568824461068</v>
      </c>
      <c r="I36" s="24">
        <f t="shared" si="3"/>
        <v>23.177106915425359</v>
      </c>
      <c r="J36" s="28">
        <f t="shared" si="4"/>
        <v>1.0101598202329742</v>
      </c>
      <c r="M36" s="24">
        <f t="shared" si="5"/>
        <v>2.317710691542536E-2</v>
      </c>
    </row>
    <row r="37" spans="1:15" ht="15.75" customHeight="1" x14ac:dyDescent="0.25">
      <c r="A37" s="1" t="s">
        <v>36</v>
      </c>
      <c r="B37" s="21">
        <v>1.0901000000000001</v>
      </c>
      <c r="C37" s="24">
        <v>9.365979894495867</v>
      </c>
      <c r="E37" s="21">
        <v>4899.0231000000003</v>
      </c>
      <c r="F37" s="24">
        <f t="shared" si="0"/>
        <v>20.511229915080001</v>
      </c>
      <c r="G37" s="37">
        <f t="shared" si="1"/>
        <v>0.98800145317010057</v>
      </c>
      <c r="H37" s="60">
        <f t="shared" si="2"/>
        <v>5405.2805936415552</v>
      </c>
      <c r="I37" s="24">
        <f t="shared" si="3"/>
        <v>22.630828789458462</v>
      </c>
      <c r="J37" s="28">
        <f t="shared" si="4"/>
        <v>0.98635062715561639</v>
      </c>
      <c r="M37" s="24">
        <f t="shared" si="5"/>
        <v>2.2630828789458463E-2</v>
      </c>
    </row>
    <row r="38" spans="1:15" ht="15" x14ac:dyDescent="0.25">
      <c r="A38" s="1" t="s">
        <v>36</v>
      </c>
      <c r="B38" s="21">
        <v>0.85470000000000002</v>
      </c>
      <c r="C38" s="24">
        <v>9.365979894495867</v>
      </c>
      <c r="E38" s="21">
        <v>4943.9345999999996</v>
      </c>
      <c r="F38" s="24">
        <f t="shared" si="0"/>
        <v>20.69926538328</v>
      </c>
      <c r="G38" s="37">
        <f t="shared" si="1"/>
        <v>0.77464896984174381</v>
      </c>
      <c r="H38" s="60">
        <f t="shared" si="2"/>
        <v>5454.8331788051828</v>
      </c>
      <c r="I38" s="24">
        <f t="shared" si="3"/>
        <v>22.838295553021538</v>
      </c>
      <c r="J38" s="28">
        <f t="shared" si="4"/>
        <v>0.99539293728301692</v>
      </c>
      <c r="M38" s="24">
        <f t="shared" si="5"/>
        <v>2.283829555302154E-2</v>
      </c>
    </row>
    <row r="39" spans="1:15" ht="12.75" x14ac:dyDescent="0.2">
      <c r="C39" s="24"/>
      <c r="I39" s="24"/>
      <c r="J39" s="28"/>
    </row>
    <row r="40" spans="1:15" ht="12.75" x14ac:dyDescent="0.2">
      <c r="C40" s="24"/>
      <c r="I40" s="24"/>
      <c r="J40" s="28"/>
    </row>
    <row r="41" spans="1:15" ht="12.75" x14ac:dyDescent="0.2">
      <c r="I41" s="24"/>
      <c r="J41" s="28"/>
    </row>
    <row r="42" spans="1:15" ht="12.75" x14ac:dyDescent="0.2">
      <c r="I42" s="24"/>
      <c r="J42" s="28"/>
    </row>
    <row r="43" spans="1:15" ht="12.75" x14ac:dyDescent="0.2">
      <c r="I43" s="24"/>
      <c r="J43" s="28"/>
    </row>
    <row r="44" spans="1:15" ht="12.75" x14ac:dyDescent="0.2">
      <c r="I44" s="24"/>
      <c r="J44" s="28"/>
    </row>
    <row r="45" spans="1:15" ht="12.75" x14ac:dyDescent="0.2">
      <c r="I45" s="24"/>
      <c r="J45" s="28"/>
    </row>
    <row r="46" spans="1:15" ht="12.75" x14ac:dyDescent="0.2">
      <c r="I46" s="24"/>
      <c r="J46" s="28"/>
    </row>
    <row r="47" spans="1:15" ht="12.75" x14ac:dyDescent="0.2">
      <c r="I47" s="24"/>
      <c r="J47" s="28"/>
    </row>
    <row r="48" spans="1:15" ht="12.75" x14ac:dyDescent="0.2">
      <c r="I48" s="24"/>
      <c r="J48" s="28"/>
    </row>
    <row r="49" spans="9:10" ht="12.75" x14ac:dyDescent="0.2">
      <c r="I49" s="24"/>
      <c r="J49" s="28"/>
    </row>
    <row r="50" spans="9:10" ht="12.75" x14ac:dyDescent="0.2">
      <c r="I50" s="24"/>
      <c r="J50" s="28"/>
    </row>
    <row r="51" spans="9:10" ht="12.75" x14ac:dyDescent="0.2">
      <c r="I51" s="24"/>
      <c r="J51" s="28"/>
    </row>
    <row r="52" spans="9:10" ht="12.75" x14ac:dyDescent="0.2">
      <c r="I52" s="24"/>
      <c r="J52" s="28"/>
    </row>
    <row r="53" spans="9:10" ht="12.75" x14ac:dyDescent="0.2">
      <c r="I53" s="24"/>
      <c r="J53" s="28"/>
    </row>
    <row r="54" spans="9:10" ht="12.75" x14ac:dyDescent="0.2">
      <c r="I54" s="24"/>
      <c r="J54" s="28"/>
    </row>
    <row r="55" spans="9:10" ht="12.75" x14ac:dyDescent="0.2">
      <c r="I55" s="24"/>
      <c r="J55" s="28"/>
    </row>
    <row r="56" spans="9:10" ht="12.75" x14ac:dyDescent="0.2">
      <c r="I56" s="24"/>
      <c r="J56" s="28"/>
    </row>
    <row r="57" spans="9:10" ht="12.75" x14ac:dyDescent="0.2">
      <c r="I57" s="24"/>
      <c r="J57" s="28"/>
    </row>
    <row r="58" spans="9:10" ht="12.75" x14ac:dyDescent="0.2">
      <c r="I58" s="24"/>
      <c r="J58" s="28"/>
    </row>
    <row r="59" spans="9:10" ht="12.75" x14ac:dyDescent="0.2">
      <c r="I59" s="24"/>
      <c r="J59" s="28"/>
    </row>
    <row r="60" spans="9:10" ht="12.75" x14ac:dyDescent="0.2">
      <c r="I60" s="24"/>
      <c r="J60" s="28"/>
    </row>
    <row r="61" spans="9:10" ht="12.75" x14ac:dyDescent="0.2">
      <c r="I61" s="24"/>
      <c r="J61" s="28"/>
    </row>
    <row r="62" spans="9:10" ht="12.75" x14ac:dyDescent="0.2">
      <c r="I62" s="24"/>
      <c r="J62" s="28"/>
    </row>
    <row r="63" spans="9:10" ht="12.75" x14ac:dyDescent="0.2">
      <c r="I63" s="24"/>
      <c r="J63" s="28"/>
    </row>
    <row r="64" spans="9:10" ht="12.75" x14ac:dyDescent="0.2">
      <c r="I64" s="24"/>
      <c r="J64" s="28"/>
    </row>
    <row r="65" spans="9:10" ht="12.75" x14ac:dyDescent="0.2">
      <c r="I65" s="24"/>
      <c r="J65" s="28"/>
    </row>
    <row r="66" spans="9:10" ht="12.75" x14ac:dyDescent="0.2">
      <c r="I66" s="24"/>
      <c r="J66" s="28"/>
    </row>
    <row r="67" spans="9:10" ht="12.75" x14ac:dyDescent="0.2">
      <c r="I67" s="24"/>
      <c r="J67" s="28"/>
    </row>
    <row r="68" spans="9:10" ht="12.75" x14ac:dyDescent="0.2">
      <c r="I68" s="24"/>
      <c r="J68" s="28"/>
    </row>
    <row r="69" spans="9:10" ht="12.75" x14ac:dyDescent="0.2">
      <c r="I69" s="24"/>
      <c r="J69" s="28"/>
    </row>
    <row r="70" spans="9:10" ht="12.75" x14ac:dyDescent="0.2">
      <c r="I70" s="24"/>
      <c r="J70" s="28"/>
    </row>
    <row r="71" spans="9:10" ht="12.75" x14ac:dyDescent="0.2">
      <c r="I71" s="24"/>
      <c r="J71" s="28"/>
    </row>
    <row r="72" spans="9:10" ht="12.75" x14ac:dyDescent="0.2">
      <c r="I72" s="24"/>
      <c r="J72" s="28"/>
    </row>
    <row r="73" spans="9:10" ht="12.75" x14ac:dyDescent="0.2">
      <c r="I73" s="24"/>
      <c r="J73" s="28"/>
    </row>
    <row r="74" spans="9:10" ht="12.75" x14ac:dyDescent="0.2">
      <c r="I74" s="24"/>
      <c r="J74" s="28"/>
    </row>
    <row r="75" spans="9:10" ht="12.75" x14ac:dyDescent="0.2">
      <c r="I75" s="24"/>
      <c r="J75" s="28"/>
    </row>
    <row r="76" spans="9:10" ht="12.75" x14ac:dyDescent="0.2">
      <c r="I76" s="24"/>
      <c r="J76" s="28"/>
    </row>
    <row r="77" spans="9:10" ht="12.75" x14ac:dyDescent="0.2">
      <c r="I77" s="24"/>
      <c r="J77" s="28"/>
    </row>
    <row r="78" spans="9:10" ht="12.75" x14ac:dyDescent="0.2">
      <c r="I78" s="24"/>
      <c r="J78" s="28"/>
    </row>
    <row r="79" spans="9:10" ht="12.75" x14ac:dyDescent="0.2">
      <c r="I79" s="24"/>
      <c r="J79" s="28"/>
    </row>
    <row r="80" spans="9:10" ht="12.75" x14ac:dyDescent="0.2">
      <c r="I80" s="24"/>
      <c r="J80" s="28"/>
    </row>
    <row r="81" spans="9:10" ht="12.75" x14ac:dyDescent="0.2">
      <c r="I81" s="24"/>
      <c r="J81" s="28"/>
    </row>
    <row r="82" spans="9:10" ht="12.75" x14ac:dyDescent="0.2">
      <c r="I82" s="24"/>
      <c r="J82" s="28"/>
    </row>
    <row r="83" spans="9:10" ht="12.75" x14ac:dyDescent="0.2">
      <c r="I83" s="24"/>
      <c r="J83" s="28"/>
    </row>
    <row r="84" spans="9:10" ht="12.75" x14ac:dyDescent="0.2">
      <c r="I84" s="24"/>
      <c r="J84" s="28"/>
    </row>
    <row r="85" spans="9:10" ht="12.75" x14ac:dyDescent="0.2">
      <c r="I85" s="24"/>
      <c r="J85" s="28"/>
    </row>
    <row r="86" spans="9:10" ht="12.75" x14ac:dyDescent="0.2">
      <c r="I86" s="24"/>
      <c r="J86" s="28"/>
    </row>
    <row r="87" spans="9:10" ht="12.75" x14ac:dyDescent="0.2">
      <c r="I87" s="24"/>
      <c r="J87" s="28"/>
    </row>
    <row r="88" spans="9:10" ht="12.75" x14ac:dyDescent="0.2">
      <c r="I88" s="24"/>
      <c r="J88" s="28"/>
    </row>
    <row r="89" spans="9:10" ht="12.75" x14ac:dyDescent="0.2">
      <c r="I89" s="24"/>
      <c r="J89" s="28"/>
    </row>
    <row r="90" spans="9:10" ht="12.75" x14ac:dyDescent="0.2">
      <c r="I90" s="24"/>
      <c r="J90" s="28"/>
    </row>
    <row r="91" spans="9:10" ht="12.75" x14ac:dyDescent="0.2">
      <c r="I91" s="24"/>
      <c r="J91" s="28"/>
    </row>
    <row r="92" spans="9:10" ht="12.75" x14ac:dyDescent="0.2">
      <c r="I92" s="24"/>
      <c r="J92" s="28"/>
    </row>
    <row r="93" spans="9:10" ht="12.75" x14ac:dyDescent="0.2">
      <c r="I93" s="24"/>
      <c r="J93" s="28"/>
    </row>
    <row r="94" spans="9:10" ht="12.75" x14ac:dyDescent="0.2">
      <c r="I94" s="24"/>
      <c r="J94" s="28"/>
    </row>
    <row r="95" spans="9:10" ht="12.75" x14ac:dyDescent="0.2">
      <c r="I95" s="24"/>
      <c r="J95" s="28"/>
    </row>
    <row r="96" spans="9:10" ht="12.75" x14ac:dyDescent="0.2">
      <c r="I96" s="24"/>
      <c r="J96" s="28"/>
    </row>
    <row r="97" spans="9:10" ht="12.75" x14ac:dyDescent="0.2">
      <c r="I97" s="24"/>
      <c r="J97" s="28"/>
    </row>
    <row r="98" spans="9:10" ht="12.75" x14ac:dyDescent="0.2">
      <c r="I98" s="24"/>
      <c r="J98" s="28"/>
    </row>
    <row r="99" spans="9:10" ht="12.75" x14ac:dyDescent="0.2">
      <c r="I99" s="24"/>
      <c r="J99" s="28"/>
    </row>
    <row r="100" spans="9:10" ht="12.75" x14ac:dyDescent="0.2">
      <c r="I100" s="24"/>
      <c r="J100" s="28"/>
    </row>
    <row r="101" spans="9:10" ht="12.75" x14ac:dyDescent="0.2">
      <c r="I101" s="24"/>
      <c r="J101" s="28"/>
    </row>
    <row r="102" spans="9:10" ht="12.75" x14ac:dyDescent="0.2">
      <c r="I102" s="24"/>
      <c r="J102" s="28"/>
    </row>
    <row r="103" spans="9:10" ht="12.75" x14ac:dyDescent="0.2">
      <c r="I103" s="24"/>
      <c r="J103" s="28"/>
    </row>
    <row r="104" spans="9:10" ht="12.75" x14ac:dyDescent="0.2">
      <c r="I104" s="24"/>
      <c r="J104" s="28"/>
    </row>
    <row r="105" spans="9:10" ht="12.75" x14ac:dyDescent="0.2">
      <c r="I105" s="24"/>
      <c r="J105" s="28"/>
    </row>
    <row r="106" spans="9:10" ht="12.75" x14ac:dyDescent="0.2">
      <c r="I106" s="24"/>
      <c r="J106" s="28"/>
    </row>
    <row r="107" spans="9:10" ht="12.75" x14ac:dyDescent="0.2">
      <c r="I107" s="24"/>
      <c r="J107" s="28"/>
    </row>
    <row r="108" spans="9:10" ht="12.75" x14ac:dyDescent="0.2">
      <c r="I108" s="24"/>
      <c r="J108" s="28"/>
    </row>
    <row r="109" spans="9:10" ht="12.75" x14ac:dyDescent="0.2">
      <c r="I109" s="24"/>
      <c r="J109" s="28"/>
    </row>
    <row r="110" spans="9:10" ht="12.75" x14ac:dyDescent="0.2">
      <c r="I110" s="24"/>
      <c r="J110" s="28"/>
    </row>
    <row r="111" spans="9:10" ht="12.75" x14ac:dyDescent="0.2">
      <c r="I111" s="24"/>
      <c r="J111" s="28"/>
    </row>
    <row r="112" spans="9:10" ht="12.75" x14ac:dyDescent="0.2">
      <c r="I112" s="24"/>
      <c r="J112" s="28"/>
    </row>
    <row r="113" spans="9:10" ht="12.75" x14ac:dyDescent="0.2">
      <c r="I113" s="24"/>
      <c r="J113" s="28"/>
    </row>
    <row r="114" spans="9:10" ht="12.75" x14ac:dyDescent="0.2">
      <c r="I114" s="24"/>
      <c r="J114" s="28"/>
    </row>
    <row r="115" spans="9:10" ht="12.75" x14ac:dyDescent="0.2">
      <c r="I115" s="24"/>
      <c r="J115" s="28"/>
    </row>
    <row r="116" spans="9:10" ht="12.75" x14ac:dyDescent="0.2">
      <c r="I116" s="24"/>
      <c r="J116" s="28"/>
    </row>
    <row r="117" spans="9:10" ht="12.75" x14ac:dyDescent="0.2">
      <c r="I117" s="24"/>
      <c r="J117" s="28"/>
    </row>
    <row r="118" spans="9:10" ht="12.75" x14ac:dyDescent="0.2">
      <c r="I118" s="24"/>
      <c r="J118" s="28"/>
    </row>
    <row r="119" spans="9:10" ht="12.75" x14ac:dyDescent="0.2">
      <c r="I119" s="24"/>
      <c r="J119" s="28"/>
    </row>
    <row r="120" spans="9:10" ht="12.75" x14ac:dyDescent="0.2">
      <c r="I120" s="24"/>
      <c r="J120" s="28"/>
    </row>
    <row r="121" spans="9:10" ht="12.75" x14ac:dyDescent="0.2">
      <c r="I121" s="24"/>
      <c r="J121" s="28"/>
    </row>
    <row r="122" spans="9:10" ht="12.75" x14ac:dyDescent="0.2">
      <c r="I122" s="24"/>
      <c r="J122" s="28"/>
    </row>
    <row r="123" spans="9:10" ht="12.75" x14ac:dyDescent="0.2">
      <c r="I123" s="24"/>
      <c r="J123" s="28"/>
    </row>
    <row r="124" spans="9:10" ht="12.75" x14ac:dyDescent="0.2">
      <c r="I124" s="24"/>
      <c r="J124" s="28"/>
    </row>
    <row r="125" spans="9:10" ht="12.75" x14ac:dyDescent="0.2">
      <c r="I125" s="24"/>
      <c r="J125" s="28"/>
    </row>
    <row r="126" spans="9:10" ht="12.75" x14ac:dyDescent="0.2">
      <c r="I126" s="24"/>
      <c r="J126" s="28"/>
    </row>
    <row r="127" spans="9:10" ht="12.75" x14ac:dyDescent="0.2">
      <c r="I127" s="24"/>
      <c r="J127" s="28"/>
    </row>
    <row r="128" spans="9:10" ht="12.75" x14ac:dyDescent="0.2">
      <c r="I128" s="24"/>
      <c r="J128" s="28"/>
    </row>
    <row r="129" spans="9:10" ht="12.75" x14ac:dyDescent="0.2">
      <c r="I129" s="24"/>
      <c r="J129" s="28"/>
    </row>
    <row r="130" spans="9:10" ht="12.75" x14ac:dyDescent="0.2">
      <c r="I130" s="24"/>
      <c r="J130" s="28"/>
    </row>
    <row r="131" spans="9:10" ht="12.75" x14ac:dyDescent="0.2">
      <c r="I131" s="24"/>
      <c r="J131" s="28"/>
    </row>
    <row r="132" spans="9:10" ht="12.75" x14ac:dyDescent="0.2">
      <c r="I132" s="24"/>
      <c r="J132" s="28"/>
    </row>
    <row r="133" spans="9:10" ht="12.75" x14ac:dyDescent="0.2">
      <c r="I133" s="24"/>
      <c r="J133" s="28"/>
    </row>
    <row r="134" spans="9:10" ht="12.75" x14ac:dyDescent="0.2">
      <c r="I134" s="24"/>
      <c r="J134" s="28"/>
    </row>
    <row r="135" spans="9:10" ht="12.75" x14ac:dyDescent="0.2">
      <c r="I135" s="24"/>
      <c r="J135" s="28"/>
    </row>
    <row r="136" spans="9:10" ht="12.75" x14ac:dyDescent="0.2">
      <c r="I136" s="24"/>
      <c r="J136" s="28"/>
    </row>
    <row r="137" spans="9:10" ht="12.75" x14ac:dyDescent="0.2">
      <c r="I137" s="24"/>
      <c r="J137" s="28"/>
    </row>
    <row r="138" spans="9:10" ht="12.75" x14ac:dyDescent="0.2">
      <c r="I138" s="24"/>
      <c r="J138" s="28"/>
    </row>
    <row r="139" spans="9:10" ht="12.75" x14ac:dyDescent="0.2">
      <c r="I139" s="24"/>
      <c r="J139" s="28"/>
    </row>
    <row r="140" spans="9:10" ht="12.75" x14ac:dyDescent="0.2">
      <c r="I140" s="24"/>
      <c r="J140" s="28"/>
    </row>
    <row r="141" spans="9:10" ht="12.75" x14ac:dyDescent="0.2">
      <c r="I141" s="24"/>
      <c r="J141" s="28"/>
    </row>
    <row r="142" spans="9:10" ht="12.75" x14ac:dyDescent="0.2">
      <c r="I142" s="24"/>
      <c r="J142" s="28"/>
    </row>
    <row r="143" spans="9:10" ht="12.75" x14ac:dyDescent="0.2">
      <c r="I143" s="24"/>
      <c r="J143" s="28"/>
    </row>
    <row r="144" spans="9:10" ht="12.75" x14ac:dyDescent="0.2">
      <c r="I144" s="24"/>
      <c r="J144" s="28"/>
    </row>
    <row r="145" spans="9:10" ht="12.75" x14ac:dyDescent="0.2">
      <c r="I145" s="24"/>
      <c r="J145" s="28"/>
    </row>
    <row r="146" spans="9:10" ht="12.75" x14ac:dyDescent="0.2">
      <c r="I146" s="24"/>
      <c r="J146" s="28"/>
    </row>
    <row r="147" spans="9:10" ht="12.75" x14ac:dyDescent="0.2">
      <c r="I147" s="24"/>
      <c r="J147" s="28"/>
    </row>
    <row r="148" spans="9:10" ht="12.75" x14ac:dyDescent="0.2">
      <c r="I148" s="24"/>
      <c r="J148" s="28"/>
    </row>
    <row r="149" spans="9:10" ht="12.75" x14ac:dyDescent="0.2">
      <c r="I149" s="24"/>
      <c r="J149" s="28"/>
    </row>
    <row r="150" spans="9:10" ht="12.75" x14ac:dyDescent="0.2">
      <c r="I150" s="24"/>
      <c r="J150" s="28"/>
    </row>
    <row r="151" spans="9:10" ht="12.75" x14ac:dyDescent="0.2">
      <c r="I151" s="24"/>
      <c r="J151" s="28"/>
    </row>
    <row r="152" spans="9:10" ht="12.75" x14ac:dyDescent="0.2">
      <c r="I152" s="24"/>
      <c r="J152" s="28"/>
    </row>
    <row r="153" spans="9:10" ht="12.75" x14ac:dyDescent="0.2">
      <c r="I153" s="24"/>
      <c r="J153" s="28"/>
    </row>
    <row r="154" spans="9:10" ht="12.75" x14ac:dyDescent="0.2">
      <c r="I154" s="24"/>
      <c r="J154" s="28"/>
    </row>
    <row r="155" spans="9:10" ht="12.75" x14ac:dyDescent="0.2">
      <c r="I155" s="24"/>
      <c r="J155" s="28"/>
    </row>
    <row r="156" spans="9:10" ht="12.75" x14ac:dyDescent="0.2">
      <c r="I156" s="24"/>
      <c r="J156" s="28"/>
    </row>
    <row r="157" spans="9:10" ht="12.75" x14ac:dyDescent="0.2">
      <c r="I157" s="24"/>
      <c r="J157" s="28"/>
    </row>
    <row r="158" spans="9:10" ht="12.75" x14ac:dyDescent="0.2">
      <c r="I158" s="24"/>
      <c r="J158" s="28"/>
    </row>
    <row r="159" spans="9:10" ht="12.75" x14ac:dyDescent="0.2">
      <c r="I159" s="24"/>
      <c r="J159" s="28"/>
    </row>
    <row r="160" spans="9:10" ht="12.75" x14ac:dyDescent="0.2">
      <c r="I160" s="24"/>
      <c r="J160" s="28"/>
    </row>
    <row r="161" spans="9:10" ht="12.75" x14ac:dyDescent="0.2">
      <c r="I161" s="24"/>
      <c r="J161" s="28"/>
    </row>
    <row r="162" spans="9:10" ht="12.75" x14ac:dyDescent="0.2">
      <c r="I162" s="24"/>
      <c r="J162" s="28"/>
    </row>
    <row r="163" spans="9:10" ht="12.75" x14ac:dyDescent="0.2">
      <c r="I163" s="24"/>
      <c r="J163" s="28"/>
    </row>
    <row r="164" spans="9:10" ht="12.75" x14ac:dyDescent="0.2">
      <c r="I164" s="24"/>
      <c r="J164" s="28"/>
    </row>
    <row r="165" spans="9:10" ht="12.75" x14ac:dyDescent="0.2">
      <c r="I165" s="24"/>
      <c r="J165" s="28"/>
    </row>
    <row r="166" spans="9:10" ht="12.75" x14ac:dyDescent="0.2">
      <c r="I166" s="24"/>
      <c r="J166" s="28"/>
    </row>
    <row r="167" spans="9:10" ht="12.75" x14ac:dyDescent="0.2">
      <c r="I167" s="24"/>
      <c r="J167" s="28"/>
    </row>
    <row r="168" spans="9:10" ht="12.75" x14ac:dyDescent="0.2">
      <c r="I168" s="24"/>
      <c r="J168" s="28"/>
    </row>
    <row r="169" spans="9:10" ht="12.75" x14ac:dyDescent="0.2">
      <c r="I169" s="24"/>
      <c r="J169" s="28"/>
    </row>
    <row r="170" spans="9:10" ht="12.75" x14ac:dyDescent="0.2">
      <c r="I170" s="24"/>
      <c r="J170" s="28"/>
    </row>
    <row r="171" spans="9:10" ht="12.75" x14ac:dyDescent="0.2">
      <c r="I171" s="24"/>
      <c r="J171" s="28"/>
    </row>
    <row r="172" spans="9:10" ht="12.75" x14ac:dyDescent="0.2">
      <c r="I172" s="24"/>
      <c r="J172" s="28"/>
    </row>
    <row r="173" spans="9:10" ht="12.75" x14ac:dyDescent="0.2">
      <c r="I173" s="24"/>
      <c r="J173" s="28"/>
    </row>
    <row r="174" spans="9:10" ht="12.75" x14ac:dyDescent="0.2">
      <c r="I174" s="24"/>
      <c r="J174" s="28"/>
    </row>
    <row r="175" spans="9:10" ht="12.75" x14ac:dyDescent="0.2">
      <c r="I175" s="24"/>
      <c r="J175" s="28"/>
    </row>
    <row r="176" spans="9:10" ht="12.75" x14ac:dyDescent="0.2">
      <c r="I176" s="24"/>
      <c r="J176" s="28"/>
    </row>
    <row r="177" spans="9:10" ht="12.75" x14ac:dyDescent="0.2">
      <c r="I177" s="24"/>
      <c r="J177" s="28"/>
    </row>
    <row r="178" spans="9:10" ht="12.75" x14ac:dyDescent="0.2">
      <c r="I178" s="24"/>
      <c r="J178" s="28"/>
    </row>
    <row r="179" spans="9:10" ht="12.75" x14ac:dyDescent="0.2">
      <c r="I179" s="24"/>
      <c r="J179" s="28"/>
    </row>
    <row r="180" spans="9:10" ht="12.75" x14ac:dyDescent="0.2">
      <c r="I180" s="24"/>
      <c r="J180" s="28"/>
    </row>
    <row r="181" spans="9:10" ht="12.75" x14ac:dyDescent="0.2">
      <c r="I181" s="24"/>
      <c r="J181" s="28"/>
    </row>
    <row r="182" spans="9:10" ht="12.75" x14ac:dyDescent="0.2">
      <c r="I182" s="24"/>
      <c r="J182" s="28"/>
    </row>
    <row r="183" spans="9:10" ht="12.75" x14ac:dyDescent="0.2">
      <c r="I183" s="24"/>
      <c r="J183" s="28"/>
    </row>
    <row r="184" spans="9:10" ht="12.75" x14ac:dyDescent="0.2">
      <c r="I184" s="24"/>
      <c r="J184" s="28"/>
    </row>
    <row r="185" spans="9:10" ht="12.75" x14ac:dyDescent="0.2">
      <c r="I185" s="24"/>
      <c r="J185" s="28"/>
    </row>
    <row r="186" spans="9:10" ht="12.75" x14ac:dyDescent="0.2">
      <c r="I186" s="24"/>
      <c r="J186" s="28"/>
    </row>
    <row r="187" spans="9:10" ht="12.75" x14ac:dyDescent="0.2">
      <c r="I187" s="24"/>
      <c r="J187" s="28"/>
    </row>
    <row r="188" spans="9:10" ht="12.75" x14ac:dyDescent="0.2">
      <c r="I188" s="24"/>
      <c r="J188" s="28"/>
    </row>
    <row r="189" spans="9:10" ht="12.75" x14ac:dyDescent="0.2">
      <c r="I189" s="24"/>
      <c r="J189" s="28"/>
    </row>
    <row r="190" spans="9:10" ht="12.75" x14ac:dyDescent="0.2">
      <c r="I190" s="24"/>
      <c r="J190" s="28"/>
    </row>
    <row r="191" spans="9:10" ht="12.75" x14ac:dyDescent="0.2">
      <c r="I191" s="24"/>
      <c r="J191" s="28"/>
    </row>
    <row r="192" spans="9:10" ht="12.75" x14ac:dyDescent="0.2">
      <c r="I192" s="24"/>
      <c r="J192" s="28"/>
    </row>
    <row r="193" spans="9:10" ht="12.75" x14ac:dyDescent="0.2">
      <c r="I193" s="24"/>
      <c r="J193" s="28"/>
    </row>
    <row r="194" spans="9:10" ht="12.75" x14ac:dyDescent="0.2">
      <c r="I194" s="24"/>
      <c r="J194" s="28"/>
    </row>
    <row r="195" spans="9:10" ht="12.75" x14ac:dyDescent="0.2">
      <c r="I195" s="24"/>
      <c r="J195" s="28"/>
    </row>
    <row r="196" spans="9:10" ht="12.75" x14ac:dyDescent="0.2">
      <c r="I196" s="24"/>
      <c r="J196" s="28"/>
    </row>
    <row r="197" spans="9:10" ht="12.75" x14ac:dyDescent="0.2">
      <c r="I197" s="24"/>
      <c r="J197" s="28"/>
    </row>
    <row r="198" spans="9:10" ht="12.75" x14ac:dyDescent="0.2">
      <c r="I198" s="24"/>
      <c r="J198" s="28"/>
    </row>
    <row r="199" spans="9:10" ht="12.75" x14ac:dyDescent="0.2">
      <c r="I199" s="24"/>
      <c r="J199" s="28"/>
    </row>
    <row r="200" spans="9:10" ht="12.75" x14ac:dyDescent="0.2">
      <c r="I200" s="24"/>
      <c r="J200" s="28"/>
    </row>
    <row r="201" spans="9:10" ht="12.75" x14ac:dyDescent="0.2">
      <c r="I201" s="24"/>
      <c r="J201" s="28"/>
    </row>
    <row r="202" spans="9:10" ht="12.75" x14ac:dyDescent="0.2">
      <c r="I202" s="24"/>
      <c r="J202" s="28"/>
    </row>
    <row r="203" spans="9:10" ht="12.75" x14ac:dyDescent="0.2">
      <c r="I203" s="24"/>
      <c r="J203" s="28"/>
    </row>
    <row r="204" spans="9:10" ht="12.75" x14ac:dyDescent="0.2">
      <c r="I204" s="24"/>
      <c r="J204" s="28"/>
    </row>
    <row r="205" spans="9:10" ht="12.75" x14ac:dyDescent="0.2">
      <c r="I205" s="24"/>
      <c r="J205" s="28"/>
    </row>
    <row r="206" spans="9:10" ht="12.75" x14ac:dyDescent="0.2">
      <c r="I206" s="24"/>
      <c r="J206" s="28"/>
    </row>
    <row r="207" spans="9:10" ht="12.75" x14ac:dyDescent="0.2">
      <c r="I207" s="24"/>
      <c r="J207" s="28"/>
    </row>
    <row r="208" spans="9:10" ht="12.75" x14ac:dyDescent="0.2">
      <c r="I208" s="24"/>
      <c r="J208" s="28"/>
    </row>
    <row r="209" spans="9:10" ht="12.75" x14ac:dyDescent="0.2">
      <c r="I209" s="24"/>
      <c r="J209" s="28"/>
    </row>
    <row r="210" spans="9:10" ht="12.75" x14ac:dyDescent="0.2">
      <c r="I210" s="24"/>
      <c r="J210" s="28"/>
    </row>
    <row r="211" spans="9:10" ht="12.75" x14ac:dyDescent="0.2">
      <c r="I211" s="24"/>
      <c r="J211" s="28"/>
    </row>
    <row r="212" spans="9:10" ht="12.75" x14ac:dyDescent="0.2">
      <c r="I212" s="24"/>
      <c r="J212" s="28"/>
    </row>
    <row r="213" spans="9:10" ht="12.75" x14ac:dyDescent="0.2">
      <c r="I213" s="24"/>
      <c r="J213" s="28"/>
    </row>
    <row r="214" spans="9:10" ht="12.75" x14ac:dyDescent="0.2">
      <c r="I214" s="24"/>
      <c r="J214" s="28"/>
    </row>
    <row r="215" spans="9:10" ht="12.75" x14ac:dyDescent="0.2">
      <c r="I215" s="24"/>
      <c r="J215" s="28"/>
    </row>
    <row r="216" spans="9:10" ht="12.75" x14ac:dyDescent="0.2">
      <c r="I216" s="24"/>
      <c r="J216" s="28"/>
    </row>
    <row r="217" spans="9:10" ht="12.75" x14ac:dyDescent="0.2">
      <c r="I217" s="24"/>
      <c r="J217" s="28"/>
    </row>
    <row r="218" spans="9:10" ht="12.75" x14ac:dyDescent="0.2">
      <c r="I218" s="24"/>
      <c r="J218" s="28"/>
    </row>
    <row r="219" spans="9:10" ht="12.75" x14ac:dyDescent="0.2">
      <c r="I219" s="24"/>
      <c r="J219" s="28"/>
    </row>
    <row r="220" spans="9:10" ht="12.75" x14ac:dyDescent="0.2">
      <c r="I220" s="24"/>
      <c r="J220" s="28"/>
    </row>
    <row r="221" spans="9:10" ht="12.75" x14ac:dyDescent="0.2">
      <c r="I221" s="24"/>
      <c r="J221" s="28"/>
    </row>
    <row r="222" spans="9:10" ht="12.75" x14ac:dyDescent="0.2">
      <c r="I222" s="24"/>
      <c r="J222" s="28"/>
    </row>
    <row r="223" spans="9:10" ht="12.75" x14ac:dyDescent="0.2">
      <c r="I223" s="24"/>
      <c r="J223" s="28"/>
    </row>
    <row r="224" spans="9:10" ht="12.75" x14ac:dyDescent="0.2">
      <c r="I224" s="24"/>
      <c r="J224" s="28"/>
    </row>
    <row r="225" spans="9:10" ht="12.75" x14ac:dyDescent="0.2">
      <c r="I225" s="24"/>
      <c r="J225" s="28"/>
    </row>
    <row r="226" spans="9:10" ht="12.75" x14ac:dyDescent="0.2">
      <c r="I226" s="24"/>
      <c r="J226" s="28"/>
    </row>
    <row r="227" spans="9:10" ht="12.75" x14ac:dyDescent="0.2">
      <c r="I227" s="24"/>
      <c r="J227" s="28"/>
    </row>
    <row r="228" spans="9:10" ht="12.75" x14ac:dyDescent="0.2">
      <c r="I228" s="24"/>
      <c r="J228" s="28"/>
    </row>
    <row r="229" spans="9:10" ht="12.75" x14ac:dyDescent="0.2">
      <c r="I229" s="24"/>
      <c r="J229" s="28"/>
    </row>
    <row r="230" spans="9:10" ht="12.75" x14ac:dyDescent="0.2">
      <c r="I230" s="24"/>
      <c r="J230" s="28"/>
    </row>
    <row r="231" spans="9:10" ht="12.75" x14ac:dyDescent="0.2">
      <c r="I231" s="24"/>
      <c r="J231" s="28"/>
    </row>
    <row r="232" spans="9:10" ht="12.75" x14ac:dyDescent="0.2">
      <c r="I232" s="24"/>
      <c r="J232" s="28"/>
    </row>
    <row r="233" spans="9:10" ht="12.75" x14ac:dyDescent="0.2">
      <c r="I233" s="24"/>
      <c r="J233" s="28"/>
    </row>
    <row r="234" spans="9:10" ht="12.75" x14ac:dyDescent="0.2">
      <c r="I234" s="24"/>
      <c r="J234" s="28"/>
    </row>
    <row r="235" spans="9:10" ht="12.75" x14ac:dyDescent="0.2">
      <c r="I235" s="24"/>
      <c r="J235" s="28"/>
    </row>
    <row r="236" spans="9:10" ht="12.75" x14ac:dyDescent="0.2">
      <c r="I236" s="24"/>
      <c r="J236" s="28"/>
    </row>
    <row r="237" spans="9:10" ht="12.75" x14ac:dyDescent="0.2">
      <c r="I237" s="24"/>
      <c r="J237" s="28"/>
    </row>
    <row r="238" spans="9:10" ht="12.75" x14ac:dyDescent="0.2">
      <c r="I238" s="24"/>
      <c r="J238" s="28"/>
    </row>
    <row r="239" spans="9:10" ht="12.75" x14ac:dyDescent="0.2">
      <c r="I239" s="24"/>
      <c r="J239" s="28"/>
    </row>
    <row r="240" spans="9:10" ht="12.75" x14ac:dyDescent="0.2">
      <c r="I240" s="24"/>
      <c r="J240" s="28"/>
    </row>
    <row r="241" spans="9:10" ht="12.75" x14ac:dyDescent="0.2">
      <c r="I241" s="24"/>
      <c r="J241" s="28"/>
    </row>
    <row r="242" spans="9:10" ht="12.75" x14ac:dyDescent="0.2">
      <c r="I242" s="24"/>
      <c r="J242" s="28"/>
    </row>
    <row r="243" spans="9:10" ht="12.75" x14ac:dyDescent="0.2">
      <c r="I243" s="24"/>
      <c r="J243" s="28"/>
    </row>
    <row r="244" spans="9:10" ht="12.75" x14ac:dyDescent="0.2">
      <c r="I244" s="24"/>
      <c r="J244" s="28"/>
    </row>
    <row r="245" spans="9:10" ht="12.75" x14ac:dyDescent="0.2">
      <c r="I245" s="24"/>
      <c r="J245" s="28"/>
    </row>
    <row r="246" spans="9:10" ht="12.75" x14ac:dyDescent="0.2">
      <c r="I246" s="24"/>
      <c r="J246" s="28"/>
    </row>
    <row r="247" spans="9:10" ht="12.75" x14ac:dyDescent="0.2">
      <c r="I247" s="24"/>
      <c r="J247" s="28"/>
    </row>
    <row r="248" spans="9:10" ht="12.75" x14ac:dyDescent="0.2">
      <c r="I248" s="24"/>
      <c r="J248" s="28"/>
    </row>
    <row r="249" spans="9:10" ht="12.75" x14ac:dyDescent="0.2">
      <c r="I249" s="24"/>
      <c r="J249" s="28"/>
    </row>
    <row r="250" spans="9:10" ht="12.75" x14ac:dyDescent="0.2">
      <c r="I250" s="24"/>
      <c r="J250" s="28"/>
    </row>
    <row r="251" spans="9:10" ht="12.75" x14ac:dyDescent="0.2">
      <c r="I251" s="24"/>
      <c r="J251" s="28"/>
    </row>
    <row r="252" spans="9:10" ht="12.75" x14ac:dyDescent="0.2">
      <c r="I252" s="24"/>
      <c r="J252" s="28"/>
    </row>
    <row r="253" spans="9:10" ht="12.75" x14ac:dyDescent="0.2">
      <c r="I253" s="24"/>
      <c r="J253" s="28"/>
    </row>
    <row r="254" spans="9:10" ht="12.75" x14ac:dyDescent="0.2">
      <c r="I254" s="24"/>
      <c r="J254" s="28"/>
    </row>
    <row r="255" spans="9:10" ht="12.75" x14ac:dyDescent="0.2">
      <c r="I255" s="24"/>
      <c r="J255" s="28"/>
    </row>
    <row r="256" spans="9:10" ht="12.75" x14ac:dyDescent="0.2">
      <c r="I256" s="24"/>
      <c r="J256" s="28"/>
    </row>
    <row r="257" spans="9:10" ht="12.75" x14ac:dyDescent="0.2">
      <c r="I257" s="24"/>
      <c r="J257" s="28"/>
    </row>
    <row r="258" spans="9:10" ht="12.75" x14ac:dyDescent="0.2">
      <c r="I258" s="24"/>
      <c r="J258" s="28"/>
    </row>
    <row r="259" spans="9:10" ht="12.75" x14ac:dyDescent="0.2">
      <c r="I259" s="24"/>
      <c r="J259" s="28"/>
    </row>
    <row r="260" spans="9:10" ht="12.75" x14ac:dyDescent="0.2">
      <c r="I260" s="24"/>
      <c r="J260" s="28"/>
    </row>
    <row r="261" spans="9:10" ht="12.75" x14ac:dyDescent="0.2">
      <c r="I261" s="24"/>
      <c r="J261" s="28"/>
    </row>
    <row r="262" spans="9:10" ht="12.75" x14ac:dyDescent="0.2">
      <c r="I262" s="24"/>
      <c r="J262" s="28"/>
    </row>
    <row r="263" spans="9:10" ht="12.75" x14ac:dyDescent="0.2">
      <c r="I263" s="24"/>
      <c r="J263" s="28"/>
    </row>
    <row r="264" spans="9:10" ht="12.75" x14ac:dyDescent="0.2">
      <c r="I264" s="24"/>
      <c r="J264" s="28"/>
    </row>
    <row r="265" spans="9:10" ht="12.75" x14ac:dyDescent="0.2">
      <c r="I265" s="24"/>
      <c r="J265" s="28"/>
    </row>
    <row r="266" spans="9:10" ht="12.75" x14ac:dyDescent="0.2">
      <c r="I266" s="24"/>
      <c r="J266" s="28"/>
    </row>
    <row r="267" spans="9:10" ht="12.75" x14ac:dyDescent="0.2">
      <c r="I267" s="24"/>
      <c r="J267" s="28"/>
    </row>
    <row r="268" spans="9:10" ht="12.75" x14ac:dyDescent="0.2">
      <c r="I268" s="24"/>
      <c r="J268" s="28"/>
    </row>
    <row r="269" spans="9:10" ht="12.75" x14ac:dyDescent="0.2">
      <c r="I269" s="24"/>
      <c r="J269" s="28"/>
    </row>
    <row r="270" spans="9:10" ht="12.75" x14ac:dyDescent="0.2">
      <c r="I270" s="24"/>
      <c r="J270" s="28"/>
    </row>
    <row r="271" spans="9:10" ht="12.75" x14ac:dyDescent="0.2">
      <c r="I271" s="24"/>
      <c r="J271" s="28"/>
    </row>
    <row r="272" spans="9:10" ht="12.75" x14ac:dyDescent="0.2">
      <c r="I272" s="24"/>
      <c r="J272" s="28"/>
    </row>
    <row r="273" spans="9:10" ht="12.75" x14ac:dyDescent="0.2">
      <c r="I273" s="24"/>
      <c r="J273" s="28"/>
    </row>
    <row r="274" spans="9:10" ht="12.75" x14ac:dyDescent="0.2">
      <c r="I274" s="24"/>
      <c r="J274" s="28"/>
    </row>
    <row r="275" spans="9:10" ht="12.75" x14ac:dyDescent="0.2">
      <c r="I275" s="24"/>
      <c r="J275" s="28"/>
    </row>
    <row r="276" spans="9:10" ht="12.75" x14ac:dyDescent="0.2">
      <c r="I276" s="24"/>
      <c r="J276" s="28"/>
    </row>
    <row r="277" spans="9:10" ht="12.75" x14ac:dyDescent="0.2">
      <c r="I277" s="24"/>
      <c r="J277" s="28"/>
    </row>
    <row r="278" spans="9:10" ht="12.75" x14ac:dyDescent="0.2">
      <c r="I278" s="24"/>
      <c r="J278" s="28"/>
    </row>
    <row r="279" spans="9:10" ht="12.75" x14ac:dyDescent="0.2">
      <c r="I279" s="24"/>
      <c r="J279" s="28"/>
    </row>
    <row r="280" spans="9:10" ht="12.75" x14ac:dyDescent="0.2">
      <c r="I280" s="24"/>
      <c r="J280" s="28"/>
    </row>
    <row r="281" spans="9:10" ht="12.75" x14ac:dyDescent="0.2">
      <c r="I281" s="24"/>
      <c r="J281" s="28"/>
    </row>
    <row r="282" spans="9:10" ht="12.75" x14ac:dyDescent="0.2">
      <c r="I282" s="24"/>
      <c r="J282" s="28"/>
    </row>
    <row r="283" spans="9:10" ht="12.75" x14ac:dyDescent="0.2">
      <c r="I283" s="24"/>
      <c r="J283" s="28"/>
    </row>
    <row r="284" spans="9:10" ht="12.75" x14ac:dyDescent="0.2">
      <c r="I284" s="24"/>
      <c r="J284" s="28"/>
    </row>
    <row r="285" spans="9:10" ht="12.75" x14ac:dyDescent="0.2">
      <c r="I285" s="24"/>
      <c r="J285" s="28"/>
    </row>
    <row r="286" spans="9:10" ht="12.75" x14ac:dyDescent="0.2">
      <c r="I286" s="24"/>
      <c r="J286" s="28"/>
    </row>
    <row r="287" spans="9:10" ht="12.75" x14ac:dyDescent="0.2">
      <c r="I287" s="24"/>
      <c r="J287" s="28"/>
    </row>
    <row r="288" spans="9:10" ht="12.75" x14ac:dyDescent="0.2">
      <c r="I288" s="24"/>
      <c r="J288" s="28"/>
    </row>
    <row r="289" spans="9:10" ht="12.75" x14ac:dyDescent="0.2">
      <c r="I289" s="24"/>
      <c r="J289" s="28"/>
    </row>
    <row r="290" spans="9:10" ht="12.75" x14ac:dyDescent="0.2">
      <c r="I290" s="24"/>
      <c r="J290" s="28"/>
    </row>
    <row r="291" spans="9:10" ht="12.75" x14ac:dyDescent="0.2">
      <c r="I291" s="24"/>
      <c r="J291" s="28"/>
    </row>
    <row r="292" spans="9:10" ht="12.75" x14ac:dyDescent="0.2">
      <c r="I292" s="24"/>
      <c r="J292" s="28"/>
    </row>
    <row r="293" spans="9:10" ht="12.75" x14ac:dyDescent="0.2">
      <c r="I293" s="24"/>
      <c r="J293" s="28"/>
    </row>
    <row r="294" spans="9:10" ht="12.75" x14ac:dyDescent="0.2">
      <c r="I294" s="24"/>
      <c r="J294" s="28"/>
    </row>
    <row r="295" spans="9:10" ht="12.75" x14ac:dyDescent="0.2">
      <c r="I295" s="24"/>
      <c r="J295" s="28"/>
    </row>
    <row r="296" spans="9:10" ht="12.75" x14ac:dyDescent="0.2">
      <c r="I296" s="24"/>
      <c r="J296" s="28"/>
    </row>
    <row r="297" spans="9:10" ht="12.75" x14ac:dyDescent="0.2">
      <c r="I297" s="24"/>
      <c r="J297" s="28"/>
    </row>
    <row r="298" spans="9:10" ht="12.75" x14ac:dyDescent="0.2">
      <c r="I298" s="24"/>
      <c r="J298" s="28"/>
    </row>
    <row r="299" spans="9:10" ht="12.75" x14ac:dyDescent="0.2">
      <c r="I299" s="24"/>
      <c r="J299" s="28"/>
    </row>
    <row r="300" spans="9:10" ht="12.75" x14ac:dyDescent="0.2">
      <c r="I300" s="24"/>
      <c r="J300" s="28"/>
    </row>
    <row r="301" spans="9:10" ht="12.75" x14ac:dyDescent="0.2">
      <c r="I301" s="24"/>
      <c r="J301" s="28"/>
    </row>
    <row r="302" spans="9:10" ht="12.75" x14ac:dyDescent="0.2">
      <c r="I302" s="24"/>
      <c r="J302" s="28"/>
    </row>
    <row r="303" spans="9:10" ht="12.75" x14ac:dyDescent="0.2">
      <c r="I303" s="24"/>
      <c r="J303" s="28"/>
    </row>
    <row r="304" spans="9:10" ht="12.75" x14ac:dyDescent="0.2">
      <c r="I304" s="24"/>
      <c r="J304" s="28"/>
    </row>
    <row r="305" spans="9:10" ht="12.75" x14ac:dyDescent="0.2">
      <c r="I305" s="24"/>
      <c r="J305" s="28"/>
    </row>
    <row r="306" spans="9:10" ht="12.75" x14ac:dyDescent="0.2">
      <c r="I306" s="24"/>
      <c r="J306" s="28"/>
    </row>
    <row r="307" spans="9:10" ht="12.75" x14ac:dyDescent="0.2">
      <c r="I307" s="24"/>
      <c r="J307" s="28"/>
    </row>
    <row r="308" spans="9:10" ht="12.75" x14ac:dyDescent="0.2">
      <c r="I308" s="24"/>
      <c r="J308" s="28"/>
    </row>
    <row r="309" spans="9:10" ht="12.75" x14ac:dyDescent="0.2">
      <c r="I309" s="24"/>
      <c r="J309" s="28"/>
    </row>
    <row r="310" spans="9:10" ht="12.75" x14ac:dyDescent="0.2">
      <c r="I310" s="24"/>
      <c r="J310" s="28"/>
    </row>
    <row r="311" spans="9:10" ht="12.75" x14ac:dyDescent="0.2">
      <c r="I311" s="24"/>
      <c r="J311" s="28"/>
    </row>
    <row r="312" spans="9:10" ht="12.75" x14ac:dyDescent="0.2">
      <c r="I312" s="24"/>
      <c r="J312" s="28"/>
    </row>
    <row r="313" spans="9:10" ht="12.75" x14ac:dyDescent="0.2">
      <c r="I313" s="24"/>
      <c r="J313" s="28"/>
    </row>
    <row r="314" spans="9:10" ht="12.75" x14ac:dyDescent="0.2">
      <c r="I314" s="24"/>
      <c r="J314" s="28"/>
    </row>
    <row r="315" spans="9:10" ht="12.75" x14ac:dyDescent="0.2">
      <c r="I315" s="24"/>
      <c r="J315" s="28"/>
    </row>
    <row r="316" spans="9:10" ht="12.75" x14ac:dyDescent="0.2">
      <c r="I316" s="24"/>
      <c r="J316" s="28"/>
    </row>
    <row r="317" spans="9:10" ht="12.75" x14ac:dyDescent="0.2">
      <c r="I317" s="24"/>
      <c r="J317" s="28"/>
    </row>
    <row r="318" spans="9:10" ht="12.75" x14ac:dyDescent="0.2">
      <c r="I318" s="24"/>
      <c r="J318" s="28"/>
    </row>
    <row r="319" spans="9:10" ht="12.75" x14ac:dyDescent="0.2">
      <c r="I319" s="24"/>
      <c r="J319" s="28"/>
    </row>
    <row r="320" spans="9:10" ht="12.75" x14ac:dyDescent="0.2">
      <c r="I320" s="24"/>
      <c r="J320" s="28"/>
    </row>
    <row r="321" spans="9:10" ht="12.75" x14ac:dyDescent="0.2">
      <c r="I321" s="24"/>
      <c r="J321" s="28"/>
    </row>
    <row r="322" spans="9:10" ht="12.75" x14ac:dyDescent="0.2">
      <c r="I322" s="24"/>
      <c r="J322" s="28"/>
    </row>
    <row r="323" spans="9:10" ht="12.75" x14ac:dyDescent="0.2">
      <c r="I323" s="24"/>
      <c r="J323" s="28"/>
    </row>
    <row r="324" spans="9:10" ht="12.75" x14ac:dyDescent="0.2">
      <c r="I324" s="24"/>
      <c r="J324" s="28"/>
    </row>
    <row r="325" spans="9:10" ht="12.75" x14ac:dyDescent="0.2">
      <c r="I325" s="24"/>
      <c r="J325" s="28"/>
    </row>
    <row r="326" spans="9:10" ht="12.75" x14ac:dyDescent="0.2">
      <c r="I326" s="24"/>
      <c r="J326" s="28"/>
    </row>
    <row r="327" spans="9:10" ht="12.75" x14ac:dyDescent="0.2">
      <c r="I327" s="24"/>
      <c r="J327" s="28"/>
    </row>
    <row r="328" spans="9:10" ht="12.75" x14ac:dyDescent="0.2">
      <c r="I328" s="24"/>
      <c r="J328" s="28"/>
    </row>
    <row r="329" spans="9:10" ht="12.75" x14ac:dyDescent="0.2">
      <c r="I329" s="24"/>
      <c r="J329" s="28"/>
    </row>
    <row r="330" spans="9:10" ht="12.75" x14ac:dyDescent="0.2">
      <c r="I330" s="24"/>
      <c r="J330" s="28"/>
    </row>
    <row r="331" spans="9:10" ht="12.75" x14ac:dyDescent="0.2">
      <c r="I331" s="24"/>
      <c r="J331" s="28"/>
    </row>
    <row r="332" spans="9:10" ht="12.75" x14ac:dyDescent="0.2">
      <c r="I332" s="24"/>
      <c r="J332" s="28"/>
    </row>
    <row r="333" spans="9:10" ht="12.75" x14ac:dyDescent="0.2">
      <c r="I333" s="24"/>
      <c r="J333" s="28"/>
    </row>
    <row r="334" spans="9:10" ht="12.75" x14ac:dyDescent="0.2">
      <c r="I334" s="24"/>
      <c r="J334" s="28"/>
    </row>
    <row r="335" spans="9:10" ht="12.75" x14ac:dyDescent="0.2">
      <c r="I335" s="24"/>
      <c r="J335" s="28"/>
    </row>
    <row r="336" spans="9:10" ht="12.75" x14ac:dyDescent="0.2">
      <c r="I336" s="24"/>
      <c r="J336" s="28"/>
    </row>
    <row r="337" spans="9:10" ht="12.75" x14ac:dyDescent="0.2">
      <c r="I337" s="24"/>
      <c r="J337" s="28"/>
    </row>
    <row r="338" spans="9:10" ht="12.75" x14ac:dyDescent="0.2">
      <c r="I338" s="24"/>
      <c r="J338" s="28"/>
    </row>
    <row r="339" spans="9:10" ht="12.75" x14ac:dyDescent="0.2">
      <c r="I339" s="24"/>
      <c r="J339" s="28"/>
    </row>
    <row r="340" spans="9:10" ht="12.75" x14ac:dyDescent="0.2">
      <c r="I340" s="24"/>
      <c r="J340" s="28"/>
    </row>
    <row r="341" spans="9:10" ht="12.75" x14ac:dyDescent="0.2">
      <c r="I341" s="24"/>
      <c r="J341" s="28"/>
    </row>
    <row r="342" spans="9:10" ht="12.75" x14ac:dyDescent="0.2">
      <c r="I342" s="24"/>
      <c r="J342" s="28"/>
    </row>
    <row r="343" spans="9:10" ht="12.75" x14ac:dyDescent="0.2">
      <c r="I343" s="24"/>
      <c r="J343" s="28"/>
    </row>
    <row r="344" spans="9:10" ht="12.75" x14ac:dyDescent="0.2">
      <c r="I344" s="24"/>
      <c r="J344" s="28"/>
    </row>
    <row r="345" spans="9:10" ht="12.75" x14ac:dyDescent="0.2">
      <c r="I345" s="24"/>
      <c r="J345" s="28"/>
    </row>
    <row r="346" spans="9:10" ht="12.75" x14ac:dyDescent="0.2">
      <c r="I346" s="24"/>
      <c r="J346" s="28"/>
    </row>
    <row r="347" spans="9:10" ht="12.75" x14ac:dyDescent="0.2">
      <c r="I347" s="24"/>
      <c r="J347" s="28"/>
    </row>
    <row r="348" spans="9:10" ht="12.75" x14ac:dyDescent="0.2">
      <c r="I348" s="24"/>
      <c r="J348" s="28"/>
    </row>
    <row r="349" spans="9:10" ht="12.75" x14ac:dyDescent="0.2">
      <c r="I349" s="24"/>
      <c r="J349" s="28"/>
    </row>
    <row r="350" spans="9:10" ht="12.75" x14ac:dyDescent="0.2">
      <c r="I350" s="24"/>
      <c r="J350" s="28"/>
    </row>
    <row r="351" spans="9:10" ht="12.75" x14ac:dyDescent="0.2">
      <c r="I351" s="24"/>
      <c r="J351" s="28"/>
    </row>
    <row r="352" spans="9:10" ht="12.75" x14ac:dyDescent="0.2">
      <c r="I352" s="24"/>
      <c r="J352" s="28"/>
    </row>
    <row r="353" spans="9:10" ht="12.75" x14ac:dyDescent="0.2">
      <c r="I353" s="24"/>
      <c r="J353" s="28"/>
    </row>
    <row r="354" spans="9:10" ht="12.75" x14ac:dyDescent="0.2">
      <c r="I354" s="24"/>
      <c r="J354" s="28"/>
    </row>
    <row r="355" spans="9:10" ht="12.75" x14ac:dyDescent="0.2">
      <c r="I355" s="24"/>
      <c r="J355" s="28"/>
    </row>
    <row r="356" spans="9:10" ht="12.75" x14ac:dyDescent="0.2">
      <c r="I356" s="24"/>
      <c r="J356" s="28"/>
    </row>
    <row r="357" spans="9:10" ht="12.75" x14ac:dyDescent="0.2">
      <c r="I357" s="24"/>
      <c r="J357" s="28"/>
    </row>
    <row r="358" spans="9:10" ht="12.75" x14ac:dyDescent="0.2">
      <c r="I358" s="24"/>
      <c r="J358" s="28"/>
    </row>
    <row r="359" spans="9:10" ht="12.75" x14ac:dyDescent="0.2">
      <c r="I359" s="24"/>
      <c r="J359" s="28"/>
    </row>
    <row r="360" spans="9:10" ht="12.75" x14ac:dyDescent="0.2">
      <c r="I360" s="24"/>
      <c r="J360" s="28"/>
    </row>
    <row r="361" spans="9:10" ht="12.75" x14ac:dyDescent="0.2">
      <c r="I361" s="24"/>
      <c r="J361" s="28"/>
    </row>
    <row r="362" spans="9:10" ht="12.75" x14ac:dyDescent="0.2">
      <c r="I362" s="24"/>
      <c r="J362" s="28"/>
    </row>
    <row r="363" spans="9:10" ht="12.75" x14ac:dyDescent="0.2">
      <c r="I363" s="24"/>
      <c r="J363" s="28"/>
    </row>
    <row r="364" spans="9:10" ht="12.75" x14ac:dyDescent="0.2">
      <c r="I364" s="24"/>
      <c r="J364" s="28"/>
    </row>
    <row r="365" spans="9:10" ht="12.75" x14ac:dyDescent="0.2">
      <c r="I365" s="24"/>
      <c r="J365" s="28"/>
    </row>
    <row r="366" spans="9:10" ht="12.75" x14ac:dyDescent="0.2">
      <c r="I366" s="24"/>
      <c r="J366" s="28"/>
    </row>
    <row r="367" spans="9:10" ht="12.75" x14ac:dyDescent="0.2">
      <c r="I367" s="24"/>
      <c r="J367" s="28"/>
    </row>
    <row r="368" spans="9:10" ht="12.75" x14ac:dyDescent="0.2">
      <c r="I368" s="24"/>
      <c r="J368" s="28"/>
    </row>
    <row r="369" spans="9:10" ht="12.75" x14ac:dyDescent="0.2">
      <c r="I369" s="24"/>
      <c r="J369" s="28"/>
    </row>
    <row r="370" spans="9:10" ht="12.75" x14ac:dyDescent="0.2">
      <c r="I370" s="24"/>
      <c r="J370" s="28"/>
    </row>
    <row r="371" spans="9:10" ht="12.75" x14ac:dyDescent="0.2">
      <c r="I371" s="24"/>
      <c r="J371" s="28"/>
    </row>
    <row r="372" spans="9:10" ht="12.75" x14ac:dyDescent="0.2">
      <c r="I372" s="24"/>
      <c r="J372" s="28"/>
    </row>
    <row r="373" spans="9:10" ht="12.75" x14ac:dyDescent="0.2">
      <c r="I373" s="24"/>
      <c r="J373" s="28"/>
    </row>
    <row r="374" spans="9:10" ht="12.75" x14ac:dyDescent="0.2">
      <c r="I374" s="24"/>
      <c r="J374" s="28"/>
    </row>
    <row r="375" spans="9:10" ht="12.75" x14ac:dyDescent="0.2">
      <c r="I375" s="24"/>
      <c r="J375" s="28"/>
    </row>
    <row r="376" spans="9:10" ht="12.75" x14ac:dyDescent="0.2">
      <c r="I376" s="24"/>
      <c r="J376" s="28"/>
    </row>
    <row r="377" spans="9:10" ht="12.75" x14ac:dyDescent="0.2">
      <c r="I377" s="24"/>
      <c r="J377" s="28"/>
    </row>
    <row r="378" spans="9:10" ht="12.75" x14ac:dyDescent="0.2">
      <c r="I378" s="24"/>
      <c r="J378" s="28"/>
    </row>
    <row r="379" spans="9:10" ht="12.75" x14ac:dyDescent="0.2">
      <c r="I379" s="24"/>
      <c r="J379" s="28"/>
    </row>
    <row r="380" spans="9:10" ht="12.75" x14ac:dyDescent="0.2">
      <c r="I380" s="24"/>
      <c r="J380" s="28"/>
    </row>
    <row r="381" spans="9:10" ht="12.75" x14ac:dyDescent="0.2">
      <c r="I381" s="24"/>
      <c r="J381" s="28"/>
    </row>
    <row r="382" spans="9:10" ht="12.75" x14ac:dyDescent="0.2">
      <c r="I382" s="24"/>
      <c r="J382" s="28"/>
    </row>
    <row r="383" spans="9:10" ht="12.75" x14ac:dyDescent="0.2">
      <c r="I383" s="24"/>
      <c r="J383" s="28"/>
    </row>
    <row r="384" spans="9:10" ht="12.75" x14ac:dyDescent="0.2">
      <c r="I384" s="24"/>
      <c r="J384" s="28"/>
    </row>
    <row r="385" spans="9:10" ht="12.75" x14ac:dyDescent="0.2">
      <c r="I385" s="24"/>
      <c r="J385" s="28"/>
    </row>
    <row r="386" spans="9:10" ht="12.75" x14ac:dyDescent="0.2">
      <c r="I386" s="24"/>
      <c r="J386" s="28"/>
    </row>
    <row r="387" spans="9:10" ht="12.75" x14ac:dyDescent="0.2">
      <c r="I387" s="24"/>
      <c r="J387" s="28"/>
    </row>
    <row r="388" spans="9:10" ht="12.75" x14ac:dyDescent="0.2">
      <c r="I388" s="24"/>
      <c r="J388" s="28"/>
    </row>
    <row r="389" spans="9:10" ht="12.75" x14ac:dyDescent="0.2">
      <c r="I389" s="24"/>
      <c r="J389" s="28"/>
    </row>
    <row r="390" spans="9:10" ht="12.75" x14ac:dyDescent="0.2">
      <c r="I390" s="24"/>
      <c r="J390" s="28"/>
    </row>
    <row r="391" spans="9:10" ht="12.75" x14ac:dyDescent="0.2">
      <c r="I391" s="24"/>
      <c r="J391" s="28"/>
    </row>
    <row r="392" spans="9:10" ht="12.75" x14ac:dyDescent="0.2">
      <c r="I392" s="24"/>
      <c r="J392" s="28"/>
    </row>
    <row r="393" spans="9:10" ht="12.75" x14ac:dyDescent="0.2">
      <c r="I393" s="24"/>
      <c r="J393" s="28"/>
    </row>
    <row r="394" spans="9:10" ht="12.75" x14ac:dyDescent="0.2">
      <c r="I394" s="24"/>
      <c r="J394" s="28"/>
    </row>
    <row r="395" spans="9:10" ht="12.75" x14ac:dyDescent="0.2">
      <c r="I395" s="24"/>
      <c r="J395" s="28"/>
    </row>
    <row r="396" spans="9:10" ht="12.75" x14ac:dyDescent="0.2">
      <c r="I396" s="24"/>
      <c r="J396" s="28"/>
    </row>
    <row r="397" spans="9:10" ht="12.75" x14ac:dyDescent="0.2">
      <c r="I397" s="24"/>
      <c r="J397" s="28"/>
    </row>
    <row r="398" spans="9:10" ht="12.75" x14ac:dyDescent="0.2">
      <c r="I398" s="24"/>
      <c r="J398" s="28"/>
    </row>
    <row r="399" spans="9:10" ht="12.75" x14ac:dyDescent="0.2">
      <c r="I399" s="24"/>
      <c r="J399" s="28"/>
    </row>
    <row r="400" spans="9:10" ht="12.75" x14ac:dyDescent="0.2">
      <c r="I400" s="24"/>
      <c r="J400" s="28"/>
    </row>
    <row r="401" spans="9:10" ht="12.75" x14ac:dyDescent="0.2">
      <c r="I401" s="24"/>
      <c r="J401" s="28"/>
    </row>
    <row r="402" spans="9:10" ht="12.75" x14ac:dyDescent="0.2">
      <c r="I402" s="24"/>
      <c r="J402" s="28"/>
    </row>
    <row r="403" spans="9:10" ht="12.75" x14ac:dyDescent="0.2">
      <c r="I403" s="24"/>
      <c r="J403" s="28"/>
    </row>
    <row r="404" spans="9:10" ht="12.75" x14ac:dyDescent="0.2">
      <c r="I404" s="24"/>
      <c r="J404" s="28"/>
    </row>
    <row r="405" spans="9:10" ht="12.75" x14ac:dyDescent="0.2">
      <c r="I405" s="24"/>
      <c r="J405" s="28"/>
    </row>
    <row r="406" spans="9:10" ht="12.75" x14ac:dyDescent="0.2">
      <c r="I406" s="24"/>
      <c r="J406" s="28"/>
    </row>
    <row r="407" spans="9:10" ht="12.75" x14ac:dyDescent="0.2">
      <c r="I407" s="24"/>
      <c r="J407" s="28"/>
    </row>
    <row r="408" spans="9:10" ht="12.75" x14ac:dyDescent="0.2">
      <c r="I408" s="24"/>
      <c r="J408" s="28"/>
    </row>
    <row r="409" spans="9:10" ht="12.75" x14ac:dyDescent="0.2">
      <c r="I409" s="24"/>
      <c r="J409" s="28"/>
    </row>
    <row r="410" spans="9:10" ht="12.75" x14ac:dyDescent="0.2">
      <c r="I410" s="24"/>
      <c r="J410" s="28"/>
    </row>
    <row r="411" spans="9:10" ht="12.75" x14ac:dyDescent="0.2">
      <c r="I411" s="24"/>
      <c r="J411" s="28"/>
    </row>
    <row r="412" spans="9:10" ht="12.75" x14ac:dyDescent="0.2">
      <c r="I412" s="24"/>
      <c r="J412" s="28"/>
    </row>
    <row r="413" spans="9:10" ht="12.75" x14ac:dyDescent="0.2">
      <c r="I413" s="24"/>
      <c r="J413" s="28"/>
    </row>
    <row r="414" spans="9:10" ht="12.75" x14ac:dyDescent="0.2">
      <c r="I414" s="24"/>
      <c r="J414" s="28"/>
    </row>
    <row r="415" spans="9:10" ht="12.75" x14ac:dyDescent="0.2">
      <c r="I415" s="24"/>
      <c r="J415" s="28"/>
    </row>
    <row r="416" spans="9:10" ht="12.75" x14ac:dyDescent="0.2">
      <c r="I416" s="24"/>
      <c r="J416" s="28"/>
    </row>
    <row r="417" spans="9:10" ht="12.75" x14ac:dyDescent="0.2">
      <c r="I417" s="24"/>
      <c r="J417" s="28"/>
    </row>
    <row r="418" spans="9:10" ht="12.75" x14ac:dyDescent="0.2">
      <c r="I418" s="24"/>
      <c r="J418" s="28"/>
    </row>
    <row r="419" spans="9:10" ht="12.75" x14ac:dyDescent="0.2">
      <c r="I419" s="24"/>
      <c r="J419" s="28"/>
    </row>
    <row r="420" spans="9:10" ht="12.75" x14ac:dyDescent="0.2">
      <c r="I420" s="24"/>
      <c r="J420" s="28"/>
    </row>
    <row r="421" spans="9:10" ht="12.75" x14ac:dyDescent="0.2">
      <c r="I421" s="24"/>
      <c r="J421" s="28"/>
    </row>
    <row r="422" spans="9:10" ht="12.75" x14ac:dyDescent="0.2">
      <c r="I422" s="24"/>
      <c r="J422" s="28"/>
    </row>
    <row r="423" spans="9:10" ht="12.75" x14ac:dyDescent="0.2">
      <c r="I423" s="24"/>
      <c r="J423" s="28"/>
    </row>
    <row r="424" spans="9:10" ht="12.75" x14ac:dyDescent="0.2">
      <c r="I424" s="24"/>
      <c r="J424" s="28"/>
    </row>
    <row r="425" spans="9:10" ht="12.75" x14ac:dyDescent="0.2">
      <c r="I425" s="24"/>
      <c r="J425" s="28"/>
    </row>
    <row r="426" spans="9:10" ht="12.75" x14ac:dyDescent="0.2">
      <c r="I426" s="24"/>
      <c r="J426" s="28"/>
    </row>
    <row r="427" spans="9:10" ht="12.75" x14ac:dyDescent="0.2">
      <c r="I427" s="24"/>
      <c r="J427" s="28"/>
    </row>
    <row r="428" spans="9:10" ht="12.75" x14ac:dyDescent="0.2">
      <c r="I428" s="24"/>
      <c r="J428" s="28"/>
    </row>
    <row r="429" spans="9:10" ht="12.75" x14ac:dyDescent="0.2">
      <c r="I429" s="24"/>
      <c r="J429" s="28"/>
    </row>
    <row r="430" spans="9:10" ht="12.75" x14ac:dyDescent="0.2">
      <c r="I430" s="24"/>
      <c r="J430" s="28"/>
    </row>
    <row r="431" spans="9:10" ht="12.75" x14ac:dyDescent="0.2">
      <c r="I431" s="24"/>
      <c r="J431" s="28"/>
    </row>
    <row r="432" spans="9:10" ht="12.75" x14ac:dyDescent="0.2">
      <c r="I432" s="24"/>
      <c r="J432" s="28"/>
    </row>
    <row r="433" spans="9:10" ht="12.75" x14ac:dyDescent="0.2">
      <c r="I433" s="24"/>
      <c r="J433" s="28"/>
    </row>
    <row r="434" spans="9:10" ht="12.75" x14ac:dyDescent="0.2">
      <c r="I434" s="24"/>
      <c r="J434" s="28"/>
    </row>
    <row r="435" spans="9:10" ht="12.75" x14ac:dyDescent="0.2">
      <c r="I435" s="24"/>
      <c r="J435" s="28"/>
    </row>
    <row r="436" spans="9:10" ht="12.75" x14ac:dyDescent="0.2">
      <c r="I436" s="24"/>
      <c r="J436" s="28"/>
    </row>
    <row r="437" spans="9:10" ht="12.75" x14ac:dyDescent="0.2">
      <c r="I437" s="24"/>
      <c r="J437" s="28"/>
    </row>
    <row r="438" spans="9:10" ht="12.75" x14ac:dyDescent="0.2">
      <c r="I438" s="24"/>
      <c r="J438" s="28"/>
    </row>
    <row r="439" spans="9:10" ht="12.75" x14ac:dyDescent="0.2">
      <c r="I439" s="24"/>
      <c r="J439" s="28"/>
    </row>
    <row r="440" spans="9:10" ht="12.75" x14ac:dyDescent="0.2">
      <c r="I440" s="24"/>
      <c r="J440" s="28"/>
    </row>
    <row r="441" spans="9:10" ht="12.75" x14ac:dyDescent="0.2">
      <c r="I441" s="24"/>
      <c r="J441" s="28"/>
    </row>
    <row r="442" spans="9:10" ht="12.75" x14ac:dyDescent="0.2">
      <c r="I442" s="24"/>
      <c r="J442" s="28"/>
    </row>
    <row r="443" spans="9:10" ht="12.75" x14ac:dyDescent="0.2">
      <c r="I443" s="24"/>
      <c r="J443" s="28"/>
    </row>
    <row r="444" spans="9:10" ht="12.75" x14ac:dyDescent="0.2">
      <c r="I444" s="24"/>
      <c r="J444" s="28"/>
    </row>
    <row r="445" spans="9:10" ht="12.75" x14ac:dyDescent="0.2">
      <c r="I445" s="24"/>
      <c r="J445" s="28"/>
    </row>
    <row r="446" spans="9:10" ht="12.75" x14ac:dyDescent="0.2">
      <c r="I446" s="24"/>
      <c r="J446" s="28"/>
    </row>
    <row r="447" spans="9:10" ht="12.75" x14ac:dyDescent="0.2">
      <c r="I447" s="24"/>
      <c r="J447" s="28"/>
    </row>
    <row r="448" spans="9:10" ht="12.75" x14ac:dyDescent="0.2">
      <c r="I448" s="24"/>
      <c r="J448" s="28"/>
    </row>
    <row r="449" spans="9:10" ht="12.75" x14ac:dyDescent="0.2">
      <c r="I449" s="24"/>
      <c r="J449" s="28"/>
    </row>
    <row r="450" spans="9:10" ht="12.75" x14ac:dyDescent="0.2">
      <c r="I450" s="24"/>
      <c r="J450" s="28"/>
    </row>
    <row r="451" spans="9:10" ht="12.75" x14ac:dyDescent="0.2">
      <c r="I451" s="24"/>
      <c r="J451" s="28"/>
    </row>
    <row r="452" spans="9:10" ht="12.75" x14ac:dyDescent="0.2">
      <c r="I452" s="24"/>
      <c r="J452" s="28"/>
    </row>
    <row r="453" spans="9:10" ht="12.75" x14ac:dyDescent="0.2">
      <c r="I453" s="24"/>
      <c r="J453" s="28"/>
    </row>
    <row r="454" spans="9:10" ht="12.75" x14ac:dyDescent="0.2">
      <c r="I454" s="24"/>
      <c r="J454" s="28"/>
    </row>
    <row r="455" spans="9:10" ht="12.75" x14ac:dyDescent="0.2">
      <c r="I455" s="24"/>
      <c r="J455" s="28"/>
    </row>
    <row r="456" spans="9:10" ht="12.75" x14ac:dyDescent="0.2">
      <c r="I456" s="24"/>
      <c r="J456" s="28"/>
    </row>
    <row r="457" spans="9:10" ht="12.75" x14ac:dyDescent="0.2">
      <c r="I457" s="24"/>
      <c r="J457" s="28"/>
    </row>
    <row r="458" spans="9:10" ht="12.75" x14ac:dyDescent="0.2">
      <c r="I458" s="24"/>
      <c r="J458" s="28"/>
    </row>
    <row r="459" spans="9:10" ht="12.75" x14ac:dyDescent="0.2">
      <c r="I459" s="24"/>
      <c r="J459" s="28"/>
    </row>
    <row r="460" spans="9:10" ht="12.75" x14ac:dyDescent="0.2">
      <c r="I460" s="24"/>
      <c r="J460" s="28"/>
    </row>
    <row r="461" spans="9:10" ht="12.75" x14ac:dyDescent="0.2">
      <c r="I461" s="24"/>
      <c r="J461" s="28"/>
    </row>
    <row r="462" spans="9:10" ht="12.75" x14ac:dyDescent="0.2">
      <c r="I462" s="24"/>
      <c r="J462" s="28"/>
    </row>
    <row r="463" spans="9:10" ht="12.75" x14ac:dyDescent="0.2">
      <c r="I463" s="24"/>
      <c r="J463" s="28"/>
    </row>
    <row r="464" spans="9:10" ht="12.75" x14ac:dyDescent="0.2">
      <c r="I464" s="24"/>
      <c r="J464" s="28"/>
    </row>
    <row r="465" spans="9:10" ht="12.75" x14ac:dyDescent="0.2">
      <c r="I465" s="24"/>
      <c r="J465" s="28"/>
    </row>
    <row r="466" spans="9:10" ht="12.75" x14ac:dyDescent="0.2">
      <c r="I466" s="24"/>
      <c r="J466" s="28"/>
    </row>
    <row r="467" spans="9:10" ht="12.75" x14ac:dyDescent="0.2">
      <c r="I467" s="24"/>
      <c r="J467" s="28"/>
    </row>
    <row r="468" spans="9:10" ht="12.75" x14ac:dyDescent="0.2">
      <c r="I468" s="24"/>
      <c r="J468" s="28"/>
    </row>
    <row r="469" spans="9:10" ht="12.75" x14ac:dyDescent="0.2">
      <c r="I469" s="24"/>
      <c r="J469" s="28"/>
    </row>
    <row r="470" spans="9:10" ht="12.75" x14ac:dyDescent="0.2">
      <c r="I470" s="24"/>
      <c r="J470" s="28"/>
    </row>
    <row r="471" spans="9:10" ht="12.75" x14ac:dyDescent="0.2">
      <c r="I471" s="24"/>
      <c r="J471" s="28"/>
    </row>
    <row r="472" spans="9:10" ht="12.75" x14ac:dyDescent="0.2">
      <c r="I472" s="24"/>
      <c r="J472" s="28"/>
    </row>
    <row r="473" spans="9:10" ht="12.75" x14ac:dyDescent="0.2">
      <c r="I473" s="24"/>
      <c r="J473" s="28"/>
    </row>
    <row r="474" spans="9:10" ht="12.75" x14ac:dyDescent="0.2">
      <c r="I474" s="24"/>
      <c r="J474" s="28"/>
    </row>
    <row r="475" spans="9:10" ht="12.75" x14ac:dyDescent="0.2">
      <c r="I475" s="24"/>
      <c r="J475" s="28"/>
    </row>
    <row r="476" spans="9:10" ht="12.75" x14ac:dyDescent="0.2">
      <c r="I476" s="24"/>
      <c r="J476" s="28"/>
    </row>
    <row r="477" spans="9:10" ht="12.75" x14ac:dyDescent="0.2">
      <c r="I477" s="24"/>
      <c r="J477" s="28"/>
    </row>
    <row r="478" spans="9:10" ht="12.75" x14ac:dyDescent="0.2">
      <c r="I478" s="24"/>
      <c r="J478" s="28"/>
    </row>
    <row r="479" spans="9:10" ht="12.75" x14ac:dyDescent="0.2">
      <c r="I479" s="24"/>
      <c r="J479" s="28"/>
    </row>
    <row r="480" spans="9:10" ht="12.75" x14ac:dyDescent="0.2">
      <c r="I480" s="24"/>
      <c r="J480" s="28"/>
    </row>
    <row r="481" spans="9:10" ht="12.75" x14ac:dyDescent="0.2">
      <c r="I481" s="24"/>
      <c r="J481" s="28"/>
    </row>
    <row r="482" spans="9:10" ht="12.75" x14ac:dyDescent="0.2">
      <c r="I482" s="24"/>
      <c r="J482" s="28"/>
    </row>
    <row r="483" spans="9:10" ht="12.75" x14ac:dyDescent="0.2">
      <c r="I483" s="24"/>
      <c r="J483" s="28"/>
    </row>
    <row r="484" spans="9:10" ht="12.75" x14ac:dyDescent="0.2">
      <c r="I484" s="24"/>
      <c r="J484" s="28"/>
    </row>
    <row r="485" spans="9:10" ht="12.75" x14ac:dyDescent="0.2">
      <c r="I485" s="24"/>
      <c r="J485" s="28"/>
    </row>
    <row r="486" spans="9:10" ht="12.75" x14ac:dyDescent="0.2">
      <c r="I486" s="24"/>
      <c r="J486" s="28"/>
    </row>
    <row r="487" spans="9:10" ht="12.75" x14ac:dyDescent="0.2">
      <c r="I487" s="24"/>
      <c r="J487" s="28"/>
    </row>
    <row r="488" spans="9:10" ht="12.75" x14ac:dyDescent="0.2">
      <c r="I488" s="24"/>
      <c r="J488" s="28"/>
    </row>
    <row r="489" spans="9:10" ht="12.75" x14ac:dyDescent="0.2">
      <c r="I489" s="24"/>
      <c r="J489" s="28"/>
    </row>
    <row r="490" spans="9:10" ht="12.75" x14ac:dyDescent="0.2">
      <c r="I490" s="24"/>
      <c r="J490" s="28"/>
    </row>
    <row r="491" spans="9:10" ht="12.75" x14ac:dyDescent="0.2">
      <c r="I491" s="24"/>
      <c r="J491" s="28"/>
    </row>
    <row r="492" spans="9:10" ht="12.75" x14ac:dyDescent="0.2">
      <c r="I492" s="24"/>
      <c r="J492" s="28"/>
    </row>
    <row r="493" spans="9:10" ht="12.75" x14ac:dyDescent="0.2">
      <c r="I493" s="24"/>
      <c r="J493" s="28"/>
    </row>
    <row r="494" spans="9:10" ht="12.75" x14ac:dyDescent="0.2">
      <c r="I494" s="24"/>
      <c r="J494" s="28"/>
    </row>
    <row r="495" spans="9:10" ht="12.75" x14ac:dyDescent="0.2">
      <c r="I495" s="24"/>
      <c r="J495" s="28"/>
    </row>
    <row r="496" spans="9:10" ht="12.75" x14ac:dyDescent="0.2">
      <c r="I496" s="24"/>
      <c r="J496" s="28"/>
    </row>
    <row r="497" spans="9:10" ht="12.75" x14ac:dyDescent="0.2">
      <c r="I497" s="24"/>
      <c r="J497" s="28"/>
    </row>
    <row r="498" spans="9:10" ht="12.75" x14ac:dyDescent="0.2">
      <c r="I498" s="24"/>
      <c r="J498" s="28"/>
    </row>
    <row r="499" spans="9:10" ht="12.75" x14ac:dyDescent="0.2">
      <c r="I499" s="24"/>
      <c r="J499" s="28"/>
    </row>
    <row r="500" spans="9:10" ht="12.75" x14ac:dyDescent="0.2">
      <c r="I500" s="24"/>
      <c r="J500" s="28"/>
    </row>
    <row r="501" spans="9:10" ht="12.75" x14ac:dyDescent="0.2">
      <c r="I501" s="24"/>
      <c r="J501" s="28"/>
    </row>
    <row r="502" spans="9:10" ht="12.75" x14ac:dyDescent="0.2">
      <c r="I502" s="24"/>
      <c r="J502" s="28"/>
    </row>
    <row r="503" spans="9:10" ht="12.75" x14ac:dyDescent="0.2">
      <c r="I503" s="24"/>
      <c r="J503" s="28"/>
    </row>
    <row r="504" spans="9:10" ht="12.75" x14ac:dyDescent="0.2">
      <c r="I504" s="24"/>
      <c r="J504" s="28"/>
    </row>
    <row r="505" spans="9:10" ht="12.75" x14ac:dyDescent="0.2">
      <c r="I505" s="24"/>
      <c r="J505" s="28"/>
    </row>
    <row r="506" spans="9:10" ht="12.75" x14ac:dyDescent="0.2">
      <c r="I506" s="24"/>
      <c r="J506" s="28"/>
    </row>
    <row r="507" spans="9:10" ht="12.75" x14ac:dyDescent="0.2">
      <c r="I507" s="24"/>
      <c r="J507" s="28"/>
    </row>
    <row r="508" spans="9:10" ht="12.75" x14ac:dyDescent="0.2">
      <c r="I508" s="24"/>
      <c r="J508" s="28"/>
    </row>
    <row r="509" spans="9:10" ht="12.75" x14ac:dyDescent="0.2">
      <c r="I509" s="24"/>
      <c r="J509" s="28"/>
    </row>
    <row r="510" spans="9:10" ht="12.75" x14ac:dyDescent="0.2">
      <c r="I510" s="24"/>
      <c r="J510" s="28"/>
    </row>
    <row r="511" spans="9:10" ht="12.75" x14ac:dyDescent="0.2">
      <c r="I511" s="24"/>
      <c r="J511" s="28"/>
    </row>
    <row r="512" spans="9:10" ht="12.75" x14ac:dyDescent="0.2">
      <c r="I512" s="24"/>
      <c r="J512" s="28"/>
    </row>
    <row r="513" spans="9:10" ht="12.75" x14ac:dyDescent="0.2">
      <c r="I513" s="24"/>
      <c r="J513" s="28"/>
    </row>
    <row r="514" spans="9:10" ht="12.75" x14ac:dyDescent="0.2">
      <c r="I514" s="24"/>
      <c r="J514" s="28"/>
    </row>
    <row r="515" spans="9:10" ht="12.75" x14ac:dyDescent="0.2">
      <c r="I515" s="24"/>
      <c r="J515" s="28"/>
    </row>
    <row r="516" spans="9:10" ht="12.75" x14ac:dyDescent="0.2">
      <c r="I516" s="24"/>
      <c r="J516" s="28"/>
    </row>
    <row r="517" spans="9:10" ht="12.75" x14ac:dyDescent="0.2">
      <c r="I517" s="24"/>
      <c r="J517" s="28"/>
    </row>
    <row r="518" spans="9:10" ht="12.75" x14ac:dyDescent="0.2">
      <c r="I518" s="24"/>
      <c r="J518" s="28"/>
    </row>
    <row r="519" spans="9:10" ht="12.75" x14ac:dyDescent="0.2">
      <c r="I519" s="24"/>
      <c r="J519" s="28"/>
    </row>
    <row r="520" spans="9:10" ht="12.75" x14ac:dyDescent="0.2">
      <c r="I520" s="24"/>
      <c r="J520" s="28"/>
    </row>
    <row r="521" spans="9:10" ht="12.75" x14ac:dyDescent="0.2">
      <c r="I521" s="24"/>
      <c r="J521" s="28"/>
    </row>
    <row r="522" spans="9:10" ht="12.75" x14ac:dyDescent="0.2">
      <c r="I522" s="24"/>
      <c r="J522" s="28"/>
    </row>
    <row r="523" spans="9:10" ht="12.75" x14ac:dyDescent="0.2">
      <c r="I523" s="24"/>
      <c r="J523" s="28"/>
    </row>
    <row r="524" spans="9:10" ht="12.75" x14ac:dyDescent="0.2">
      <c r="I524" s="24"/>
      <c r="J524" s="28"/>
    </row>
    <row r="525" spans="9:10" ht="12.75" x14ac:dyDescent="0.2">
      <c r="I525" s="24"/>
      <c r="J525" s="28"/>
    </row>
    <row r="526" spans="9:10" ht="12.75" x14ac:dyDescent="0.2">
      <c r="I526" s="24"/>
      <c r="J526" s="28"/>
    </row>
    <row r="527" spans="9:10" ht="12.75" x14ac:dyDescent="0.2">
      <c r="I527" s="24"/>
      <c r="J527" s="28"/>
    </row>
    <row r="528" spans="9:10" ht="12.75" x14ac:dyDescent="0.2">
      <c r="I528" s="24"/>
      <c r="J528" s="28"/>
    </row>
    <row r="529" spans="9:10" ht="12.75" x14ac:dyDescent="0.2">
      <c r="I529" s="24"/>
      <c r="J529" s="28"/>
    </row>
    <row r="530" spans="9:10" ht="12.75" x14ac:dyDescent="0.2">
      <c r="I530" s="24"/>
      <c r="J530" s="28"/>
    </row>
    <row r="531" spans="9:10" ht="12.75" x14ac:dyDescent="0.2">
      <c r="I531" s="24"/>
      <c r="J531" s="28"/>
    </row>
    <row r="532" spans="9:10" ht="12.75" x14ac:dyDescent="0.2">
      <c r="I532" s="24"/>
      <c r="J532" s="28"/>
    </row>
    <row r="533" spans="9:10" ht="12.75" x14ac:dyDescent="0.2">
      <c r="I533" s="24"/>
      <c r="J533" s="28"/>
    </row>
    <row r="534" spans="9:10" ht="12.75" x14ac:dyDescent="0.2">
      <c r="I534" s="24"/>
      <c r="J534" s="28"/>
    </row>
    <row r="535" spans="9:10" ht="12.75" x14ac:dyDescent="0.2">
      <c r="I535" s="24"/>
      <c r="J535" s="28"/>
    </row>
    <row r="536" spans="9:10" ht="12.75" x14ac:dyDescent="0.2">
      <c r="I536" s="24"/>
      <c r="J536" s="28"/>
    </row>
    <row r="537" spans="9:10" ht="12.75" x14ac:dyDescent="0.2">
      <c r="I537" s="24"/>
      <c r="J537" s="28"/>
    </row>
    <row r="538" spans="9:10" ht="12.75" x14ac:dyDescent="0.2">
      <c r="I538" s="24"/>
      <c r="J538" s="28"/>
    </row>
    <row r="539" spans="9:10" ht="12.75" x14ac:dyDescent="0.2">
      <c r="I539" s="24"/>
      <c r="J539" s="28"/>
    </row>
    <row r="540" spans="9:10" ht="12.75" x14ac:dyDescent="0.2">
      <c r="I540" s="24"/>
      <c r="J540" s="28"/>
    </row>
    <row r="541" spans="9:10" ht="12.75" x14ac:dyDescent="0.2">
      <c r="I541" s="24"/>
      <c r="J541" s="28"/>
    </row>
    <row r="542" spans="9:10" ht="12.75" x14ac:dyDescent="0.2">
      <c r="I542" s="24"/>
      <c r="J542" s="28"/>
    </row>
    <row r="543" spans="9:10" ht="12.75" x14ac:dyDescent="0.2">
      <c r="I543" s="24"/>
      <c r="J543" s="28"/>
    </row>
    <row r="544" spans="9:10" ht="12.75" x14ac:dyDescent="0.2">
      <c r="I544" s="24"/>
      <c r="J544" s="28"/>
    </row>
    <row r="545" spans="9:10" ht="12.75" x14ac:dyDescent="0.2">
      <c r="I545" s="24"/>
      <c r="J545" s="28"/>
    </row>
    <row r="546" spans="9:10" ht="12.75" x14ac:dyDescent="0.2">
      <c r="I546" s="24"/>
      <c r="J546" s="28"/>
    </row>
    <row r="547" spans="9:10" ht="12.75" x14ac:dyDescent="0.2">
      <c r="I547" s="24"/>
      <c r="J547" s="28"/>
    </row>
    <row r="548" spans="9:10" ht="12.75" x14ac:dyDescent="0.2">
      <c r="I548" s="24"/>
      <c r="J548" s="28"/>
    </row>
    <row r="549" spans="9:10" ht="12.75" x14ac:dyDescent="0.2">
      <c r="I549" s="24"/>
      <c r="J549" s="28"/>
    </row>
    <row r="550" spans="9:10" ht="12.75" x14ac:dyDescent="0.2">
      <c r="I550" s="24"/>
      <c r="J550" s="28"/>
    </row>
    <row r="551" spans="9:10" ht="12.75" x14ac:dyDescent="0.2">
      <c r="I551" s="24"/>
      <c r="J551" s="28"/>
    </row>
    <row r="552" spans="9:10" ht="12.75" x14ac:dyDescent="0.2">
      <c r="I552" s="24"/>
      <c r="J552" s="28"/>
    </row>
    <row r="553" spans="9:10" ht="12.75" x14ac:dyDescent="0.2">
      <c r="I553" s="24"/>
      <c r="J553" s="28"/>
    </row>
    <row r="554" spans="9:10" ht="12.75" x14ac:dyDescent="0.2">
      <c r="I554" s="24"/>
      <c r="J554" s="28"/>
    </row>
    <row r="555" spans="9:10" ht="12.75" x14ac:dyDescent="0.2">
      <c r="I555" s="24"/>
      <c r="J555" s="28"/>
    </row>
    <row r="556" spans="9:10" ht="12.75" x14ac:dyDescent="0.2">
      <c r="I556" s="24"/>
      <c r="J556" s="28"/>
    </row>
    <row r="557" spans="9:10" ht="12.75" x14ac:dyDescent="0.2">
      <c r="I557" s="24"/>
      <c r="J557" s="28"/>
    </row>
    <row r="558" spans="9:10" ht="12.75" x14ac:dyDescent="0.2">
      <c r="I558" s="24"/>
      <c r="J558" s="28"/>
    </row>
    <row r="559" spans="9:10" ht="12.75" x14ac:dyDescent="0.2">
      <c r="I559" s="24"/>
      <c r="J559" s="28"/>
    </row>
    <row r="560" spans="9:10" ht="12.75" x14ac:dyDescent="0.2">
      <c r="I560" s="24"/>
      <c r="J560" s="28"/>
    </row>
    <row r="561" spans="9:10" ht="12.75" x14ac:dyDescent="0.2">
      <c r="I561" s="24"/>
      <c r="J561" s="28"/>
    </row>
    <row r="562" spans="9:10" ht="12.75" x14ac:dyDescent="0.2">
      <c r="I562" s="24"/>
      <c r="J562" s="28"/>
    </row>
    <row r="563" spans="9:10" ht="12.75" x14ac:dyDescent="0.2">
      <c r="I563" s="24"/>
      <c r="J563" s="28"/>
    </row>
    <row r="564" spans="9:10" ht="12.75" x14ac:dyDescent="0.2">
      <c r="I564" s="24"/>
      <c r="J564" s="28"/>
    </row>
    <row r="565" spans="9:10" ht="12.75" x14ac:dyDescent="0.2">
      <c r="I565" s="24"/>
      <c r="J565" s="28"/>
    </row>
    <row r="566" spans="9:10" ht="12.75" x14ac:dyDescent="0.2">
      <c r="I566" s="24"/>
      <c r="J566" s="28"/>
    </row>
    <row r="567" spans="9:10" ht="12.75" x14ac:dyDescent="0.2">
      <c r="I567" s="24"/>
      <c r="J567" s="28"/>
    </row>
    <row r="568" spans="9:10" ht="12.75" x14ac:dyDescent="0.2">
      <c r="I568" s="24"/>
      <c r="J568" s="28"/>
    </row>
    <row r="569" spans="9:10" ht="12.75" x14ac:dyDescent="0.2">
      <c r="I569" s="24"/>
      <c r="J569" s="28"/>
    </row>
    <row r="570" spans="9:10" ht="12.75" x14ac:dyDescent="0.2">
      <c r="I570" s="24"/>
      <c r="J570" s="28"/>
    </row>
    <row r="571" spans="9:10" ht="12.75" x14ac:dyDescent="0.2">
      <c r="I571" s="24"/>
      <c r="J571" s="28"/>
    </row>
    <row r="572" spans="9:10" ht="12.75" x14ac:dyDescent="0.2">
      <c r="I572" s="24"/>
      <c r="J572" s="28"/>
    </row>
    <row r="573" spans="9:10" ht="12.75" x14ac:dyDescent="0.2">
      <c r="I573" s="24"/>
      <c r="J573" s="28"/>
    </row>
    <row r="574" spans="9:10" ht="12.75" x14ac:dyDescent="0.2">
      <c r="I574" s="24"/>
      <c r="J574" s="28"/>
    </row>
    <row r="575" spans="9:10" ht="12.75" x14ac:dyDescent="0.2">
      <c r="I575" s="24"/>
      <c r="J575" s="28"/>
    </row>
    <row r="576" spans="9:10" ht="12.75" x14ac:dyDescent="0.2">
      <c r="I576" s="24"/>
      <c r="J576" s="28"/>
    </row>
    <row r="577" spans="9:10" ht="12.75" x14ac:dyDescent="0.2">
      <c r="I577" s="24"/>
      <c r="J577" s="28"/>
    </row>
    <row r="578" spans="9:10" ht="12.75" x14ac:dyDescent="0.2">
      <c r="I578" s="24"/>
      <c r="J578" s="28"/>
    </row>
    <row r="579" spans="9:10" ht="12.75" x14ac:dyDescent="0.2">
      <c r="I579" s="24"/>
      <c r="J579" s="28"/>
    </row>
    <row r="580" spans="9:10" ht="12.75" x14ac:dyDescent="0.2">
      <c r="I580" s="24"/>
      <c r="J580" s="28"/>
    </row>
    <row r="581" spans="9:10" ht="12.75" x14ac:dyDescent="0.2">
      <c r="I581" s="24"/>
      <c r="J581" s="28"/>
    </row>
    <row r="582" spans="9:10" ht="12.75" x14ac:dyDescent="0.2">
      <c r="I582" s="24"/>
      <c r="J582" s="28"/>
    </row>
    <row r="583" spans="9:10" ht="12.75" x14ac:dyDescent="0.2">
      <c r="I583" s="24"/>
      <c r="J583" s="28"/>
    </row>
    <row r="584" spans="9:10" ht="12.75" x14ac:dyDescent="0.2">
      <c r="I584" s="24"/>
      <c r="J584" s="28"/>
    </row>
    <row r="585" spans="9:10" ht="12.75" x14ac:dyDescent="0.2">
      <c r="I585" s="24"/>
      <c r="J585" s="28"/>
    </row>
    <row r="586" spans="9:10" ht="12.75" x14ac:dyDescent="0.2">
      <c r="I586" s="24"/>
      <c r="J586" s="28"/>
    </row>
    <row r="587" spans="9:10" ht="12.75" x14ac:dyDescent="0.2">
      <c r="I587" s="24"/>
      <c r="J587" s="28"/>
    </row>
    <row r="588" spans="9:10" ht="12.75" x14ac:dyDescent="0.2">
      <c r="I588" s="24"/>
      <c r="J588" s="28"/>
    </row>
    <row r="589" spans="9:10" ht="12.75" x14ac:dyDescent="0.2">
      <c r="I589" s="24"/>
      <c r="J589" s="28"/>
    </row>
    <row r="590" spans="9:10" ht="12.75" x14ac:dyDescent="0.2">
      <c r="I590" s="24"/>
      <c r="J590" s="28"/>
    </row>
    <row r="591" spans="9:10" ht="12.75" x14ac:dyDescent="0.2">
      <c r="I591" s="24"/>
      <c r="J591" s="28"/>
    </row>
    <row r="592" spans="9:10" ht="12.75" x14ac:dyDescent="0.2">
      <c r="I592" s="24"/>
      <c r="J592" s="28"/>
    </row>
    <row r="593" spans="9:10" ht="12.75" x14ac:dyDescent="0.2">
      <c r="I593" s="24"/>
      <c r="J593" s="28"/>
    </row>
    <row r="594" spans="9:10" ht="12.75" x14ac:dyDescent="0.2">
      <c r="I594" s="24"/>
      <c r="J594" s="28"/>
    </row>
    <row r="595" spans="9:10" ht="12.75" x14ac:dyDescent="0.2">
      <c r="I595" s="24"/>
      <c r="J595" s="28"/>
    </row>
    <row r="596" spans="9:10" ht="12.75" x14ac:dyDescent="0.2">
      <c r="I596" s="24"/>
      <c r="J596" s="28"/>
    </row>
    <row r="597" spans="9:10" ht="12.75" x14ac:dyDescent="0.2">
      <c r="I597" s="24"/>
      <c r="J597" s="28"/>
    </row>
    <row r="598" spans="9:10" ht="12.75" x14ac:dyDescent="0.2">
      <c r="I598" s="24"/>
      <c r="J598" s="28"/>
    </row>
    <row r="599" spans="9:10" ht="12.75" x14ac:dyDescent="0.2">
      <c r="I599" s="24"/>
      <c r="J599" s="28"/>
    </row>
    <row r="600" spans="9:10" ht="12.75" x14ac:dyDescent="0.2">
      <c r="I600" s="24"/>
      <c r="J600" s="28"/>
    </row>
    <row r="601" spans="9:10" ht="12.75" x14ac:dyDescent="0.2">
      <c r="I601" s="24"/>
      <c r="J601" s="28"/>
    </row>
    <row r="602" spans="9:10" ht="12.75" x14ac:dyDescent="0.2">
      <c r="I602" s="24"/>
      <c r="J602" s="28"/>
    </row>
    <row r="603" spans="9:10" ht="12.75" x14ac:dyDescent="0.2">
      <c r="I603" s="24"/>
      <c r="J603" s="28"/>
    </row>
    <row r="604" spans="9:10" ht="12.75" x14ac:dyDescent="0.2">
      <c r="I604" s="24"/>
      <c r="J604" s="28"/>
    </row>
    <row r="605" spans="9:10" ht="12.75" x14ac:dyDescent="0.2">
      <c r="I605" s="24"/>
      <c r="J605" s="28"/>
    </row>
    <row r="606" spans="9:10" ht="12.75" x14ac:dyDescent="0.2">
      <c r="I606" s="24"/>
      <c r="J606" s="28"/>
    </row>
    <row r="607" spans="9:10" ht="12.75" x14ac:dyDescent="0.2">
      <c r="I607" s="24"/>
      <c r="J607" s="28"/>
    </row>
    <row r="608" spans="9:10" ht="12.75" x14ac:dyDescent="0.2">
      <c r="I608" s="24"/>
      <c r="J608" s="28"/>
    </row>
    <row r="609" spans="9:10" ht="12.75" x14ac:dyDescent="0.2">
      <c r="I609" s="24"/>
      <c r="J609" s="28"/>
    </row>
    <row r="610" spans="9:10" ht="12.75" x14ac:dyDescent="0.2">
      <c r="I610" s="24"/>
      <c r="J610" s="28"/>
    </row>
    <row r="611" spans="9:10" ht="12.75" x14ac:dyDescent="0.2">
      <c r="I611" s="24"/>
      <c r="J611" s="28"/>
    </row>
    <row r="612" spans="9:10" ht="12.75" x14ac:dyDescent="0.2">
      <c r="I612" s="24"/>
      <c r="J612" s="28"/>
    </row>
    <row r="613" spans="9:10" ht="12.75" x14ac:dyDescent="0.2">
      <c r="I613" s="24"/>
      <c r="J613" s="28"/>
    </row>
    <row r="614" spans="9:10" ht="12.75" x14ac:dyDescent="0.2">
      <c r="I614" s="24"/>
      <c r="J614" s="28"/>
    </row>
    <row r="615" spans="9:10" ht="12.75" x14ac:dyDescent="0.2">
      <c r="I615" s="24"/>
      <c r="J615" s="28"/>
    </row>
    <row r="616" spans="9:10" ht="12.75" x14ac:dyDescent="0.2">
      <c r="I616" s="24"/>
      <c r="J616" s="28"/>
    </row>
    <row r="617" spans="9:10" ht="12.75" x14ac:dyDescent="0.2">
      <c r="I617" s="24"/>
      <c r="J617" s="28"/>
    </row>
    <row r="618" spans="9:10" ht="12.75" x14ac:dyDescent="0.2">
      <c r="I618" s="24"/>
      <c r="J618" s="28"/>
    </row>
    <row r="619" spans="9:10" ht="12.75" x14ac:dyDescent="0.2">
      <c r="I619" s="24"/>
      <c r="J619" s="28"/>
    </row>
    <row r="620" spans="9:10" ht="12.75" x14ac:dyDescent="0.2">
      <c r="I620" s="24"/>
      <c r="J620" s="28"/>
    </row>
    <row r="621" spans="9:10" ht="12.75" x14ac:dyDescent="0.2">
      <c r="I621" s="24"/>
      <c r="J621" s="28"/>
    </row>
    <row r="622" spans="9:10" ht="12.75" x14ac:dyDescent="0.2">
      <c r="I622" s="24"/>
      <c r="J622" s="28"/>
    </row>
    <row r="623" spans="9:10" ht="12.75" x14ac:dyDescent="0.2">
      <c r="I623" s="24"/>
      <c r="J623" s="28"/>
    </row>
    <row r="624" spans="9:10" ht="12.75" x14ac:dyDescent="0.2">
      <c r="I624" s="24"/>
      <c r="J624" s="28"/>
    </row>
    <row r="625" spans="9:10" ht="12.75" x14ac:dyDescent="0.2">
      <c r="I625" s="24"/>
      <c r="J625" s="28"/>
    </row>
    <row r="626" spans="9:10" ht="12.75" x14ac:dyDescent="0.2">
      <c r="I626" s="24"/>
      <c r="J626" s="28"/>
    </row>
    <row r="627" spans="9:10" ht="12.75" x14ac:dyDescent="0.2">
      <c r="I627" s="24"/>
      <c r="J627" s="28"/>
    </row>
    <row r="628" spans="9:10" ht="12.75" x14ac:dyDescent="0.2">
      <c r="I628" s="24"/>
      <c r="J628" s="28"/>
    </row>
    <row r="629" spans="9:10" ht="12.75" x14ac:dyDescent="0.2">
      <c r="I629" s="24"/>
      <c r="J629" s="28"/>
    </row>
    <row r="630" spans="9:10" ht="12.75" x14ac:dyDescent="0.2">
      <c r="I630" s="24"/>
      <c r="J630" s="28"/>
    </row>
    <row r="631" spans="9:10" ht="12.75" x14ac:dyDescent="0.2">
      <c r="I631" s="24"/>
      <c r="J631" s="28"/>
    </row>
    <row r="632" spans="9:10" ht="12.75" x14ac:dyDescent="0.2">
      <c r="I632" s="24"/>
      <c r="J632" s="28"/>
    </row>
    <row r="633" spans="9:10" ht="12.75" x14ac:dyDescent="0.2">
      <c r="I633" s="24"/>
      <c r="J633" s="28"/>
    </row>
    <row r="634" spans="9:10" ht="12.75" x14ac:dyDescent="0.2">
      <c r="I634" s="24"/>
      <c r="J634" s="28"/>
    </row>
    <row r="635" spans="9:10" ht="12.75" x14ac:dyDescent="0.2">
      <c r="I635" s="24"/>
      <c r="J635" s="28"/>
    </row>
    <row r="636" spans="9:10" ht="12.75" x14ac:dyDescent="0.2">
      <c r="I636" s="24"/>
      <c r="J636" s="28"/>
    </row>
    <row r="637" spans="9:10" ht="12.75" x14ac:dyDescent="0.2">
      <c r="I637" s="24"/>
      <c r="J637" s="28"/>
    </row>
    <row r="638" spans="9:10" ht="12.75" x14ac:dyDescent="0.2">
      <c r="I638" s="24"/>
      <c r="J638" s="28"/>
    </row>
    <row r="639" spans="9:10" ht="12.75" x14ac:dyDescent="0.2">
      <c r="I639" s="24"/>
      <c r="J639" s="28"/>
    </row>
    <row r="640" spans="9:10" ht="12.75" x14ac:dyDescent="0.2">
      <c r="I640" s="24"/>
      <c r="J640" s="28"/>
    </row>
    <row r="641" spans="9:10" ht="12.75" x14ac:dyDescent="0.2">
      <c r="I641" s="24"/>
      <c r="J641" s="28"/>
    </row>
    <row r="642" spans="9:10" ht="12.75" x14ac:dyDescent="0.2">
      <c r="I642" s="24"/>
      <c r="J642" s="28"/>
    </row>
    <row r="643" spans="9:10" ht="12.75" x14ac:dyDescent="0.2">
      <c r="I643" s="24"/>
      <c r="J643" s="28"/>
    </row>
    <row r="644" spans="9:10" ht="12.75" x14ac:dyDescent="0.2">
      <c r="I644" s="24"/>
      <c r="J644" s="28"/>
    </row>
    <row r="645" spans="9:10" ht="12.75" x14ac:dyDescent="0.2">
      <c r="I645" s="24"/>
      <c r="J645" s="28"/>
    </row>
    <row r="646" spans="9:10" ht="12.75" x14ac:dyDescent="0.2">
      <c r="I646" s="24"/>
      <c r="J646" s="28"/>
    </row>
    <row r="647" spans="9:10" ht="12.75" x14ac:dyDescent="0.2">
      <c r="I647" s="24"/>
      <c r="J647" s="28"/>
    </row>
    <row r="648" spans="9:10" ht="12.75" x14ac:dyDescent="0.2">
      <c r="I648" s="24"/>
      <c r="J648" s="28"/>
    </row>
    <row r="649" spans="9:10" ht="12.75" x14ac:dyDescent="0.2">
      <c r="I649" s="24"/>
      <c r="J649" s="28"/>
    </row>
    <row r="650" spans="9:10" ht="12.75" x14ac:dyDescent="0.2">
      <c r="I650" s="24"/>
      <c r="J650" s="28"/>
    </row>
    <row r="651" spans="9:10" ht="12.75" x14ac:dyDescent="0.2">
      <c r="I651" s="24"/>
      <c r="J651" s="28"/>
    </row>
    <row r="652" spans="9:10" ht="12.75" x14ac:dyDescent="0.2">
      <c r="I652" s="24"/>
      <c r="J652" s="28"/>
    </row>
    <row r="653" spans="9:10" ht="12.75" x14ac:dyDescent="0.2">
      <c r="I653" s="24"/>
      <c r="J653" s="28"/>
    </row>
    <row r="654" spans="9:10" ht="12.75" x14ac:dyDescent="0.2">
      <c r="I654" s="24"/>
      <c r="J654" s="28"/>
    </row>
    <row r="655" spans="9:10" ht="12.75" x14ac:dyDescent="0.2">
      <c r="I655" s="24"/>
      <c r="J655" s="28"/>
    </row>
    <row r="656" spans="9:10" ht="12.75" x14ac:dyDescent="0.2">
      <c r="I656" s="24"/>
      <c r="J656" s="28"/>
    </row>
    <row r="657" spans="9:10" ht="12.75" x14ac:dyDescent="0.2">
      <c r="I657" s="24"/>
      <c r="J657" s="28"/>
    </row>
    <row r="658" spans="9:10" ht="12.75" x14ac:dyDescent="0.2">
      <c r="I658" s="24"/>
      <c r="J658" s="28"/>
    </row>
    <row r="659" spans="9:10" ht="12.75" x14ac:dyDescent="0.2">
      <c r="I659" s="24"/>
      <c r="J659" s="28"/>
    </row>
    <row r="660" spans="9:10" ht="12.75" x14ac:dyDescent="0.2">
      <c r="I660" s="24"/>
      <c r="J660" s="28"/>
    </row>
    <row r="661" spans="9:10" ht="12.75" x14ac:dyDescent="0.2">
      <c r="I661" s="24"/>
      <c r="J661" s="28"/>
    </row>
    <row r="662" spans="9:10" ht="12.75" x14ac:dyDescent="0.2">
      <c r="I662" s="24"/>
      <c r="J662" s="28"/>
    </row>
    <row r="663" spans="9:10" ht="12.75" x14ac:dyDescent="0.2">
      <c r="I663" s="24"/>
      <c r="J663" s="28"/>
    </row>
    <row r="664" spans="9:10" ht="12.75" x14ac:dyDescent="0.2">
      <c r="I664" s="24"/>
      <c r="J664" s="28"/>
    </row>
    <row r="665" spans="9:10" ht="12.75" x14ac:dyDescent="0.2">
      <c r="I665" s="24"/>
      <c r="J665" s="28"/>
    </row>
    <row r="666" spans="9:10" ht="12.75" x14ac:dyDescent="0.2">
      <c r="I666" s="24"/>
      <c r="J666" s="28"/>
    </row>
    <row r="667" spans="9:10" ht="12.75" x14ac:dyDescent="0.2">
      <c r="I667" s="24"/>
      <c r="J667" s="28"/>
    </row>
    <row r="668" spans="9:10" ht="12.75" x14ac:dyDescent="0.2">
      <c r="I668" s="24"/>
      <c r="J668" s="28"/>
    </row>
    <row r="669" spans="9:10" ht="12.75" x14ac:dyDescent="0.2">
      <c r="I669" s="24"/>
      <c r="J669" s="28"/>
    </row>
    <row r="670" spans="9:10" ht="12.75" x14ac:dyDescent="0.2">
      <c r="I670" s="24"/>
      <c r="J670" s="28"/>
    </row>
    <row r="671" spans="9:10" ht="12.75" x14ac:dyDescent="0.2">
      <c r="I671" s="24"/>
      <c r="J671" s="28"/>
    </row>
    <row r="672" spans="9:10" ht="12.75" x14ac:dyDescent="0.2">
      <c r="I672" s="24"/>
      <c r="J672" s="28"/>
    </row>
    <row r="673" spans="9:10" ht="12.75" x14ac:dyDescent="0.2">
      <c r="I673" s="24"/>
      <c r="J673" s="28"/>
    </row>
    <row r="674" spans="9:10" ht="12.75" x14ac:dyDescent="0.2">
      <c r="I674" s="24"/>
      <c r="J674" s="28"/>
    </row>
    <row r="675" spans="9:10" ht="12.75" x14ac:dyDescent="0.2">
      <c r="I675" s="24"/>
      <c r="J675" s="28"/>
    </row>
    <row r="676" spans="9:10" ht="12.75" x14ac:dyDescent="0.2">
      <c r="I676" s="24"/>
      <c r="J676" s="28"/>
    </row>
    <row r="677" spans="9:10" ht="12.75" x14ac:dyDescent="0.2">
      <c r="I677" s="24"/>
      <c r="J677" s="28"/>
    </row>
    <row r="678" spans="9:10" ht="12.75" x14ac:dyDescent="0.2">
      <c r="I678" s="24"/>
      <c r="J678" s="28"/>
    </row>
    <row r="679" spans="9:10" ht="12.75" x14ac:dyDescent="0.2">
      <c r="I679" s="24"/>
      <c r="J679" s="28"/>
    </row>
    <row r="680" spans="9:10" ht="12.75" x14ac:dyDescent="0.2">
      <c r="I680" s="24"/>
      <c r="J680" s="28"/>
    </row>
    <row r="681" spans="9:10" ht="12.75" x14ac:dyDescent="0.2">
      <c r="I681" s="24"/>
      <c r="J681" s="28"/>
    </row>
    <row r="682" spans="9:10" ht="12.75" x14ac:dyDescent="0.2">
      <c r="I682" s="24"/>
      <c r="J682" s="28"/>
    </row>
    <row r="683" spans="9:10" ht="12.75" x14ac:dyDescent="0.2">
      <c r="I683" s="24"/>
      <c r="J683" s="28"/>
    </row>
    <row r="684" spans="9:10" ht="12.75" x14ac:dyDescent="0.2">
      <c r="I684" s="24"/>
      <c r="J684" s="28"/>
    </row>
    <row r="685" spans="9:10" ht="12.75" x14ac:dyDescent="0.2">
      <c r="I685" s="24"/>
      <c r="J685" s="28"/>
    </row>
    <row r="686" spans="9:10" ht="12.75" x14ac:dyDescent="0.2">
      <c r="I686" s="24"/>
      <c r="J686" s="28"/>
    </row>
    <row r="687" spans="9:10" ht="12.75" x14ac:dyDescent="0.2">
      <c r="I687" s="24"/>
      <c r="J687" s="28"/>
    </row>
    <row r="688" spans="9:10" ht="12.75" x14ac:dyDescent="0.2">
      <c r="I688" s="24"/>
      <c r="J688" s="28"/>
    </row>
    <row r="689" spans="9:10" ht="12.75" x14ac:dyDescent="0.2">
      <c r="I689" s="24"/>
      <c r="J689" s="28"/>
    </row>
    <row r="690" spans="9:10" ht="12.75" x14ac:dyDescent="0.2">
      <c r="I690" s="24"/>
      <c r="J690" s="28"/>
    </row>
    <row r="691" spans="9:10" ht="12.75" x14ac:dyDescent="0.2">
      <c r="I691" s="24"/>
      <c r="J691" s="28"/>
    </row>
    <row r="692" spans="9:10" ht="12.75" x14ac:dyDescent="0.2">
      <c r="I692" s="24"/>
      <c r="J692" s="28"/>
    </row>
    <row r="693" spans="9:10" ht="12.75" x14ac:dyDescent="0.2">
      <c r="I693" s="24"/>
      <c r="J693" s="28"/>
    </row>
    <row r="694" spans="9:10" ht="12.75" x14ac:dyDescent="0.2">
      <c r="I694" s="24"/>
      <c r="J694" s="28"/>
    </row>
    <row r="695" spans="9:10" ht="12.75" x14ac:dyDescent="0.2">
      <c r="I695" s="24"/>
      <c r="J695" s="28"/>
    </row>
    <row r="696" spans="9:10" ht="12.75" x14ac:dyDescent="0.2">
      <c r="I696" s="24"/>
      <c r="J696" s="28"/>
    </row>
    <row r="697" spans="9:10" ht="12.75" x14ac:dyDescent="0.2">
      <c r="I697" s="24"/>
      <c r="J697" s="28"/>
    </row>
    <row r="698" spans="9:10" ht="12.75" x14ac:dyDescent="0.2">
      <c r="I698" s="24"/>
      <c r="J698" s="28"/>
    </row>
    <row r="699" spans="9:10" ht="12.75" x14ac:dyDescent="0.2">
      <c r="I699" s="24"/>
      <c r="J699" s="28"/>
    </row>
    <row r="700" spans="9:10" ht="12.75" x14ac:dyDescent="0.2">
      <c r="I700" s="24"/>
      <c r="J700" s="28"/>
    </row>
    <row r="701" spans="9:10" ht="12.75" x14ac:dyDescent="0.2">
      <c r="I701" s="24"/>
      <c r="J701" s="28"/>
    </row>
    <row r="702" spans="9:10" ht="12.75" x14ac:dyDescent="0.2">
      <c r="I702" s="24"/>
      <c r="J702" s="28"/>
    </row>
    <row r="703" spans="9:10" ht="12.75" x14ac:dyDescent="0.2">
      <c r="I703" s="24"/>
      <c r="J703" s="28"/>
    </row>
    <row r="704" spans="9:10" ht="12.75" x14ac:dyDescent="0.2">
      <c r="I704" s="24"/>
      <c r="J704" s="28"/>
    </row>
    <row r="705" spans="9:10" ht="12.75" x14ac:dyDescent="0.2">
      <c r="I705" s="24"/>
      <c r="J705" s="28"/>
    </row>
    <row r="706" spans="9:10" ht="12.75" x14ac:dyDescent="0.2">
      <c r="I706" s="24"/>
      <c r="J706" s="28"/>
    </row>
    <row r="707" spans="9:10" ht="12.75" x14ac:dyDescent="0.2">
      <c r="I707" s="24"/>
      <c r="J707" s="28"/>
    </row>
    <row r="708" spans="9:10" ht="12.75" x14ac:dyDescent="0.2">
      <c r="I708" s="24"/>
      <c r="J708" s="28"/>
    </row>
    <row r="709" spans="9:10" ht="12.75" x14ac:dyDescent="0.2">
      <c r="I709" s="24"/>
      <c r="J709" s="28"/>
    </row>
    <row r="710" spans="9:10" ht="12.75" x14ac:dyDescent="0.2">
      <c r="I710" s="24"/>
      <c r="J710" s="28"/>
    </row>
    <row r="711" spans="9:10" ht="12.75" x14ac:dyDescent="0.2">
      <c r="I711" s="24"/>
      <c r="J711" s="28"/>
    </row>
    <row r="712" spans="9:10" ht="12.75" x14ac:dyDescent="0.2">
      <c r="I712" s="24"/>
      <c r="J712" s="28"/>
    </row>
    <row r="713" spans="9:10" ht="12.75" x14ac:dyDescent="0.2">
      <c r="I713" s="24"/>
      <c r="J713" s="28"/>
    </row>
    <row r="714" spans="9:10" ht="12.75" x14ac:dyDescent="0.2">
      <c r="I714" s="24"/>
      <c r="J714" s="28"/>
    </row>
    <row r="715" spans="9:10" ht="12.75" x14ac:dyDescent="0.2">
      <c r="I715" s="24"/>
      <c r="J715" s="28"/>
    </row>
    <row r="716" spans="9:10" ht="12.75" x14ac:dyDescent="0.2">
      <c r="I716" s="24"/>
      <c r="J716" s="28"/>
    </row>
    <row r="717" spans="9:10" ht="12.75" x14ac:dyDescent="0.2">
      <c r="I717" s="24"/>
      <c r="J717" s="28"/>
    </row>
    <row r="718" spans="9:10" ht="12.75" x14ac:dyDescent="0.2">
      <c r="I718" s="24"/>
      <c r="J718" s="28"/>
    </row>
    <row r="719" spans="9:10" ht="12.75" x14ac:dyDescent="0.2">
      <c r="I719" s="24"/>
      <c r="J719" s="28"/>
    </row>
    <row r="720" spans="9:10" ht="12.75" x14ac:dyDescent="0.2">
      <c r="I720" s="24"/>
      <c r="J720" s="28"/>
    </row>
    <row r="721" spans="9:10" ht="12.75" x14ac:dyDescent="0.2">
      <c r="I721" s="24"/>
      <c r="J721" s="28"/>
    </row>
    <row r="722" spans="9:10" ht="12.75" x14ac:dyDescent="0.2">
      <c r="I722" s="24"/>
      <c r="J722" s="28"/>
    </row>
    <row r="723" spans="9:10" ht="12.75" x14ac:dyDescent="0.2">
      <c r="I723" s="24"/>
      <c r="J723" s="28"/>
    </row>
    <row r="724" spans="9:10" ht="12.75" x14ac:dyDescent="0.2">
      <c r="I724" s="24"/>
      <c r="J724" s="28"/>
    </row>
    <row r="725" spans="9:10" ht="12.75" x14ac:dyDescent="0.2">
      <c r="I725" s="24"/>
      <c r="J725" s="28"/>
    </row>
    <row r="726" spans="9:10" ht="12.75" x14ac:dyDescent="0.2">
      <c r="I726" s="24"/>
      <c r="J726" s="28"/>
    </row>
    <row r="727" spans="9:10" ht="12.75" x14ac:dyDescent="0.2">
      <c r="I727" s="24"/>
      <c r="J727" s="28"/>
    </row>
    <row r="728" spans="9:10" ht="12.75" x14ac:dyDescent="0.2">
      <c r="I728" s="24"/>
      <c r="J728" s="28"/>
    </row>
    <row r="729" spans="9:10" ht="12.75" x14ac:dyDescent="0.2">
      <c r="I729" s="24"/>
      <c r="J729" s="28"/>
    </row>
    <row r="730" spans="9:10" ht="12.75" x14ac:dyDescent="0.2">
      <c r="I730" s="24"/>
      <c r="J730" s="28"/>
    </row>
    <row r="731" spans="9:10" ht="12.75" x14ac:dyDescent="0.2">
      <c r="I731" s="24"/>
      <c r="J731" s="28"/>
    </row>
    <row r="732" spans="9:10" ht="12.75" x14ac:dyDescent="0.2">
      <c r="I732" s="24"/>
      <c r="J732" s="28"/>
    </row>
    <row r="733" spans="9:10" ht="12.75" x14ac:dyDescent="0.2">
      <c r="I733" s="24"/>
      <c r="J733" s="28"/>
    </row>
    <row r="734" spans="9:10" ht="12.75" x14ac:dyDescent="0.2">
      <c r="I734" s="24"/>
      <c r="J734" s="28"/>
    </row>
    <row r="735" spans="9:10" ht="12.75" x14ac:dyDescent="0.2">
      <c r="I735" s="24"/>
      <c r="J735" s="28"/>
    </row>
    <row r="736" spans="9:10" ht="12.75" x14ac:dyDescent="0.2">
      <c r="I736" s="24"/>
      <c r="J736" s="28"/>
    </row>
    <row r="737" spans="9:10" ht="12.75" x14ac:dyDescent="0.2">
      <c r="I737" s="24"/>
      <c r="J737" s="28"/>
    </row>
    <row r="738" spans="9:10" ht="12.75" x14ac:dyDescent="0.2">
      <c r="I738" s="24"/>
      <c r="J738" s="28"/>
    </row>
    <row r="739" spans="9:10" ht="12.75" x14ac:dyDescent="0.2">
      <c r="I739" s="24"/>
      <c r="J739" s="28"/>
    </row>
    <row r="740" spans="9:10" ht="12.75" x14ac:dyDescent="0.2">
      <c r="I740" s="24"/>
      <c r="J740" s="28"/>
    </row>
    <row r="741" spans="9:10" ht="12.75" x14ac:dyDescent="0.2">
      <c r="I741" s="24"/>
      <c r="J741" s="28"/>
    </row>
    <row r="742" spans="9:10" ht="12.75" x14ac:dyDescent="0.2">
      <c r="I742" s="24"/>
      <c r="J742" s="28"/>
    </row>
    <row r="743" spans="9:10" ht="12.75" x14ac:dyDescent="0.2">
      <c r="I743" s="24"/>
      <c r="J743" s="28"/>
    </row>
    <row r="744" spans="9:10" ht="12.75" x14ac:dyDescent="0.2">
      <c r="I744" s="24"/>
      <c r="J744" s="28"/>
    </row>
    <row r="745" spans="9:10" ht="12.75" x14ac:dyDescent="0.2">
      <c r="I745" s="24"/>
      <c r="J745" s="28"/>
    </row>
    <row r="746" spans="9:10" ht="12.75" x14ac:dyDescent="0.2">
      <c r="I746" s="24"/>
      <c r="J746" s="28"/>
    </row>
    <row r="747" spans="9:10" ht="12.75" x14ac:dyDescent="0.2">
      <c r="I747" s="24"/>
      <c r="J747" s="28"/>
    </row>
    <row r="748" spans="9:10" ht="12.75" x14ac:dyDescent="0.2">
      <c r="I748" s="24"/>
      <c r="J748" s="28"/>
    </row>
    <row r="749" spans="9:10" ht="12.75" x14ac:dyDescent="0.2">
      <c r="I749" s="24"/>
      <c r="J749" s="28"/>
    </row>
    <row r="750" spans="9:10" ht="12.75" x14ac:dyDescent="0.2">
      <c r="I750" s="24"/>
      <c r="J750" s="28"/>
    </row>
    <row r="751" spans="9:10" ht="12.75" x14ac:dyDescent="0.2">
      <c r="I751" s="24"/>
      <c r="J751" s="28"/>
    </row>
    <row r="752" spans="9:10" ht="12.75" x14ac:dyDescent="0.2">
      <c r="I752" s="24"/>
      <c r="J752" s="28"/>
    </row>
    <row r="753" spans="9:10" ht="12.75" x14ac:dyDescent="0.2">
      <c r="I753" s="24"/>
      <c r="J753" s="28"/>
    </row>
    <row r="754" spans="9:10" ht="12.75" x14ac:dyDescent="0.2">
      <c r="I754" s="24"/>
      <c r="J754" s="28"/>
    </row>
    <row r="755" spans="9:10" ht="12.75" x14ac:dyDescent="0.2">
      <c r="I755" s="24"/>
      <c r="J755" s="28"/>
    </row>
    <row r="756" spans="9:10" ht="12.75" x14ac:dyDescent="0.2">
      <c r="I756" s="24"/>
      <c r="J756" s="28"/>
    </row>
    <row r="757" spans="9:10" ht="12.75" x14ac:dyDescent="0.2">
      <c r="I757" s="24"/>
      <c r="J757" s="28"/>
    </row>
    <row r="758" spans="9:10" ht="12.75" x14ac:dyDescent="0.2">
      <c r="I758" s="24"/>
      <c r="J758" s="28"/>
    </row>
    <row r="759" spans="9:10" ht="12.75" x14ac:dyDescent="0.2">
      <c r="I759" s="24"/>
      <c r="J759" s="28"/>
    </row>
    <row r="760" spans="9:10" ht="12.75" x14ac:dyDescent="0.2">
      <c r="I760" s="24"/>
      <c r="J760" s="28"/>
    </row>
    <row r="761" spans="9:10" ht="12.75" x14ac:dyDescent="0.2">
      <c r="I761" s="24"/>
      <c r="J761" s="28"/>
    </row>
    <row r="762" spans="9:10" ht="12.75" x14ac:dyDescent="0.2">
      <c r="I762" s="24"/>
      <c r="J762" s="28"/>
    </row>
    <row r="763" spans="9:10" ht="12.75" x14ac:dyDescent="0.2">
      <c r="I763" s="24"/>
      <c r="J763" s="28"/>
    </row>
    <row r="764" spans="9:10" ht="12.75" x14ac:dyDescent="0.2">
      <c r="I764" s="24"/>
      <c r="J764" s="28"/>
    </row>
    <row r="765" spans="9:10" ht="12.75" x14ac:dyDescent="0.2">
      <c r="I765" s="24"/>
      <c r="J765" s="28"/>
    </row>
    <row r="766" spans="9:10" ht="12.75" x14ac:dyDescent="0.2">
      <c r="I766" s="24"/>
      <c r="J766" s="28"/>
    </row>
    <row r="767" spans="9:10" ht="12.75" x14ac:dyDescent="0.2">
      <c r="I767" s="24"/>
      <c r="J767" s="28"/>
    </row>
    <row r="768" spans="9:10" ht="12.75" x14ac:dyDescent="0.2">
      <c r="I768" s="24"/>
      <c r="J768" s="28"/>
    </row>
    <row r="769" spans="9:10" ht="12.75" x14ac:dyDescent="0.2">
      <c r="I769" s="24"/>
      <c r="J769" s="28"/>
    </row>
    <row r="770" spans="9:10" ht="12.75" x14ac:dyDescent="0.2">
      <c r="I770" s="24"/>
      <c r="J770" s="28"/>
    </row>
    <row r="771" spans="9:10" ht="12.75" x14ac:dyDescent="0.2">
      <c r="I771" s="24"/>
      <c r="J771" s="28"/>
    </row>
    <row r="772" spans="9:10" ht="12.75" x14ac:dyDescent="0.2">
      <c r="I772" s="24"/>
      <c r="J772" s="28"/>
    </row>
    <row r="773" spans="9:10" ht="12.75" x14ac:dyDescent="0.2">
      <c r="I773" s="24"/>
      <c r="J773" s="28"/>
    </row>
    <row r="774" spans="9:10" ht="12.75" x14ac:dyDescent="0.2">
      <c r="I774" s="24"/>
      <c r="J774" s="28"/>
    </row>
    <row r="775" spans="9:10" ht="12.75" x14ac:dyDescent="0.2">
      <c r="I775" s="24"/>
      <c r="J775" s="28"/>
    </row>
    <row r="776" spans="9:10" ht="12.75" x14ac:dyDescent="0.2">
      <c r="I776" s="24"/>
      <c r="J776" s="28"/>
    </row>
    <row r="777" spans="9:10" ht="12.75" x14ac:dyDescent="0.2">
      <c r="I777" s="24"/>
      <c r="J777" s="28"/>
    </row>
    <row r="778" spans="9:10" ht="12.75" x14ac:dyDescent="0.2">
      <c r="I778" s="24"/>
      <c r="J778" s="28"/>
    </row>
    <row r="779" spans="9:10" ht="12.75" x14ac:dyDescent="0.2">
      <c r="I779" s="24"/>
      <c r="J779" s="28"/>
    </row>
    <row r="780" spans="9:10" ht="12.75" x14ac:dyDescent="0.2">
      <c r="I780" s="24"/>
      <c r="J780" s="28"/>
    </row>
    <row r="781" spans="9:10" ht="12.75" x14ac:dyDescent="0.2">
      <c r="I781" s="24"/>
      <c r="J781" s="28"/>
    </row>
    <row r="782" spans="9:10" ht="12.75" x14ac:dyDescent="0.2">
      <c r="I782" s="24"/>
      <c r="J782" s="28"/>
    </row>
    <row r="783" spans="9:10" ht="12.75" x14ac:dyDescent="0.2">
      <c r="I783" s="24"/>
      <c r="J783" s="28"/>
    </row>
    <row r="784" spans="9:10" ht="12.75" x14ac:dyDescent="0.2">
      <c r="I784" s="24"/>
      <c r="J784" s="28"/>
    </row>
    <row r="785" spans="9:10" ht="12.75" x14ac:dyDescent="0.2">
      <c r="I785" s="24"/>
      <c r="J785" s="28"/>
    </row>
    <row r="786" spans="9:10" ht="12.75" x14ac:dyDescent="0.2">
      <c r="I786" s="24"/>
      <c r="J786" s="28"/>
    </row>
    <row r="787" spans="9:10" ht="12.75" x14ac:dyDescent="0.2">
      <c r="I787" s="24"/>
      <c r="J787" s="28"/>
    </row>
    <row r="788" spans="9:10" ht="12.75" x14ac:dyDescent="0.2">
      <c r="I788" s="24"/>
      <c r="J788" s="28"/>
    </row>
    <row r="789" spans="9:10" ht="12.75" x14ac:dyDescent="0.2">
      <c r="I789" s="24"/>
      <c r="J789" s="28"/>
    </row>
    <row r="790" spans="9:10" ht="12.75" x14ac:dyDescent="0.2">
      <c r="I790" s="24"/>
      <c r="J790" s="28"/>
    </row>
    <row r="791" spans="9:10" ht="12.75" x14ac:dyDescent="0.2">
      <c r="I791" s="24"/>
      <c r="J791" s="28"/>
    </row>
    <row r="792" spans="9:10" ht="12.75" x14ac:dyDescent="0.2">
      <c r="I792" s="24"/>
      <c r="J792" s="28"/>
    </row>
    <row r="793" spans="9:10" ht="12.75" x14ac:dyDescent="0.2">
      <c r="I793" s="24"/>
      <c r="J793" s="28"/>
    </row>
    <row r="794" spans="9:10" ht="12.75" x14ac:dyDescent="0.2">
      <c r="I794" s="24"/>
      <c r="J794" s="28"/>
    </row>
    <row r="795" spans="9:10" ht="12.75" x14ac:dyDescent="0.2">
      <c r="I795" s="24"/>
      <c r="J795" s="28"/>
    </row>
    <row r="796" spans="9:10" ht="12.75" x14ac:dyDescent="0.2">
      <c r="I796" s="24"/>
      <c r="J796" s="28"/>
    </row>
    <row r="797" spans="9:10" ht="12.75" x14ac:dyDescent="0.2">
      <c r="I797" s="24"/>
      <c r="J797" s="28"/>
    </row>
    <row r="798" spans="9:10" ht="12.75" x14ac:dyDescent="0.2">
      <c r="I798" s="24"/>
      <c r="J798" s="28"/>
    </row>
    <row r="799" spans="9:10" ht="12.75" x14ac:dyDescent="0.2">
      <c r="I799" s="24"/>
      <c r="J799" s="28"/>
    </row>
    <row r="800" spans="9:10" ht="12.75" x14ac:dyDescent="0.2">
      <c r="I800" s="24"/>
      <c r="J800" s="28"/>
    </row>
    <row r="801" spans="9:10" ht="12.75" x14ac:dyDescent="0.2">
      <c r="I801" s="24"/>
      <c r="J801" s="28"/>
    </row>
    <row r="802" spans="9:10" ht="12.75" x14ac:dyDescent="0.2">
      <c r="I802" s="24"/>
      <c r="J802" s="28"/>
    </row>
    <row r="803" spans="9:10" ht="12.75" x14ac:dyDescent="0.2">
      <c r="I803" s="24"/>
      <c r="J803" s="28"/>
    </row>
    <row r="804" spans="9:10" ht="12.75" x14ac:dyDescent="0.2">
      <c r="I804" s="24"/>
      <c r="J804" s="28"/>
    </row>
    <row r="805" spans="9:10" ht="12.75" x14ac:dyDescent="0.2">
      <c r="I805" s="24"/>
      <c r="J805" s="28"/>
    </row>
    <row r="806" spans="9:10" ht="12.75" x14ac:dyDescent="0.2">
      <c r="I806" s="24"/>
      <c r="J806" s="28"/>
    </row>
    <row r="807" spans="9:10" ht="12.75" x14ac:dyDescent="0.2">
      <c r="I807" s="24"/>
      <c r="J807" s="28"/>
    </row>
    <row r="808" spans="9:10" ht="12.75" x14ac:dyDescent="0.2">
      <c r="I808" s="24"/>
      <c r="J808" s="28"/>
    </row>
    <row r="809" spans="9:10" ht="12.75" x14ac:dyDescent="0.2">
      <c r="I809" s="24"/>
      <c r="J809" s="28"/>
    </row>
    <row r="810" spans="9:10" ht="12.75" x14ac:dyDescent="0.2">
      <c r="I810" s="24"/>
      <c r="J810" s="28"/>
    </row>
    <row r="811" spans="9:10" ht="12.75" x14ac:dyDescent="0.2">
      <c r="I811" s="24"/>
      <c r="J811" s="28"/>
    </row>
    <row r="812" spans="9:10" ht="12.75" x14ac:dyDescent="0.2">
      <c r="I812" s="24"/>
      <c r="J812" s="28"/>
    </row>
    <row r="813" spans="9:10" ht="12.75" x14ac:dyDescent="0.2">
      <c r="I813" s="24"/>
      <c r="J813" s="28"/>
    </row>
    <row r="814" spans="9:10" ht="12.75" x14ac:dyDescent="0.2">
      <c r="I814" s="24"/>
      <c r="J814" s="28"/>
    </row>
    <row r="815" spans="9:10" ht="12.75" x14ac:dyDescent="0.2">
      <c r="I815" s="24"/>
      <c r="J815" s="28"/>
    </row>
    <row r="816" spans="9:10" ht="12.75" x14ac:dyDescent="0.2">
      <c r="I816" s="24"/>
      <c r="J816" s="28"/>
    </row>
    <row r="817" spans="9:10" ht="12.75" x14ac:dyDescent="0.2">
      <c r="I817" s="24"/>
      <c r="J817" s="28"/>
    </row>
    <row r="818" spans="9:10" ht="12.75" x14ac:dyDescent="0.2">
      <c r="I818" s="24"/>
      <c r="J818" s="28"/>
    </row>
    <row r="819" spans="9:10" ht="12.75" x14ac:dyDescent="0.2">
      <c r="I819" s="24"/>
      <c r="J819" s="28"/>
    </row>
    <row r="820" spans="9:10" ht="12.75" x14ac:dyDescent="0.2">
      <c r="I820" s="24"/>
      <c r="J820" s="28"/>
    </row>
    <row r="821" spans="9:10" ht="12.75" x14ac:dyDescent="0.2">
      <c r="I821" s="24"/>
      <c r="J821" s="28"/>
    </row>
    <row r="822" spans="9:10" ht="12.75" x14ac:dyDescent="0.2">
      <c r="I822" s="24"/>
      <c r="J822" s="28"/>
    </row>
    <row r="823" spans="9:10" ht="12.75" x14ac:dyDescent="0.2">
      <c r="I823" s="24"/>
      <c r="J823" s="28"/>
    </row>
    <row r="824" spans="9:10" ht="12.75" x14ac:dyDescent="0.2">
      <c r="I824" s="24"/>
      <c r="J824" s="28"/>
    </row>
    <row r="825" spans="9:10" ht="12.75" x14ac:dyDescent="0.2">
      <c r="I825" s="24"/>
      <c r="J825" s="28"/>
    </row>
    <row r="826" spans="9:10" ht="12.75" x14ac:dyDescent="0.2">
      <c r="I826" s="24"/>
      <c r="J826" s="28"/>
    </row>
    <row r="827" spans="9:10" ht="12.75" x14ac:dyDescent="0.2">
      <c r="I827" s="24"/>
      <c r="J827" s="28"/>
    </row>
    <row r="828" spans="9:10" ht="12.75" x14ac:dyDescent="0.2">
      <c r="I828" s="24"/>
      <c r="J828" s="28"/>
    </row>
    <row r="829" spans="9:10" ht="12.75" x14ac:dyDescent="0.2">
      <c r="I829" s="24"/>
      <c r="J829" s="28"/>
    </row>
    <row r="830" spans="9:10" ht="12.75" x14ac:dyDescent="0.2">
      <c r="I830" s="24"/>
      <c r="J830" s="28"/>
    </row>
    <row r="831" spans="9:10" ht="12.75" x14ac:dyDescent="0.2">
      <c r="I831" s="24"/>
      <c r="J831" s="28"/>
    </row>
    <row r="832" spans="9:10" ht="12.75" x14ac:dyDescent="0.2">
      <c r="I832" s="24"/>
      <c r="J832" s="28"/>
    </row>
    <row r="833" spans="9:10" ht="12.75" x14ac:dyDescent="0.2">
      <c r="I833" s="24"/>
      <c r="J833" s="28"/>
    </row>
    <row r="834" spans="9:10" ht="12.75" x14ac:dyDescent="0.2">
      <c r="I834" s="24"/>
      <c r="J834" s="28"/>
    </row>
    <row r="835" spans="9:10" ht="12.75" x14ac:dyDescent="0.2">
      <c r="I835" s="24"/>
      <c r="J835" s="28"/>
    </row>
    <row r="836" spans="9:10" ht="12.75" x14ac:dyDescent="0.2">
      <c r="I836" s="24"/>
      <c r="J836" s="28"/>
    </row>
    <row r="837" spans="9:10" ht="12.75" x14ac:dyDescent="0.2">
      <c r="I837" s="24"/>
      <c r="J837" s="28"/>
    </row>
    <row r="838" spans="9:10" ht="12.75" x14ac:dyDescent="0.2">
      <c r="I838" s="24"/>
      <c r="J838" s="28"/>
    </row>
    <row r="839" spans="9:10" ht="12.75" x14ac:dyDescent="0.2">
      <c r="I839" s="24"/>
      <c r="J839" s="28"/>
    </row>
    <row r="840" spans="9:10" ht="12.75" x14ac:dyDescent="0.2">
      <c r="I840" s="24"/>
      <c r="J840" s="28"/>
    </row>
    <row r="841" spans="9:10" ht="12.75" x14ac:dyDescent="0.2">
      <c r="I841" s="24"/>
      <c r="J841" s="28"/>
    </row>
    <row r="842" spans="9:10" ht="12.75" x14ac:dyDescent="0.2">
      <c r="I842" s="24"/>
      <c r="J842" s="28"/>
    </row>
    <row r="843" spans="9:10" ht="12.75" x14ac:dyDescent="0.2">
      <c r="I843" s="24"/>
      <c r="J843" s="28"/>
    </row>
    <row r="844" spans="9:10" ht="12.75" x14ac:dyDescent="0.2">
      <c r="I844" s="24"/>
      <c r="J844" s="28"/>
    </row>
    <row r="845" spans="9:10" ht="12.75" x14ac:dyDescent="0.2">
      <c r="I845" s="24"/>
      <c r="J845" s="28"/>
    </row>
    <row r="846" spans="9:10" ht="12.75" x14ac:dyDescent="0.2">
      <c r="I846" s="24"/>
      <c r="J846" s="28"/>
    </row>
    <row r="847" spans="9:10" ht="12.75" x14ac:dyDescent="0.2">
      <c r="I847" s="24"/>
      <c r="J847" s="28"/>
    </row>
    <row r="848" spans="9:10" ht="12.75" x14ac:dyDescent="0.2">
      <c r="I848" s="24"/>
      <c r="J848" s="28"/>
    </row>
    <row r="849" spans="9:10" ht="12.75" x14ac:dyDescent="0.2">
      <c r="I849" s="24"/>
      <c r="J849" s="28"/>
    </row>
    <row r="850" spans="9:10" ht="12.75" x14ac:dyDescent="0.2">
      <c r="I850" s="24"/>
      <c r="J850" s="28"/>
    </row>
    <row r="851" spans="9:10" ht="12.75" x14ac:dyDescent="0.2">
      <c r="I851" s="24"/>
      <c r="J851" s="28"/>
    </row>
    <row r="852" spans="9:10" ht="12.75" x14ac:dyDescent="0.2">
      <c r="I852" s="24"/>
      <c r="J852" s="28"/>
    </row>
    <row r="853" spans="9:10" ht="12.75" x14ac:dyDescent="0.2">
      <c r="I853" s="24"/>
      <c r="J853" s="28"/>
    </row>
    <row r="854" spans="9:10" ht="12.75" x14ac:dyDescent="0.2">
      <c r="I854" s="24"/>
      <c r="J854" s="28"/>
    </row>
    <row r="855" spans="9:10" ht="12.75" x14ac:dyDescent="0.2">
      <c r="I855" s="24"/>
      <c r="J855" s="28"/>
    </row>
    <row r="856" spans="9:10" ht="12.75" x14ac:dyDescent="0.2">
      <c r="I856" s="24"/>
      <c r="J856" s="28"/>
    </row>
    <row r="857" spans="9:10" ht="12.75" x14ac:dyDescent="0.2">
      <c r="I857" s="24"/>
      <c r="J857" s="28"/>
    </row>
    <row r="858" spans="9:10" ht="12.75" x14ac:dyDescent="0.2">
      <c r="I858" s="24"/>
      <c r="J858" s="28"/>
    </row>
    <row r="859" spans="9:10" ht="12.75" x14ac:dyDescent="0.2">
      <c r="I859" s="24"/>
      <c r="J859" s="28"/>
    </row>
    <row r="860" spans="9:10" ht="12.75" x14ac:dyDescent="0.2">
      <c r="I860" s="24"/>
      <c r="J860" s="28"/>
    </row>
    <row r="861" spans="9:10" ht="12.75" x14ac:dyDescent="0.2">
      <c r="I861" s="24"/>
      <c r="J861" s="28"/>
    </row>
    <row r="862" spans="9:10" ht="12.75" x14ac:dyDescent="0.2">
      <c r="I862" s="24"/>
      <c r="J862" s="28"/>
    </row>
    <row r="863" spans="9:10" ht="12.75" x14ac:dyDescent="0.2">
      <c r="I863" s="24"/>
      <c r="J863" s="28"/>
    </row>
    <row r="864" spans="9:10" ht="12.75" x14ac:dyDescent="0.2">
      <c r="I864" s="24"/>
      <c r="J864" s="28"/>
    </row>
    <row r="865" spans="9:10" ht="12.75" x14ac:dyDescent="0.2">
      <c r="I865" s="24"/>
      <c r="J865" s="28"/>
    </row>
    <row r="866" spans="9:10" ht="12.75" x14ac:dyDescent="0.2">
      <c r="I866" s="24"/>
      <c r="J866" s="28"/>
    </row>
    <row r="867" spans="9:10" ht="12.75" x14ac:dyDescent="0.2">
      <c r="I867" s="24"/>
      <c r="J867" s="28"/>
    </row>
    <row r="868" spans="9:10" ht="12.75" x14ac:dyDescent="0.2">
      <c r="I868" s="24"/>
      <c r="J868" s="28"/>
    </row>
    <row r="869" spans="9:10" ht="12.75" x14ac:dyDescent="0.2">
      <c r="I869" s="24"/>
      <c r="J869" s="28"/>
    </row>
    <row r="870" spans="9:10" ht="12.75" x14ac:dyDescent="0.2">
      <c r="I870" s="24"/>
      <c r="J870" s="28"/>
    </row>
    <row r="871" spans="9:10" ht="12.75" x14ac:dyDescent="0.2">
      <c r="I871" s="24"/>
      <c r="J871" s="28"/>
    </row>
    <row r="872" spans="9:10" ht="12.75" x14ac:dyDescent="0.2">
      <c r="I872" s="24"/>
      <c r="J872" s="28"/>
    </row>
    <row r="873" spans="9:10" ht="12.75" x14ac:dyDescent="0.2">
      <c r="I873" s="24"/>
      <c r="J873" s="28"/>
    </row>
    <row r="874" spans="9:10" ht="12.75" x14ac:dyDescent="0.2">
      <c r="I874" s="24"/>
      <c r="J874" s="28"/>
    </row>
    <row r="875" spans="9:10" ht="12.75" x14ac:dyDescent="0.2">
      <c r="I875" s="24"/>
      <c r="J875" s="28"/>
    </row>
    <row r="876" spans="9:10" ht="12.75" x14ac:dyDescent="0.2">
      <c r="I876" s="24"/>
      <c r="J876" s="28"/>
    </row>
    <row r="877" spans="9:10" ht="12.75" x14ac:dyDescent="0.2">
      <c r="I877" s="24"/>
      <c r="J877" s="28"/>
    </row>
    <row r="878" spans="9:10" ht="12.75" x14ac:dyDescent="0.2">
      <c r="I878" s="24"/>
      <c r="J878" s="28"/>
    </row>
    <row r="879" spans="9:10" ht="12.75" x14ac:dyDescent="0.2">
      <c r="I879" s="24"/>
      <c r="J879" s="28"/>
    </row>
    <row r="880" spans="9:10" ht="12.75" x14ac:dyDescent="0.2">
      <c r="I880" s="24"/>
      <c r="J880" s="28"/>
    </row>
    <row r="881" spans="9:10" ht="12.75" x14ac:dyDescent="0.2">
      <c r="I881" s="24"/>
      <c r="J881" s="28"/>
    </row>
    <row r="882" spans="9:10" ht="12.75" x14ac:dyDescent="0.2">
      <c r="I882" s="24"/>
      <c r="J882" s="28"/>
    </row>
    <row r="883" spans="9:10" ht="12.75" x14ac:dyDescent="0.2">
      <c r="I883" s="24"/>
      <c r="J883" s="28"/>
    </row>
    <row r="884" spans="9:10" ht="12.75" x14ac:dyDescent="0.2">
      <c r="I884" s="24"/>
      <c r="J884" s="28"/>
    </row>
    <row r="885" spans="9:10" ht="12.75" x14ac:dyDescent="0.2">
      <c r="I885" s="24"/>
      <c r="J885" s="28"/>
    </row>
    <row r="886" spans="9:10" ht="12.75" x14ac:dyDescent="0.2">
      <c r="I886" s="24"/>
      <c r="J886" s="28"/>
    </row>
    <row r="887" spans="9:10" ht="12.75" x14ac:dyDescent="0.2">
      <c r="I887" s="24"/>
      <c r="J887" s="28"/>
    </row>
    <row r="888" spans="9:10" ht="12.75" x14ac:dyDescent="0.2">
      <c r="I888" s="24"/>
      <c r="J888" s="28"/>
    </row>
    <row r="889" spans="9:10" ht="12.75" x14ac:dyDescent="0.2">
      <c r="I889" s="24"/>
      <c r="J889" s="28"/>
    </row>
    <row r="890" spans="9:10" ht="12.75" x14ac:dyDescent="0.2">
      <c r="I890" s="24"/>
      <c r="J890" s="28"/>
    </row>
    <row r="891" spans="9:10" ht="12.75" x14ac:dyDescent="0.2">
      <c r="I891" s="24"/>
      <c r="J891" s="28"/>
    </row>
    <row r="892" spans="9:10" ht="12.75" x14ac:dyDescent="0.2">
      <c r="I892" s="24"/>
      <c r="J892" s="28"/>
    </row>
    <row r="893" spans="9:10" ht="12.75" x14ac:dyDescent="0.2">
      <c r="I893" s="24"/>
      <c r="J893" s="28"/>
    </row>
    <row r="894" spans="9:10" ht="12.75" x14ac:dyDescent="0.2">
      <c r="I894" s="24"/>
      <c r="J894" s="28"/>
    </row>
    <row r="895" spans="9:10" ht="12.75" x14ac:dyDescent="0.2">
      <c r="I895" s="24"/>
      <c r="J895" s="28"/>
    </row>
    <row r="896" spans="9:10" ht="12.75" x14ac:dyDescent="0.2">
      <c r="I896" s="24"/>
      <c r="J896" s="28"/>
    </row>
    <row r="897" spans="9:10" ht="12.75" x14ac:dyDescent="0.2">
      <c r="I897" s="24"/>
      <c r="J897" s="28"/>
    </row>
    <row r="898" spans="9:10" ht="12.75" x14ac:dyDescent="0.2">
      <c r="I898" s="24"/>
      <c r="J898" s="28"/>
    </row>
    <row r="899" spans="9:10" ht="12.75" x14ac:dyDescent="0.2">
      <c r="I899" s="24"/>
      <c r="J899" s="28"/>
    </row>
    <row r="900" spans="9:10" ht="12.75" x14ac:dyDescent="0.2">
      <c r="I900" s="24"/>
      <c r="J900" s="28"/>
    </row>
    <row r="901" spans="9:10" ht="12.75" x14ac:dyDescent="0.2">
      <c r="I901" s="24"/>
      <c r="J901" s="28"/>
    </row>
    <row r="902" spans="9:10" ht="12.75" x14ac:dyDescent="0.2">
      <c r="I902" s="24"/>
      <c r="J902" s="28"/>
    </row>
    <row r="903" spans="9:10" ht="12.75" x14ac:dyDescent="0.2">
      <c r="I903" s="24"/>
      <c r="J903" s="28"/>
    </row>
    <row r="904" spans="9:10" ht="12.75" x14ac:dyDescent="0.2">
      <c r="I904" s="24"/>
      <c r="J904" s="28"/>
    </row>
    <row r="905" spans="9:10" ht="12.75" x14ac:dyDescent="0.2">
      <c r="I905" s="24"/>
      <c r="J905" s="28"/>
    </row>
    <row r="906" spans="9:10" ht="12.75" x14ac:dyDescent="0.2">
      <c r="I906" s="24"/>
      <c r="J906" s="28"/>
    </row>
    <row r="907" spans="9:10" ht="12.75" x14ac:dyDescent="0.2">
      <c r="I907" s="24"/>
      <c r="J907" s="28"/>
    </row>
    <row r="908" spans="9:10" ht="12.75" x14ac:dyDescent="0.2">
      <c r="I908" s="24"/>
      <c r="J908" s="28"/>
    </row>
    <row r="909" spans="9:10" ht="12.75" x14ac:dyDescent="0.2">
      <c r="I909" s="24"/>
      <c r="J909" s="28"/>
    </row>
    <row r="910" spans="9:10" ht="12.75" x14ac:dyDescent="0.2">
      <c r="I910" s="24"/>
      <c r="J910" s="28"/>
    </row>
    <row r="911" spans="9:10" ht="12.75" x14ac:dyDescent="0.2">
      <c r="I911" s="24"/>
      <c r="J911" s="28"/>
    </row>
    <row r="912" spans="9:10" ht="12.75" x14ac:dyDescent="0.2">
      <c r="I912" s="24"/>
      <c r="J912" s="28"/>
    </row>
    <row r="913" spans="9:10" ht="12.75" x14ac:dyDescent="0.2">
      <c r="I913" s="24"/>
      <c r="J913" s="28"/>
    </row>
    <row r="914" spans="9:10" ht="12.75" x14ac:dyDescent="0.2">
      <c r="I914" s="24"/>
      <c r="J914" s="28"/>
    </row>
    <row r="915" spans="9:10" ht="12.75" x14ac:dyDescent="0.2">
      <c r="I915" s="24"/>
      <c r="J915" s="28"/>
    </row>
    <row r="916" spans="9:10" ht="12.75" x14ac:dyDescent="0.2">
      <c r="I916" s="24"/>
      <c r="J916" s="28"/>
    </row>
    <row r="917" spans="9:10" ht="12.75" x14ac:dyDescent="0.2">
      <c r="I917" s="24"/>
      <c r="J917" s="28"/>
    </row>
    <row r="918" spans="9:10" ht="12.75" x14ac:dyDescent="0.2">
      <c r="I918" s="24"/>
      <c r="J918" s="28"/>
    </row>
    <row r="919" spans="9:10" ht="12.75" x14ac:dyDescent="0.2">
      <c r="I919" s="24"/>
      <c r="J919" s="28"/>
    </row>
    <row r="920" spans="9:10" ht="12.75" x14ac:dyDescent="0.2">
      <c r="I920" s="24"/>
      <c r="J920" s="28"/>
    </row>
    <row r="921" spans="9:10" ht="12.75" x14ac:dyDescent="0.2">
      <c r="I921" s="24"/>
      <c r="J921" s="28"/>
    </row>
    <row r="922" spans="9:10" ht="12.75" x14ac:dyDescent="0.2">
      <c r="I922" s="24"/>
      <c r="J922" s="28"/>
    </row>
    <row r="923" spans="9:10" ht="12.75" x14ac:dyDescent="0.2">
      <c r="I923" s="24"/>
      <c r="J923" s="28"/>
    </row>
    <row r="924" spans="9:10" ht="12.75" x14ac:dyDescent="0.2">
      <c r="I924" s="24"/>
      <c r="J924" s="28"/>
    </row>
    <row r="925" spans="9:10" ht="12.75" x14ac:dyDescent="0.2">
      <c r="I925" s="24"/>
      <c r="J925" s="28"/>
    </row>
    <row r="926" spans="9:10" ht="12.75" x14ac:dyDescent="0.2">
      <c r="I926" s="24"/>
      <c r="J926" s="28"/>
    </row>
    <row r="927" spans="9:10" ht="12.75" x14ac:dyDescent="0.2">
      <c r="I927" s="24"/>
      <c r="J927" s="28"/>
    </row>
    <row r="928" spans="9:10" ht="12.75" x14ac:dyDescent="0.2">
      <c r="I928" s="24"/>
      <c r="J928" s="28"/>
    </row>
    <row r="929" spans="9:10" ht="12.75" x14ac:dyDescent="0.2">
      <c r="I929" s="24"/>
      <c r="J929" s="28"/>
    </row>
    <row r="930" spans="9:10" ht="12.75" x14ac:dyDescent="0.2">
      <c r="I930" s="24"/>
      <c r="J930" s="28"/>
    </row>
    <row r="931" spans="9:10" ht="12.75" x14ac:dyDescent="0.2">
      <c r="I931" s="24"/>
      <c r="J931" s="28"/>
    </row>
    <row r="932" spans="9:10" ht="12.75" x14ac:dyDescent="0.2">
      <c r="I932" s="24"/>
      <c r="J932" s="28"/>
    </row>
    <row r="933" spans="9:10" ht="12.75" x14ac:dyDescent="0.2">
      <c r="I933" s="24"/>
      <c r="J933" s="28"/>
    </row>
    <row r="934" spans="9:10" ht="12.75" x14ac:dyDescent="0.2">
      <c r="I934" s="24"/>
      <c r="J934" s="28"/>
    </row>
    <row r="935" spans="9:10" ht="12.75" x14ac:dyDescent="0.2">
      <c r="I935" s="24"/>
      <c r="J935" s="28"/>
    </row>
    <row r="936" spans="9:10" ht="12.75" x14ac:dyDescent="0.2">
      <c r="I936" s="24"/>
      <c r="J936" s="28"/>
    </row>
    <row r="937" spans="9:10" ht="12.75" x14ac:dyDescent="0.2">
      <c r="I937" s="24"/>
      <c r="J937" s="28"/>
    </row>
    <row r="938" spans="9:10" ht="12.75" x14ac:dyDescent="0.2">
      <c r="I938" s="24"/>
      <c r="J938" s="28"/>
    </row>
    <row r="939" spans="9:10" ht="12.75" x14ac:dyDescent="0.2">
      <c r="I939" s="24"/>
      <c r="J939" s="28"/>
    </row>
    <row r="940" spans="9:10" ht="12.75" x14ac:dyDescent="0.2">
      <c r="I940" s="24"/>
      <c r="J940" s="28"/>
    </row>
    <row r="941" spans="9:10" ht="12.75" x14ac:dyDescent="0.2">
      <c r="I941" s="24"/>
      <c r="J941" s="28"/>
    </row>
    <row r="942" spans="9:10" ht="12.75" x14ac:dyDescent="0.2">
      <c r="I942" s="24"/>
      <c r="J942" s="28"/>
    </row>
    <row r="943" spans="9:10" ht="12.75" x14ac:dyDescent="0.2">
      <c r="I943" s="24"/>
      <c r="J943" s="28"/>
    </row>
    <row r="944" spans="9:10" ht="12.75" x14ac:dyDescent="0.2">
      <c r="I944" s="24"/>
      <c r="J944" s="28"/>
    </row>
    <row r="945" spans="9:10" ht="12.75" x14ac:dyDescent="0.2">
      <c r="I945" s="24"/>
      <c r="J945" s="28"/>
    </row>
    <row r="946" spans="9:10" ht="12.75" x14ac:dyDescent="0.2">
      <c r="I946" s="24"/>
      <c r="J946" s="28"/>
    </row>
    <row r="947" spans="9:10" ht="12.75" x14ac:dyDescent="0.2">
      <c r="I947" s="24"/>
      <c r="J947" s="28"/>
    </row>
    <row r="948" spans="9:10" ht="12.75" x14ac:dyDescent="0.2">
      <c r="I948" s="24"/>
      <c r="J948" s="28"/>
    </row>
    <row r="949" spans="9:10" ht="12.75" x14ac:dyDescent="0.2">
      <c r="I949" s="24"/>
      <c r="J949" s="28"/>
    </row>
    <row r="950" spans="9:10" ht="12.75" x14ac:dyDescent="0.2">
      <c r="I950" s="24"/>
      <c r="J950" s="28"/>
    </row>
    <row r="951" spans="9:10" ht="12.75" x14ac:dyDescent="0.2">
      <c r="I951" s="24"/>
      <c r="J951" s="28"/>
    </row>
    <row r="952" spans="9:10" ht="12.75" x14ac:dyDescent="0.2">
      <c r="I952" s="24"/>
      <c r="J952" s="28"/>
    </row>
    <row r="953" spans="9:10" ht="12.75" x14ac:dyDescent="0.2">
      <c r="I953" s="24"/>
      <c r="J953" s="28"/>
    </row>
    <row r="954" spans="9:10" ht="12.75" x14ac:dyDescent="0.2">
      <c r="I954" s="24"/>
      <c r="J954" s="28"/>
    </row>
    <row r="955" spans="9:10" ht="12.75" x14ac:dyDescent="0.2">
      <c r="I955" s="24"/>
      <c r="J955" s="28"/>
    </row>
    <row r="956" spans="9:10" ht="12.75" x14ac:dyDescent="0.2">
      <c r="I956" s="24"/>
      <c r="J956" s="28"/>
    </row>
    <row r="957" spans="9:10" ht="12.75" x14ac:dyDescent="0.2">
      <c r="I957" s="24"/>
      <c r="J957" s="28"/>
    </row>
    <row r="958" spans="9:10" ht="12.75" x14ac:dyDescent="0.2">
      <c r="I958" s="24"/>
      <c r="J958" s="28"/>
    </row>
    <row r="959" spans="9:10" ht="12.75" x14ac:dyDescent="0.2">
      <c r="I959" s="24"/>
      <c r="J959" s="28"/>
    </row>
    <row r="960" spans="9:10" ht="12.75" x14ac:dyDescent="0.2">
      <c r="I960" s="24"/>
      <c r="J960" s="28"/>
    </row>
    <row r="961" spans="9:10" ht="12.75" x14ac:dyDescent="0.2">
      <c r="I961" s="24"/>
      <c r="J961" s="28"/>
    </row>
    <row r="962" spans="9:10" ht="12.75" x14ac:dyDescent="0.2">
      <c r="I962" s="24"/>
      <c r="J962" s="28"/>
    </row>
    <row r="963" spans="9:10" ht="12.75" x14ac:dyDescent="0.2">
      <c r="I963" s="24"/>
      <c r="J963" s="28"/>
    </row>
    <row r="964" spans="9:10" ht="12.75" x14ac:dyDescent="0.2">
      <c r="I964" s="24"/>
      <c r="J964" s="28"/>
    </row>
    <row r="965" spans="9:10" ht="12.75" x14ac:dyDescent="0.2">
      <c r="I965" s="24"/>
      <c r="J965" s="28"/>
    </row>
    <row r="966" spans="9:10" ht="12.75" x14ac:dyDescent="0.2">
      <c r="I966" s="24"/>
      <c r="J966" s="28"/>
    </row>
    <row r="967" spans="9:10" ht="12.75" x14ac:dyDescent="0.2">
      <c r="I967" s="24"/>
      <c r="J967" s="28"/>
    </row>
    <row r="968" spans="9:10" ht="12.75" x14ac:dyDescent="0.2">
      <c r="I968" s="24"/>
      <c r="J968" s="28"/>
    </row>
    <row r="969" spans="9:10" ht="12.75" x14ac:dyDescent="0.2">
      <c r="I969" s="24"/>
      <c r="J969" s="28"/>
    </row>
    <row r="970" spans="9:10" ht="12.75" x14ac:dyDescent="0.2">
      <c r="I970" s="24"/>
      <c r="J970" s="28"/>
    </row>
    <row r="971" spans="9:10" ht="12.75" x14ac:dyDescent="0.2">
      <c r="I971" s="24"/>
      <c r="J971" s="28"/>
    </row>
    <row r="972" spans="9:10" ht="12.75" x14ac:dyDescent="0.2">
      <c r="I972" s="24"/>
      <c r="J972" s="28"/>
    </row>
    <row r="973" spans="9:10" ht="12.75" x14ac:dyDescent="0.2">
      <c r="I973" s="24"/>
      <c r="J973" s="28"/>
    </row>
    <row r="974" spans="9:10" ht="12.75" x14ac:dyDescent="0.2">
      <c r="I974" s="24"/>
      <c r="J974" s="28"/>
    </row>
    <row r="975" spans="9:10" ht="12.75" x14ac:dyDescent="0.2">
      <c r="I975" s="24"/>
      <c r="J975" s="28"/>
    </row>
    <row r="976" spans="9:10" ht="12.75" x14ac:dyDescent="0.2">
      <c r="I976" s="24"/>
      <c r="J976" s="28"/>
    </row>
    <row r="977" spans="9:10" ht="12.75" x14ac:dyDescent="0.2">
      <c r="I977" s="24"/>
      <c r="J977" s="28"/>
    </row>
    <row r="978" spans="9:10" ht="12.75" x14ac:dyDescent="0.2">
      <c r="I978" s="24"/>
      <c r="J978" s="28"/>
    </row>
    <row r="979" spans="9:10" ht="12.75" x14ac:dyDescent="0.2">
      <c r="I979" s="24"/>
      <c r="J979" s="28"/>
    </row>
    <row r="980" spans="9:10" ht="12.75" x14ac:dyDescent="0.2">
      <c r="I980" s="24"/>
      <c r="J980" s="28"/>
    </row>
    <row r="981" spans="9:10" ht="12.75" x14ac:dyDescent="0.2">
      <c r="I981" s="24"/>
      <c r="J981" s="28"/>
    </row>
    <row r="982" spans="9:10" ht="12.75" x14ac:dyDescent="0.2">
      <c r="I982" s="24"/>
      <c r="J982" s="28"/>
    </row>
    <row r="983" spans="9:10" ht="12.75" x14ac:dyDescent="0.2">
      <c r="I983" s="24"/>
      <c r="J983" s="28"/>
    </row>
    <row r="984" spans="9:10" ht="12.75" x14ac:dyDescent="0.2">
      <c r="I984" s="24"/>
      <c r="J984" s="28"/>
    </row>
    <row r="985" spans="9:10" ht="12.75" x14ac:dyDescent="0.2">
      <c r="I985" s="24"/>
      <c r="J985" s="28"/>
    </row>
    <row r="986" spans="9:10" ht="12.75" x14ac:dyDescent="0.2">
      <c r="I986" s="24"/>
      <c r="J986" s="28"/>
    </row>
    <row r="987" spans="9:10" ht="12.75" x14ac:dyDescent="0.2">
      <c r="I987" s="24"/>
      <c r="J987" s="28"/>
    </row>
    <row r="988" spans="9:10" ht="12.75" x14ac:dyDescent="0.2">
      <c r="I988" s="24"/>
      <c r="J988" s="28"/>
    </row>
    <row r="989" spans="9:10" ht="12.75" x14ac:dyDescent="0.2">
      <c r="I989" s="24"/>
      <c r="J989" s="28"/>
    </row>
    <row r="990" spans="9:10" ht="12.75" x14ac:dyDescent="0.2">
      <c r="I990" s="24"/>
      <c r="J990" s="28"/>
    </row>
    <row r="991" spans="9:10" ht="12.75" x14ac:dyDescent="0.2">
      <c r="I991" s="24"/>
      <c r="J991" s="28"/>
    </row>
    <row r="992" spans="9:10" ht="12.75" x14ac:dyDescent="0.2">
      <c r="I992" s="24"/>
      <c r="J992" s="28"/>
    </row>
    <row r="993" spans="9:10" ht="12.75" x14ac:dyDescent="0.2">
      <c r="I993" s="24"/>
      <c r="J993" s="28"/>
    </row>
    <row r="994" spans="9:10" ht="12.75" x14ac:dyDescent="0.2">
      <c r="I994" s="24"/>
      <c r="J994" s="28"/>
    </row>
    <row r="995" spans="9:10" ht="12.75" x14ac:dyDescent="0.2">
      <c r="I995" s="24"/>
      <c r="J995" s="28"/>
    </row>
    <row r="996" spans="9:10" ht="12.75" x14ac:dyDescent="0.2">
      <c r="I996" s="24"/>
      <c r="J996" s="28"/>
    </row>
    <row r="997" spans="9:10" ht="12.75" x14ac:dyDescent="0.2">
      <c r="I997" s="24"/>
      <c r="J997" s="28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AX971"/>
  <sheetViews>
    <sheetView workbookViewId="0"/>
  </sheetViews>
  <sheetFormatPr baseColWidth="10" defaultColWidth="12.5703125" defaultRowHeight="15.75" customHeight="1" x14ac:dyDescent="0.2"/>
  <cols>
    <col min="1" max="1" width="20.42578125" customWidth="1"/>
    <col min="2" max="2" width="14.42578125" customWidth="1"/>
    <col min="5" max="5" width="14.28515625" customWidth="1"/>
    <col min="9" max="9" width="13.42578125" customWidth="1"/>
    <col min="13" max="13" width="13.28515625" customWidth="1"/>
    <col min="33" max="33" width="13.28515625" customWidth="1"/>
    <col min="37" max="37" width="13.28515625" customWidth="1"/>
  </cols>
  <sheetData>
    <row r="1" spans="1:50" x14ac:dyDescent="0.2">
      <c r="A1" s="1" t="s">
        <v>0</v>
      </c>
      <c r="B1" s="85" t="s">
        <v>90</v>
      </c>
      <c r="C1" s="85" t="s">
        <v>91</v>
      </c>
      <c r="D1" s="86" t="s">
        <v>92</v>
      </c>
      <c r="E1" s="31" t="s">
        <v>93</v>
      </c>
      <c r="F1" s="87" t="s">
        <v>94</v>
      </c>
      <c r="G1" s="86" t="s">
        <v>95</v>
      </c>
      <c r="H1" s="86" t="s">
        <v>96</v>
      </c>
      <c r="I1" s="86" t="s">
        <v>93</v>
      </c>
      <c r="J1" s="87" t="s">
        <v>97</v>
      </c>
      <c r="K1" s="86" t="s">
        <v>98</v>
      </c>
      <c r="L1" s="86" t="s">
        <v>99</v>
      </c>
      <c r="M1" s="86" t="s">
        <v>100</v>
      </c>
      <c r="N1" s="87" t="s">
        <v>101</v>
      </c>
      <c r="O1" s="86" t="s">
        <v>102</v>
      </c>
      <c r="P1" s="86" t="s">
        <v>103</v>
      </c>
      <c r="Q1" s="86" t="s">
        <v>104</v>
      </c>
      <c r="R1" s="87" t="s">
        <v>105</v>
      </c>
      <c r="S1" s="86" t="s">
        <v>106</v>
      </c>
      <c r="T1" s="86" t="s">
        <v>107</v>
      </c>
      <c r="U1" s="86" t="s">
        <v>108</v>
      </c>
      <c r="V1" s="87" t="s">
        <v>109</v>
      </c>
      <c r="W1" s="31" t="s">
        <v>110</v>
      </c>
      <c r="X1" s="86" t="s">
        <v>111</v>
      </c>
      <c r="Y1" s="31" t="s">
        <v>112</v>
      </c>
      <c r="Z1" s="87" t="s">
        <v>113</v>
      </c>
      <c r="AA1" s="31" t="s">
        <v>114</v>
      </c>
      <c r="AB1" s="86" t="s">
        <v>115</v>
      </c>
      <c r="AC1" s="86" t="s">
        <v>116</v>
      </c>
      <c r="AD1" s="87" t="s">
        <v>117</v>
      </c>
      <c r="AE1" s="86" t="s">
        <v>118</v>
      </c>
      <c r="AF1" s="86" t="s">
        <v>119</v>
      </c>
      <c r="AG1" s="86" t="s">
        <v>120</v>
      </c>
      <c r="AH1" s="88" t="s">
        <v>121</v>
      </c>
      <c r="AI1" s="31" t="s">
        <v>122</v>
      </c>
      <c r="AJ1" s="86" t="s">
        <v>123</v>
      </c>
      <c r="AK1" s="31" t="s">
        <v>124</v>
      </c>
      <c r="AL1" s="87" t="s">
        <v>125</v>
      </c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</row>
    <row r="2" spans="1:50" x14ac:dyDescent="0.2">
      <c r="A2" s="39" t="s">
        <v>126</v>
      </c>
      <c r="B2" s="89"/>
      <c r="C2" s="89">
        <v>1969.7318</v>
      </c>
      <c r="D2" s="90">
        <f t="shared" ref="D2:D36" si="0">((C2*10))</f>
        <v>19697.317999999999</v>
      </c>
      <c r="E2" s="90"/>
      <c r="F2" s="90"/>
      <c r="G2" s="90">
        <v>82.522424729999997</v>
      </c>
      <c r="H2" s="90">
        <f t="shared" ref="H2:H36" si="1">((G2*10))</f>
        <v>825.2242473</v>
      </c>
      <c r="I2" s="90"/>
      <c r="J2" s="7"/>
      <c r="K2" s="90">
        <v>16.66327905</v>
      </c>
      <c r="L2" s="90">
        <f t="shared" ref="L2:L36" si="2">K2*10</f>
        <v>166.6327905</v>
      </c>
      <c r="M2" s="90"/>
      <c r="N2" s="7"/>
      <c r="O2" s="90">
        <v>4.5702558770000001</v>
      </c>
      <c r="P2" s="90">
        <f t="shared" ref="P2:P36" si="3">O2*10</f>
        <v>45.702558770000003</v>
      </c>
      <c r="Q2" s="90"/>
      <c r="R2" s="7"/>
      <c r="S2" s="90">
        <v>627.72103279999999</v>
      </c>
      <c r="T2" s="90">
        <f t="shared" ref="T2:T36" si="4">S2*10</f>
        <v>6277.2103280000001</v>
      </c>
      <c r="U2" s="90"/>
      <c r="V2" s="7"/>
      <c r="W2" s="7">
        <v>63.050078509999999</v>
      </c>
      <c r="X2" s="90">
        <f t="shared" ref="X2:X36" si="5">W2*10</f>
        <v>630.50078510000003</v>
      </c>
      <c r="Y2" s="7"/>
      <c r="Z2" s="7"/>
      <c r="AA2" s="7">
        <v>1039.5760250000001</v>
      </c>
      <c r="AB2" s="90">
        <f t="shared" ref="AB2:AB36" si="6">AA2*10</f>
        <v>10395.760250000001</v>
      </c>
      <c r="AC2" s="90"/>
      <c r="AD2" s="7"/>
      <c r="AE2" s="90">
        <v>0.37302526600000002</v>
      </c>
      <c r="AF2" s="90">
        <f t="shared" ref="AF2:AF36" si="7">AE2*10</f>
        <v>3.7302526600000001</v>
      </c>
      <c r="AG2" s="90"/>
      <c r="AH2" s="91"/>
      <c r="AI2" s="7">
        <v>40.997024469999999</v>
      </c>
      <c r="AJ2" s="23">
        <f t="shared" ref="AJ2:AJ36" si="8">AI2*10</f>
        <v>409.97024469999997</v>
      </c>
    </row>
    <row r="3" spans="1:50" x14ac:dyDescent="0.2">
      <c r="A3" s="39" t="s">
        <v>127</v>
      </c>
      <c r="B3" s="89"/>
      <c r="C3" s="89">
        <v>1822.8578</v>
      </c>
      <c r="D3" s="90">
        <f t="shared" si="0"/>
        <v>18228.578000000001</v>
      </c>
      <c r="E3" s="90"/>
      <c r="F3" s="90"/>
      <c r="G3" s="90">
        <v>76.356430829999994</v>
      </c>
      <c r="H3" s="90">
        <f t="shared" si="1"/>
        <v>763.56430829999999</v>
      </c>
      <c r="I3" s="90"/>
      <c r="J3" s="7"/>
      <c r="K3" s="90">
        <v>25.25644716</v>
      </c>
      <c r="L3" s="90">
        <f t="shared" si="2"/>
        <v>252.56447159999999</v>
      </c>
      <c r="M3" s="90"/>
      <c r="N3" s="21"/>
      <c r="O3" s="90">
        <v>0</v>
      </c>
      <c r="P3" s="90">
        <f t="shared" si="3"/>
        <v>0</v>
      </c>
      <c r="Q3" s="90"/>
      <c r="R3" s="7"/>
      <c r="S3" s="90">
        <v>724.72174459999997</v>
      </c>
      <c r="T3" s="90">
        <f t="shared" si="4"/>
        <v>7247.2174459999997</v>
      </c>
      <c r="U3" s="90"/>
      <c r="V3" s="7"/>
      <c r="W3" s="7">
        <v>47.833316060000001</v>
      </c>
      <c r="X3" s="90">
        <f t="shared" si="5"/>
        <v>478.33316060000004</v>
      </c>
      <c r="Y3" s="7"/>
      <c r="Z3" s="7"/>
      <c r="AA3" s="7">
        <v>1032.1306649999999</v>
      </c>
      <c r="AB3" s="90">
        <f t="shared" si="6"/>
        <v>10321.306649999999</v>
      </c>
      <c r="AC3" s="90"/>
      <c r="AD3" s="7"/>
      <c r="AE3" s="90">
        <v>0.44565787099999998</v>
      </c>
      <c r="AF3" s="90">
        <f t="shared" si="7"/>
        <v>4.4565787099999996</v>
      </c>
      <c r="AG3" s="90"/>
      <c r="AH3" s="91"/>
      <c r="AI3" s="7">
        <v>48.703615720000002</v>
      </c>
      <c r="AJ3" s="23">
        <f t="shared" si="8"/>
        <v>487.03615720000005</v>
      </c>
    </row>
    <row r="4" spans="1:50" x14ac:dyDescent="0.2">
      <c r="A4" s="39" t="s">
        <v>128</v>
      </c>
      <c r="B4" s="89"/>
      <c r="C4" s="89">
        <v>1477.4032</v>
      </c>
      <c r="D4" s="90">
        <f t="shared" si="0"/>
        <v>14774.031999999999</v>
      </c>
      <c r="E4" s="90"/>
      <c r="F4" s="90"/>
      <c r="G4" s="90">
        <v>66.728511549999993</v>
      </c>
      <c r="H4" s="90">
        <f t="shared" si="1"/>
        <v>667.28511549999996</v>
      </c>
      <c r="I4" s="90"/>
      <c r="J4" s="7"/>
      <c r="K4" s="90">
        <v>10.08617188</v>
      </c>
      <c r="L4" s="90">
        <f t="shared" si="2"/>
        <v>100.86171880000001</v>
      </c>
      <c r="M4" s="90"/>
      <c r="N4" s="7"/>
      <c r="O4" s="90">
        <v>17.288276020000001</v>
      </c>
      <c r="P4" s="90">
        <f t="shared" si="3"/>
        <v>172.88276020000001</v>
      </c>
      <c r="Q4" s="90"/>
      <c r="R4" s="7"/>
      <c r="S4" s="90">
        <v>141.62593530000001</v>
      </c>
      <c r="T4" s="90">
        <f t="shared" si="4"/>
        <v>1416.2593530000001</v>
      </c>
      <c r="U4" s="90"/>
      <c r="V4" s="7"/>
      <c r="W4" s="7">
        <v>57.271171260000003</v>
      </c>
      <c r="X4" s="90">
        <f t="shared" si="5"/>
        <v>572.71171260000006</v>
      </c>
      <c r="Y4" s="7"/>
      <c r="Z4" s="7"/>
      <c r="AA4" s="7">
        <v>892.49110840000003</v>
      </c>
      <c r="AB4" s="90">
        <f t="shared" si="6"/>
        <v>8924.9110839999994</v>
      </c>
      <c r="AC4" s="90"/>
      <c r="AD4" s="7"/>
      <c r="AE4" s="90">
        <v>7.5201146999999996E-2</v>
      </c>
      <c r="AF4" s="90">
        <f t="shared" si="7"/>
        <v>0.75201147000000002</v>
      </c>
      <c r="AG4" s="90"/>
      <c r="AH4" s="91"/>
      <c r="AI4" s="7">
        <v>24.60279062</v>
      </c>
      <c r="AJ4" s="23">
        <f t="shared" si="8"/>
        <v>246.02790620000002</v>
      </c>
    </row>
    <row r="5" spans="1:50" x14ac:dyDescent="0.2">
      <c r="A5" s="8" t="s">
        <v>13</v>
      </c>
      <c r="B5" s="89">
        <v>0.1045</v>
      </c>
      <c r="C5" s="89">
        <v>2928.9294</v>
      </c>
      <c r="D5" s="90">
        <f t="shared" si="0"/>
        <v>29289.294000000002</v>
      </c>
      <c r="E5" s="90">
        <f t="shared" ref="E5:E16" si="9">D5-19697.32</f>
        <v>9591.974000000002</v>
      </c>
      <c r="F5" s="90">
        <f t="shared" ref="F5:F36" si="10">(((E5*0.05)/B5)/10000)*1.348</f>
        <v>0.61865937569378016</v>
      </c>
      <c r="G5" s="90">
        <v>251.7556702</v>
      </c>
      <c r="H5" s="90">
        <f t="shared" si="1"/>
        <v>2517.5567019999999</v>
      </c>
      <c r="I5" s="90">
        <f t="shared" ref="I5:I13" si="11">H5-825.22</f>
        <v>1692.3367019999998</v>
      </c>
      <c r="J5" s="90">
        <f t="shared" ref="J5:J36" si="12">(((I5*0.05)/B5)/10000)*1.6582</f>
        <v>0.13426950809839236</v>
      </c>
      <c r="K5" s="90">
        <v>76.716317880000005</v>
      </c>
      <c r="L5" s="90">
        <f t="shared" si="2"/>
        <v>767.16317880000008</v>
      </c>
      <c r="M5" s="90">
        <f t="shared" ref="M5:M13" si="13">L5-167</f>
        <v>600.16317880000008</v>
      </c>
      <c r="N5" s="90">
        <f t="shared" ref="N5:N36" si="14">(((M5*0.05)/B5)/10000)*1.8895</f>
        <v>5.4258771595339726E-2</v>
      </c>
      <c r="O5" s="90">
        <v>313.98145269999998</v>
      </c>
      <c r="P5" s="90">
        <f t="shared" si="3"/>
        <v>3139.8145269999995</v>
      </c>
      <c r="Q5" s="90">
        <f t="shared" ref="Q5:Q13" si="15">P5-45.7</f>
        <v>3094.1145269999997</v>
      </c>
      <c r="R5" s="90">
        <f t="shared" ref="R5:R36" si="16">(((Q5*0.05)/B5)/10000)*2.1392</f>
        <v>0.31669520555781822</v>
      </c>
      <c r="S5" s="90">
        <v>667.26170479999996</v>
      </c>
      <c r="T5" s="90">
        <f t="shared" si="4"/>
        <v>6672.6170480000001</v>
      </c>
      <c r="U5" s="90">
        <f t="shared" ref="U5:U13" si="17">T5-6277.21</f>
        <v>395.40704800000003</v>
      </c>
      <c r="V5" s="90">
        <f t="shared" ref="V5:V36" si="18">(((U5*0.05)/B5)/10000)*2.2916</f>
        <v>4.3354774698411487E-2</v>
      </c>
      <c r="W5" s="7">
        <v>616.5790538</v>
      </c>
      <c r="X5" s="90">
        <f t="shared" si="5"/>
        <v>6165.7905380000002</v>
      </c>
      <c r="Y5" s="7">
        <f t="shared" ref="Y5:Y16" si="19">X5-630.5</f>
        <v>5535.2905380000002</v>
      </c>
      <c r="Z5" s="90">
        <f t="shared" ref="Z5:Z36" si="20">(((Y5*0.05)/B5)/10000)*1.2046</f>
        <v>0.3190340182810909</v>
      </c>
      <c r="AA5" s="7">
        <v>2399.8812939999998</v>
      </c>
      <c r="AB5" s="90">
        <f t="shared" si="6"/>
        <v>23998.812939999996</v>
      </c>
      <c r="AC5" s="90">
        <f t="shared" ref="AC5:AC13" si="21">AB5-10395.76</f>
        <v>13603.052939999996</v>
      </c>
      <c r="AD5" s="90">
        <f t="shared" ref="AD5:AD36" si="22">(((AC5*0.05)/B5)/10000)*1.3992</f>
        <v>0.91068859682526304</v>
      </c>
      <c r="AE5" s="90">
        <v>1.75366508</v>
      </c>
      <c r="AF5" s="90">
        <f t="shared" si="7"/>
        <v>17.5366508</v>
      </c>
      <c r="AG5" s="90">
        <f t="shared" ref="AG5:AG13" si="23">AF5-3.73</f>
        <v>13.8066508</v>
      </c>
      <c r="AH5" s="91">
        <f t="shared" ref="AH5:AH36" si="24">(((AG5*0.05)/B5)/10000)*1.6681</f>
        <v>1.1019557033244019E-3</v>
      </c>
      <c r="AI5" s="7">
        <v>92.617897979999995</v>
      </c>
      <c r="AJ5" s="23">
        <f t="shared" si="8"/>
        <v>926.17897979999998</v>
      </c>
      <c r="AK5" s="23">
        <f t="shared" ref="AK5:AK13" si="25">AJ5-409.97</f>
        <v>516.20897979999995</v>
      </c>
      <c r="AL5" s="90">
        <f t="shared" ref="AL5:AL36" si="26">(((AK5*0.05)/B5)/10000)*1.4297</f>
        <v>3.5312152077514827E-2</v>
      </c>
    </row>
    <row r="6" spans="1:50" x14ac:dyDescent="0.2">
      <c r="A6" s="8" t="s">
        <v>13</v>
      </c>
      <c r="B6" s="89">
        <v>0.104</v>
      </c>
      <c r="C6" s="89">
        <v>2554.8202999999999</v>
      </c>
      <c r="D6" s="90">
        <f t="shared" si="0"/>
        <v>25548.202999999998</v>
      </c>
      <c r="E6" s="90">
        <f t="shared" si="9"/>
        <v>5850.882999999998</v>
      </c>
      <c r="F6" s="90">
        <f t="shared" si="10"/>
        <v>0.3791822251923076</v>
      </c>
      <c r="G6" s="90">
        <v>258.79197299999998</v>
      </c>
      <c r="H6" s="90">
        <f t="shared" si="1"/>
        <v>2587.9197299999996</v>
      </c>
      <c r="I6" s="90">
        <f t="shared" si="11"/>
        <v>1762.6997299999996</v>
      </c>
      <c r="J6" s="90">
        <f t="shared" si="12"/>
        <v>0.14052445635990382</v>
      </c>
      <c r="K6" s="90">
        <v>88.015801460000006</v>
      </c>
      <c r="L6" s="90">
        <f t="shared" si="2"/>
        <v>880.15801460000012</v>
      </c>
      <c r="M6" s="90">
        <f t="shared" si="13"/>
        <v>713.15801460000012</v>
      </c>
      <c r="N6" s="90">
        <f t="shared" si="14"/>
        <v>6.4784234066668292E-2</v>
      </c>
      <c r="O6" s="90">
        <v>396.33126279999999</v>
      </c>
      <c r="P6" s="90">
        <f t="shared" si="3"/>
        <v>3963.3126279999997</v>
      </c>
      <c r="Q6" s="90">
        <f t="shared" si="15"/>
        <v>3917.6126279999999</v>
      </c>
      <c r="R6" s="90">
        <f t="shared" si="16"/>
        <v>0.4029113910489231</v>
      </c>
      <c r="S6" s="90">
        <v>690.47413240000003</v>
      </c>
      <c r="T6" s="90">
        <f t="shared" si="4"/>
        <v>6904.7413240000005</v>
      </c>
      <c r="U6" s="90">
        <f t="shared" si="17"/>
        <v>627.5313240000005</v>
      </c>
      <c r="V6" s="90">
        <f t="shared" si="18"/>
        <v>6.9137056830692364E-2</v>
      </c>
      <c r="W6" s="7">
        <v>900.62521600000002</v>
      </c>
      <c r="X6" s="90">
        <f t="shared" si="5"/>
        <v>9006.25216</v>
      </c>
      <c r="Y6" s="7">
        <f t="shared" si="19"/>
        <v>8375.75216</v>
      </c>
      <c r="Z6" s="90">
        <f t="shared" si="20"/>
        <v>0.48506880057384616</v>
      </c>
      <c r="AA6" s="7">
        <v>2681.9068870000001</v>
      </c>
      <c r="AB6" s="90">
        <f t="shared" si="6"/>
        <v>26819.068870000003</v>
      </c>
      <c r="AC6" s="90">
        <f t="shared" si="21"/>
        <v>16423.308870000001</v>
      </c>
      <c r="AD6" s="90">
        <f t="shared" si="22"/>
        <v>1.1047833543703847</v>
      </c>
      <c r="AE6" s="90">
        <v>2.6233778249999999</v>
      </c>
      <c r="AF6" s="90">
        <f t="shared" si="7"/>
        <v>26.23377825</v>
      </c>
      <c r="AG6" s="90">
        <f t="shared" si="23"/>
        <v>22.50377825</v>
      </c>
      <c r="AH6" s="91">
        <f t="shared" si="24"/>
        <v>1.8047381009050484E-3</v>
      </c>
      <c r="AI6" s="7">
        <v>142.82233389999999</v>
      </c>
      <c r="AJ6" s="23">
        <f t="shared" si="8"/>
        <v>1428.2233389999999</v>
      </c>
      <c r="AK6" s="23">
        <f t="shared" si="25"/>
        <v>1018.2533389999999</v>
      </c>
      <c r="AL6" s="90">
        <f t="shared" si="26"/>
        <v>6.9990230710014423E-2</v>
      </c>
    </row>
    <row r="7" spans="1:50" x14ac:dyDescent="0.2">
      <c r="A7" s="8" t="s">
        <v>13</v>
      </c>
      <c r="B7" s="89">
        <v>0.1033</v>
      </c>
      <c r="C7" s="89">
        <v>3277.9647</v>
      </c>
      <c r="D7" s="90">
        <f t="shared" si="0"/>
        <v>32779.646999999997</v>
      </c>
      <c r="E7" s="90">
        <f t="shared" si="9"/>
        <v>13082.326999999997</v>
      </c>
      <c r="F7" s="90">
        <f t="shared" si="10"/>
        <v>0.85358067744433674</v>
      </c>
      <c r="G7" s="90">
        <v>266.03615309999998</v>
      </c>
      <c r="H7" s="90">
        <f t="shared" si="1"/>
        <v>2660.3615309999996</v>
      </c>
      <c r="I7" s="90">
        <f t="shared" si="11"/>
        <v>1835.1415309999995</v>
      </c>
      <c r="J7" s="90">
        <f t="shared" si="12"/>
        <v>0.14729098193147139</v>
      </c>
      <c r="K7" s="90">
        <v>114.6795568</v>
      </c>
      <c r="L7" s="90">
        <f t="shared" si="2"/>
        <v>1146.795568</v>
      </c>
      <c r="M7" s="90">
        <f t="shared" si="13"/>
        <v>979.795568</v>
      </c>
      <c r="N7" s="90">
        <f t="shared" si="14"/>
        <v>8.9609086434462734E-2</v>
      </c>
      <c r="O7" s="90">
        <v>409.24264310000001</v>
      </c>
      <c r="P7" s="90">
        <f t="shared" si="3"/>
        <v>4092.4264309999999</v>
      </c>
      <c r="Q7" s="90">
        <f t="shared" si="15"/>
        <v>4046.726431</v>
      </c>
      <c r="R7" s="90">
        <f t="shared" si="16"/>
        <v>0.41901051215852864</v>
      </c>
      <c r="S7" s="90">
        <v>636.58246380000003</v>
      </c>
      <c r="T7" s="90">
        <f t="shared" si="4"/>
        <v>6365.824638</v>
      </c>
      <c r="U7" s="90">
        <f t="shared" si="17"/>
        <v>88.614638000000014</v>
      </c>
      <c r="V7" s="90">
        <f t="shared" si="18"/>
        <v>9.8291047648015484E-3</v>
      </c>
      <c r="W7" s="7">
        <v>1012.445997</v>
      </c>
      <c r="X7" s="90">
        <f t="shared" si="5"/>
        <v>10124.45997</v>
      </c>
      <c r="Y7" s="7">
        <f t="shared" si="19"/>
        <v>9493.9599699999999</v>
      </c>
      <c r="Z7" s="90">
        <f t="shared" si="20"/>
        <v>0.55355392932536307</v>
      </c>
      <c r="AA7" s="7">
        <v>2535.305578</v>
      </c>
      <c r="AB7" s="90">
        <f t="shared" si="6"/>
        <v>25353.055779999999</v>
      </c>
      <c r="AC7" s="90">
        <f t="shared" si="21"/>
        <v>14957.295779999999</v>
      </c>
      <c r="AD7" s="90">
        <f t="shared" si="22"/>
        <v>1.0129839426609872</v>
      </c>
      <c r="AE7" s="90">
        <v>3.9150210009999999</v>
      </c>
      <c r="AF7" s="90">
        <f t="shared" si="7"/>
        <v>39.150210010000002</v>
      </c>
      <c r="AG7" s="90">
        <f t="shared" si="23"/>
        <v>35.420210010000005</v>
      </c>
      <c r="AH7" s="91">
        <f t="shared" si="24"/>
        <v>2.8598476436438049E-3</v>
      </c>
      <c r="AI7" s="7">
        <v>112.3446598</v>
      </c>
      <c r="AJ7" s="23">
        <f t="shared" si="8"/>
        <v>1123.446598</v>
      </c>
      <c r="AK7" s="23">
        <f t="shared" si="25"/>
        <v>713.47659799999997</v>
      </c>
      <c r="AL7" s="90">
        <f t="shared" si="26"/>
        <v>4.9373547539235237E-2</v>
      </c>
    </row>
    <row r="8" spans="1:50" x14ac:dyDescent="0.2">
      <c r="A8" s="8" t="s">
        <v>50</v>
      </c>
      <c r="B8" s="89">
        <v>0.1014</v>
      </c>
      <c r="C8" s="89">
        <v>2611.3301999999999</v>
      </c>
      <c r="D8" s="90">
        <f t="shared" si="0"/>
        <v>26113.302</v>
      </c>
      <c r="E8" s="90">
        <f t="shared" si="9"/>
        <v>6415.982</v>
      </c>
      <c r="F8" s="90">
        <f t="shared" si="10"/>
        <v>0.42646665364891523</v>
      </c>
      <c r="G8" s="90">
        <v>270.69977799999998</v>
      </c>
      <c r="H8" s="90">
        <f t="shared" si="1"/>
        <v>2706.9977799999997</v>
      </c>
      <c r="I8" s="90">
        <f t="shared" si="11"/>
        <v>1881.7777799999997</v>
      </c>
      <c r="J8" s="90">
        <f t="shared" si="12"/>
        <v>0.15386409836272186</v>
      </c>
      <c r="K8" s="90">
        <v>114.78403179999999</v>
      </c>
      <c r="L8" s="90">
        <f t="shared" si="2"/>
        <v>1147.840318</v>
      </c>
      <c r="M8" s="90">
        <f t="shared" si="13"/>
        <v>980.84031800000002</v>
      </c>
      <c r="N8" s="90">
        <f t="shared" si="14"/>
        <v>9.1385492152909281E-2</v>
      </c>
      <c r="O8" s="90">
        <v>354.71644650000002</v>
      </c>
      <c r="P8" s="90">
        <f t="shared" si="3"/>
        <v>3547.1644650000003</v>
      </c>
      <c r="Q8" s="90">
        <f t="shared" si="15"/>
        <v>3501.4644650000005</v>
      </c>
      <c r="R8" s="90">
        <f t="shared" si="16"/>
        <v>0.36934579800433937</v>
      </c>
      <c r="S8" s="90">
        <v>896.87293290000002</v>
      </c>
      <c r="T8" s="90">
        <f t="shared" si="4"/>
        <v>8968.7293289999998</v>
      </c>
      <c r="U8" s="90">
        <f t="shared" si="17"/>
        <v>2691.5193289999997</v>
      </c>
      <c r="V8" s="90">
        <f t="shared" si="18"/>
        <v>0.3041363754603747</v>
      </c>
      <c r="W8" s="7">
        <v>391.30204509999999</v>
      </c>
      <c r="X8" s="90">
        <f t="shared" si="5"/>
        <v>3913.0204509999999</v>
      </c>
      <c r="Y8" s="7">
        <f t="shared" si="19"/>
        <v>3282.5204509999999</v>
      </c>
      <c r="Z8" s="90">
        <f t="shared" si="20"/>
        <v>0.19497653526995068</v>
      </c>
      <c r="AA8" s="7">
        <v>2563.8595369999998</v>
      </c>
      <c r="AB8" s="90">
        <f t="shared" si="6"/>
        <v>25638.595369999999</v>
      </c>
      <c r="AC8" s="90">
        <f t="shared" si="21"/>
        <v>15242.835369999999</v>
      </c>
      <c r="AD8" s="90">
        <f t="shared" si="22"/>
        <v>1.0516654462378698</v>
      </c>
      <c r="AE8" s="90">
        <v>1.922180701</v>
      </c>
      <c r="AF8" s="90">
        <f t="shared" si="7"/>
        <v>19.221807009999999</v>
      </c>
      <c r="AG8" s="90">
        <f t="shared" si="23"/>
        <v>15.491807009999999</v>
      </c>
      <c r="AH8" s="91">
        <f t="shared" si="24"/>
        <v>1.2742545992791418E-3</v>
      </c>
      <c r="AI8" s="7">
        <v>114.67771310000001</v>
      </c>
      <c r="AJ8" s="23">
        <f t="shared" si="8"/>
        <v>1146.7771310000001</v>
      </c>
      <c r="AK8" s="23">
        <f t="shared" si="25"/>
        <v>736.80713100000003</v>
      </c>
      <c r="AL8" s="90">
        <f t="shared" si="26"/>
        <v>5.1943449466997048E-2</v>
      </c>
    </row>
    <row r="9" spans="1:50" x14ac:dyDescent="0.2">
      <c r="A9" s="8" t="s">
        <v>14</v>
      </c>
      <c r="B9" s="89">
        <v>0.1018</v>
      </c>
      <c r="C9" s="89">
        <v>2401.7190000000001</v>
      </c>
      <c r="D9" s="90">
        <f t="shared" si="0"/>
        <v>24017.190000000002</v>
      </c>
      <c r="E9" s="90">
        <f t="shared" si="9"/>
        <v>4319.8700000000026</v>
      </c>
      <c r="F9" s="90">
        <f t="shared" si="10"/>
        <v>0.28601103929273108</v>
      </c>
      <c r="G9" s="90">
        <v>243.15048039999999</v>
      </c>
      <c r="H9" s="90">
        <f t="shared" si="1"/>
        <v>2431.5048040000001</v>
      </c>
      <c r="I9" s="90">
        <f t="shared" si="11"/>
        <v>1606.2848040000001</v>
      </c>
      <c r="J9" s="90">
        <f t="shared" si="12"/>
        <v>0.13082227220003931</v>
      </c>
      <c r="K9" s="90">
        <v>106.89062</v>
      </c>
      <c r="L9" s="90">
        <f t="shared" si="2"/>
        <v>1068.9061999999999</v>
      </c>
      <c r="M9" s="90">
        <f t="shared" si="13"/>
        <v>901.9061999999999</v>
      </c>
      <c r="N9" s="90">
        <f t="shared" si="14"/>
        <v>8.3700970771119834E-2</v>
      </c>
      <c r="O9" s="90">
        <v>366.82736019999999</v>
      </c>
      <c r="P9" s="90">
        <f t="shared" si="3"/>
        <v>3668.2736019999998</v>
      </c>
      <c r="Q9" s="90">
        <f t="shared" si="15"/>
        <v>3622.5736019999999</v>
      </c>
      <c r="R9" s="90">
        <f t="shared" si="16"/>
        <v>0.38061932462664055</v>
      </c>
      <c r="S9" s="90">
        <v>647.85489419999999</v>
      </c>
      <c r="T9" s="90">
        <f t="shared" si="4"/>
        <v>6478.5489419999994</v>
      </c>
      <c r="U9" s="90">
        <f t="shared" si="17"/>
        <v>201.33894199999941</v>
      </c>
      <c r="V9" s="90">
        <f t="shared" si="18"/>
        <v>2.2661508815677738E-2</v>
      </c>
      <c r="W9" s="7">
        <v>751.80396169999995</v>
      </c>
      <c r="X9" s="90">
        <f t="shared" si="5"/>
        <v>7518.0396169999995</v>
      </c>
      <c r="Y9" s="7">
        <f t="shared" si="19"/>
        <v>6887.5396169999995</v>
      </c>
      <c r="Z9" s="90">
        <f t="shared" si="20"/>
        <v>0.40750148441248524</v>
      </c>
      <c r="AA9" s="7">
        <v>2355.1352019999999</v>
      </c>
      <c r="AB9" s="90">
        <f t="shared" si="6"/>
        <v>23551.352019999998</v>
      </c>
      <c r="AC9" s="90">
        <f t="shared" si="21"/>
        <v>13155.592019999998</v>
      </c>
      <c r="AD9" s="90">
        <f t="shared" si="22"/>
        <v>0.90409156946876212</v>
      </c>
      <c r="AE9" s="90">
        <v>3.526041024</v>
      </c>
      <c r="AF9" s="90">
        <f t="shared" si="7"/>
        <v>35.260410239999999</v>
      </c>
      <c r="AG9" s="90">
        <f t="shared" si="23"/>
        <v>31.530410239999998</v>
      </c>
      <c r="AH9" s="91">
        <f t="shared" si="24"/>
        <v>2.5832945639166997E-3</v>
      </c>
      <c r="AI9" s="7">
        <v>110.6656053</v>
      </c>
      <c r="AJ9" s="23">
        <f t="shared" si="8"/>
        <v>1106.6560529999999</v>
      </c>
      <c r="AK9" s="23">
        <f t="shared" si="25"/>
        <v>696.6860529999999</v>
      </c>
      <c r="AL9" s="90">
        <f t="shared" si="26"/>
        <v>4.8922006383796658E-2</v>
      </c>
    </row>
    <row r="10" spans="1:50" x14ac:dyDescent="0.2">
      <c r="A10" s="8" t="s">
        <v>14</v>
      </c>
      <c r="B10" s="89">
        <v>0.10199999999999999</v>
      </c>
      <c r="C10" s="89">
        <v>2387.0459000000001</v>
      </c>
      <c r="D10" s="90">
        <f t="shared" si="0"/>
        <v>23870.459000000003</v>
      </c>
      <c r="E10" s="90">
        <f t="shared" si="9"/>
        <v>4173.1390000000029</v>
      </c>
      <c r="F10" s="90">
        <f t="shared" si="10"/>
        <v>0.27575447901960809</v>
      </c>
      <c r="G10" s="90">
        <v>238.6762497</v>
      </c>
      <c r="H10" s="90">
        <f t="shared" si="1"/>
        <v>2386.7624970000002</v>
      </c>
      <c r="I10" s="90">
        <f t="shared" si="11"/>
        <v>1561.5424970000001</v>
      </c>
      <c r="J10" s="90">
        <f t="shared" si="12"/>
        <v>0.12692891022183336</v>
      </c>
      <c r="K10" s="90">
        <v>107.3121603</v>
      </c>
      <c r="L10" s="90">
        <f t="shared" si="2"/>
        <v>1073.1216030000001</v>
      </c>
      <c r="M10" s="90">
        <f t="shared" si="13"/>
        <v>906.12160300000005</v>
      </c>
      <c r="N10" s="90">
        <f t="shared" si="14"/>
        <v>8.392729259159315E-2</v>
      </c>
      <c r="O10" s="90">
        <v>371.00596239999999</v>
      </c>
      <c r="P10" s="90">
        <f t="shared" si="3"/>
        <v>3710.059624</v>
      </c>
      <c r="Q10" s="90">
        <f t="shared" si="15"/>
        <v>3664.3596240000002</v>
      </c>
      <c r="R10" s="90">
        <f t="shared" si="16"/>
        <v>0.38425480919905897</v>
      </c>
      <c r="S10" s="90">
        <v>752.30262210000001</v>
      </c>
      <c r="T10" s="90">
        <f t="shared" si="4"/>
        <v>7523.0262210000001</v>
      </c>
      <c r="U10" s="90">
        <f t="shared" si="17"/>
        <v>1245.816221</v>
      </c>
      <c r="V10" s="90">
        <f t="shared" si="18"/>
        <v>0.13994668882566666</v>
      </c>
      <c r="W10" s="7">
        <v>653.03359109999997</v>
      </c>
      <c r="X10" s="90">
        <f t="shared" si="5"/>
        <v>6530.3359110000001</v>
      </c>
      <c r="Y10" s="7">
        <f t="shared" si="19"/>
        <v>5899.8359110000001</v>
      </c>
      <c r="Z10" s="90">
        <f t="shared" si="20"/>
        <v>0.34837952639169606</v>
      </c>
      <c r="AA10" s="7">
        <v>2727.1944549999998</v>
      </c>
      <c r="AB10" s="90">
        <f t="shared" si="6"/>
        <v>27271.94455</v>
      </c>
      <c r="AC10" s="90">
        <f t="shared" si="21"/>
        <v>16876.184549999998</v>
      </c>
      <c r="AD10" s="90">
        <f t="shared" si="22"/>
        <v>1.1575077167823529</v>
      </c>
      <c r="AE10" s="90">
        <v>2.400697369</v>
      </c>
      <c r="AF10" s="90">
        <f t="shared" si="7"/>
        <v>24.006973689999999</v>
      </c>
      <c r="AG10" s="90">
        <f t="shared" si="23"/>
        <v>20.276973689999998</v>
      </c>
      <c r="AH10" s="91">
        <f t="shared" si="24"/>
        <v>1.6580401868769119E-3</v>
      </c>
      <c r="AI10" s="7">
        <v>89.886343609999997</v>
      </c>
      <c r="AJ10" s="23">
        <f t="shared" si="8"/>
        <v>898.86343609999994</v>
      </c>
      <c r="AK10" s="23">
        <f t="shared" si="25"/>
        <v>488.89343609999992</v>
      </c>
      <c r="AL10" s="90">
        <f t="shared" si="26"/>
        <v>3.4263281646674998E-2</v>
      </c>
    </row>
    <row r="11" spans="1:50" x14ac:dyDescent="0.2">
      <c r="A11" s="8" t="s">
        <v>15</v>
      </c>
      <c r="B11" s="89">
        <v>0.106</v>
      </c>
      <c r="C11" s="89">
        <v>2195.5956000000001</v>
      </c>
      <c r="D11" s="90">
        <f t="shared" si="0"/>
        <v>21955.956000000002</v>
      </c>
      <c r="E11" s="90">
        <f t="shared" si="9"/>
        <v>2258.6360000000022</v>
      </c>
      <c r="F11" s="90">
        <f t="shared" si="10"/>
        <v>0.14361515698113225</v>
      </c>
      <c r="G11" s="90">
        <v>255.21183780000001</v>
      </c>
      <c r="H11" s="90">
        <f t="shared" si="1"/>
        <v>2552.1183780000001</v>
      </c>
      <c r="I11" s="90">
        <f t="shared" si="11"/>
        <v>1726.8983780000001</v>
      </c>
      <c r="J11" s="90">
        <f t="shared" si="12"/>
        <v>0.13507277784903773</v>
      </c>
      <c r="K11" s="90">
        <v>114.1192521</v>
      </c>
      <c r="L11" s="90">
        <f t="shared" si="2"/>
        <v>1141.1925209999999</v>
      </c>
      <c r="M11" s="90">
        <f t="shared" si="13"/>
        <v>974.19252099999994</v>
      </c>
      <c r="N11" s="90">
        <f t="shared" si="14"/>
        <v>8.6827206057995265E-2</v>
      </c>
      <c r="O11" s="90">
        <v>403.24679930000002</v>
      </c>
      <c r="P11" s="90">
        <f t="shared" si="3"/>
        <v>4032.4679930000002</v>
      </c>
      <c r="Q11" s="90">
        <f t="shared" si="15"/>
        <v>3986.7679930000004</v>
      </c>
      <c r="R11" s="90">
        <f t="shared" si="16"/>
        <v>0.40228745710498126</v>
      </c>
      <c r="S11" s="90">
        <v>904.16800020000005</v>
      </c>
      <c r="T11" s="90">
        <f t="shared" si="4"/>
        <v>9041.680002000001</v>
      </c>
      <c r="U11" s="90">
        <f t="shared" si="17"/>
        <v>2764.4700020000009</v>
      </c>
      <c r="V11" s="90">
        <f t="shared" si="18"/>
        <v>0.29882355927279258</v>
      </c>
      <c r="W11" s="7">
        <v>463.83456239999998</v>
      </c>
      <c r="X11" s="90">
        <f t="shared" si="5"/>
        <v>4638.3456239999996</v>
      </c>
      <c r="Y11" s="7">
        <f t="shared" si="19"/>
        <v>4007.8456239999996</v>
      </c>
      <c r="Z11" s="90">
        <f t="shared" si="20"/>
        <v>0.22772881314483015</v>
      </c>
      <c r="AA11" s="7">
        <v>2588.0705010000001</v>
      </c>
      <c r="AB11" s="90">
        <f t="shared" si="6"/>
        <v>25880.705010000001</v>
      </c>
      <c r="AC11" s="90">
        <f t="shared" si="21"/>
        <v>15484.945010000001</v>
      </c>
      <c r="AD11" s="90">
        <f t="shared" si="22"/>
        <v>1.02200637066</v>
      </c>
      <c r="AE11" s="90">
        <v>4.6334765129999997</v>
      </c>
      <c r="AF11" s="90">
        <f t="shared" si="7"/>
        <v>46.334765129999994</v>
      </c>
      <c r="AG11" s="90">
        <f t="shared" si="23"/>
        <v>42.604765129999997</v>
      </c>
      <c r="AH11" s="91">
        <f t="shared" si="24"/>
        <v>3.3523117317619338E-3</v>
      </c>
      <c r="AI11" s="7">
        <v>115.5354591</v>
      </c>
      <c r="AJ11" s="23">
        <f t="shared" si="8"/>
        <v>1155.354591</v>
      </c>
      <c r="AK11" s="23">
        <f t="shared" si="25"/>
        <v>745.384591</v>
      </c>
      <c r="AL11" s="90">
        <f t="shared" si="26"/>
        <v>5.0267752346825477E-2</v>
      </c>
    </row>
    <row r="12" spans="1:50" x14ac:dyDescent="0.2">
      <c r="A12" s="8" t="s">
        <v>15</v>
      </c>
      <c r="B12" s="89">
        <v>0.1022</v>
      </c>
      <c r="C12" s="89">
        <v>2888.5176000000001</v>
      </c>
      <c r="D12" s="90">
        <f t="shared" si="0"/>
        <v>28885.175999999999</v>
      </c>
      <c r="E12" s="90">
        <f t="shared" si="9"/>
        <v>9187.8559999999998</v>
      </c>
      <c r="F12" s="90">
        <f t="shared" si="10"/>
        <v>0.60593101213307254</v>
      </c>
      <c r="G12" s="90">
        <v>282.10530829999999</v>
      </c>
      <c r="H12" s="90">
        <f t="shared" si="1"/>
        <v>2821.0530829999998</v>
      </c>
      <c r="I12" s="90">
        <f t="shared" si="11"/>
        <v>1995.8330829999998</v>
      </c>
      <c r="J12" s="90">
        <f t="shared" si="12"/>
        <v>0.16191244707586105</v>
      </c>
      <c r="K12" s="90">
        <v>168.79806099999999</v>
      </c>
      <c r="L12" s="90">
        <f t="shared" si="2"/>
        <v>1687.9806099999998</v>
      </c>
      <c r="M12" s="90">
        <f t="shared" si="13"/>
        <v>1520.9806099999998</v>
      </c>
      <c r="N12" s="90">
        <f t="shared" si="14"/>
        <v>0.14060141206433466</v>
      </c>
      <c r="O12" s="90">
        <v>479.21696050000003</v>
      </c>
      <c r="P12" s="90">
        <f t="shared" si="3"/>
        <v>4792.169605</v>
      </c>
      <c r="Q12" s="90">
        <f t="shared" si="15"/>
        <v>4746.4696050000002</v>
      </c>
      <c r="R12" s="90">
        <f t="shared" si="16"/>
        <v>0.49675380523561657</v>
      </c>
      <c r="S12" s="90">
        <v>819.72337089999996</v>
      </c>
      <c r="T12" s="90">
        <f t="shared" si="4"/>
        <v>8197.2337090000001</v>
      </c>
      <c r="U12" s="90">
        <f t="shared" si="17"/>
        <v>1920.0237090000001</v>
      </c>
      <c r="V12" s="90">
        <f t="shared" si="18"/>
        <v>0.21526058373504892</v>
      </c>
      <c r="W12" s="7">
        <v>504.22121900000002</v>
      </c>
      <c r="X12" s="90">
        <f t="shared" si="5"/>
        <v>5042.2121900000002</v>
      </c>
      <c r="Y12" s="7">
        <f t="shared" si="19"/>
        <v>4411.7121900000002</v>
      </c>
      <c r="Z12" s="90">
        <f t="shared" si="20"/>
        <v>0.25999748062984346</v>
      </c>
      <c r="AA12" s="7">
        <v>2994.6664820000001</v>
      </c>
      <c r="AB12" s="90">
        <f t="shared" si="6"/>
        <v>29946.664820000002</v>
      </c>
      <c r="AC12" s="90">
        <f t="shared" si="21"/>
        <v>19550.904820000003</v>
      </c>
      <c r="AD12" s="90">
        <f t="shared" si="22"/>
        <v>1.3383378681088065</v>
      </c>
      <c r="AE12" s="90">
        <v>3.5585010530000001</v>
      </c>
      <c r="AF12" s="90">
        <f t="shared" si="7"/>
        <v>35.585010529999998</v>
      </c>
      <c r="AG12" s="90">
        <f t="shared" si="23"/>
        <v>31.855010529999998</v>
      </c>
      <c r="AH12" s="91">
        <f t="shared" si="24"/>
        <v>2.599674318253082E-3</v>
      </c>
      <c r="AI12" s="7">
        <v>192.97061199999999</v>
      </c>
      <c r="AJ12" s="23">
        <f t="shared" si="8"/>
        <v>1929.7061199999998</v>
      </c>
      <c r="AK12" s="23">
        <f t="shared" si="25"/>
        <v>1519.7361199999998</v>
      </c>
      <c r="AL12" s="90">
        <f t="shared" si="26"/>
        <v>0.10629974220958903</v>
      </c>
    </row>
    <row r="13" spans="1:50" x14ac:dyDescent="0.2">
      <c r="A13" s="8" t="s">
        <v>15</v>
      </c>
      <c r="B13" s="89">
        <v>0.1061</v>
      </c>
      <c r="C13" s="89">
        <v>2441.6756999999998</v>
      </c>
      <c r="D13" s="90">
        <f t="shared" si="0"/>
        <v>24416.756999999998</v>
      </c>
      <c r="E13" s="90">
        <f t="shared" si="9"/>
        <v>4719.4369999999981</v>
      </c>
      <c r="F13" s="90">
        <f t="shared" si="10"/>
        <v>0.29980212422243158</v>
      </c>
      <c r="G13" s="90">
        <v>274.25806790000001</v>
      </c>
      <c r="H13" s="90">
        <f t="shared" si="1"/>
        <v>2742.5806790000001</v>
      </c>
      <c r="I13" s="90">
        <f t="shared" si="11"/>
        <v>1917.3606790000001</v>
      </c>
      <c r="J13" s="90">
        <f t="shared" si="12"/>
        <v>0.1498288161129972</v>
      </c>
      <c r="K13" s="90">
        <v>103.5688617</v>
      </c>
      <c r="L13" s="90">
        <f t="shared" si="2"/>
        <v>1035.688617</v>
      </c>
      <c r="M13" s="90">
        <f t="shared" si="13"/>
        <v>868.68861700000002</v>
      </c>
      <c r="N13" s="90">
        <f t="shared" si="14"/>
        <v>7.7350949190457111E-2</v>
      </c>
      <c r="O13" s="90">
        <v>378.46907299999998</v>
      </c>
      <c r="P13" s="90">
        <f t="shared" si="3"/>
        <v>3784.6907299999998</v>
      </c>
      <c r="Q13" s="90">
        <f t="shared" si="15"/>
        <v>3738.99073</v>
      </c>
      <c r="R13" s="90">
        <f t="shared" si="16"/>
        <v>0.37692973466616408</v>
      </c>
      <c r="S13" s="90">
        <v>833.02771989999997</v>
      </c>
      <c r="T13" s="90">
        <f t="shared" si="4"/>
        <v>8330.2771990000001</v>
      </c>
      <c r="U13" s="90">
        <f t="shared" si="17"/>
        <v>2053.0671990000001</v>
      </c>
      <c r="V13" s="90">
        <f t="shared" si="18"/>
        <v>0.22171577724921773</v>
      </c>
      <c r="W13" s="7">
        <v>694.40809620000005</v>
      </c>
      <c r="X13" s="90">
        <f t="shared" si="5"/>
        <v>6944.080962</v>
      </c>
      <c r="Y13" s="7">
        <f t="shared" si="19"/>
        <v>6313.580962</v>
      </c>
      <c r="Z13" s="90">
        <f t="shared" si="20"/>
        <v>0.35840431794652211</v>
      </c>
      <c r="AA13" s="7">
        <v>2729.3625729999999</v>
      </c>
      <c r="AB13" s="90">
        <f t="shared" si="6"/>
        <v>27293.62573</v>
      </c>
      <c r="AC13" s="90">
        <f t="shared" si="21"/>
        <v>16897.865729999998</v>
      </c>
      <c r="AD13" s="90">
        <f t="shared" si="22"/>
        <v>1.1142079985587181</v>
      </c>
      <c r="AE13" s="90">
        <v>4.1283645670000002</v>
      </c>
      <c r="AF13" s="90">
        <f t="shared" si="7"/>
        <v>41.283645669999999</v>
      </c>
      <c r="AG13" s="90">
        <f t="shared" si="23"/>
        <v>37.553645670000002</v>
      </c>
      <c r="AH13" s="91">
        <f t="shared" si="24"/>
        <v>2.9520846532576344E-3</v>
      </c>
      <c r="AI13" s="7">
        <v>123.5455271</v>
      </c>
      <c r="AJ13" s="23">
        <f t="shared" si="8"/>
        <v>1235.455271</v>
      </c>
      <c r="AK13" s="23">
        <f t="shared" si="25"/>
        <v>825.48527100000001</v>
      </c>
      <c r="AL13" s="90">
        <f t="shared" si="26"/>
        <v>5.5617167386837883E-2</v>
      </c>
    </row>
    <row r="14" spans="1:50" x14ac:dyDescent="0.2">
      <c r="A14" s="8" t="s">
        <v>16</v>
      </c>
      <c r="B14" s="89">
        <v>0.10199999999999999</v>
      </c>
      <c r="C14" s="89">
        <v>3052.7995999999998</v>
      </c>
      <c r="D14" s="90">
        <f t="shared" si="0"/>
        <v>30527.995999999999</v>
      </c>
      <c r="E14" s="90">
        <f t="shared" si="9"/>
        <v>10830.675999999999</v>
      </c>
      <c r="F14" s="90">
        <f t="shared" si="10"/>
        <v>0.71567408078431372</v>
      </c>
      <c r="G14" s="90">
        <v>270.21601329999999</v>
      </c>
      <c r="H14" s="90">
        <f t="shared" si="1"/>
        <v>2702.1601329999999</v>
      </c>
      <c r="I14" s="90">
        <f>H14-763.56</f>
        <v>1938.6001329999999</v>
      </c>
      <c r="J14" s="90">
        <f t="shared" si="12"/>
        <v>0.15757778139904902</v>
      </c>
      <c r="K14" s="90">
        <v>79.512635399999994</v>
      </c>
      <c r="L14" s="90">
        <f t="shared" si="2"/>
        <v>795.12635399999999</v>
      </c>
      <c r="M14" s="90">
        <f>L14-253</f>
        <v>542.12635399999999</v>
      </c>
      <c r="N14" s="90">
        <f t="shared" si="14"/>
        <v>5.0213124798186286E-2</v>
      </c>
      <c r="O14" s="90">
        <v>300.84887629999997</v>
      </c>
      <c r="P14" s="90">
        <f t="shared" si="3"/>
        <v>3008.4887629999998</v>
      </c>
      <c r="Q14" s="90">
        <f>P14-0</f>
        <v>3008.4887629999998</v>
      </c>
      <c r="R14" s="90">
        <f t="shared" si="16"/>
        <v>0.3154783902847843</v>
      </c>
      <c r="S14" s="90">
        <v>855.32144430000005</v>
      </c>
      <c r="T14" s="90">
        <f t="shared" si="4"/>
        <v>8553.2144430000008</v>
      </c>
      <c r="U14" s="90">
        <f>T14-7247.22</f>
        <v>1305.9944430000005</v>
      </c>
      <c r="V14" s="90">
        <f t="shared" si="18"/>
        <v>0.14670670909700004</v>
      </c>
      <c r="W14" s="7">
        <v>851.4546666</v>
      </c>
      <c r="X14" s="90">
        <f t="shared" si="5"/>
        <v>8514.5466660000002</v>
      </c>
      <c r="Y14" s="7">
        <f t="shared" si="19"/>
        <v>7884.0466660000002</v>
      </c>
      <c r="Z14" s="90">
        <f t="shared" si="20"/>
        <v>0.46554522616978433</v>
      </c>
      <c r="AA14" s="7">
        <v>2733.2599249999998</v>
      </c>
      <c r="AB14" s="90">
        <f t="shared" si="6"/>
        <v>27332.599249999999</v>
      </c>
      <c r="AC14" s="90">
        <f>AB14-10321.31</f>
        <v>17011.289250000002</v>
      </c>
      <c r="AD14" s="90">
        <f t="shared" si="22"/>
        <v>1.1667743097352945</v>
      </c>
      <c r="AE14" s="90">
        <v>2.554221305</v>
      </c>
      <c r="AF14" s="90">
        <f t="shared" si="7"/>
        <v>25.542213050000001</v>
      </c>
      <c r="AG14" s="90">
        <f>AF14-4.46</f>
        <v>21.08221305</v>
      </c>
      <c r="AH14" s="91">
        <f t="shared" si="24"/>
        <v>1.7238842935639708E-3</v>
      </c>
      <c r="AI14" s="7">
        <v>115.0311325</v>
      </c>
      <c r="AJ14" s="23">
        <f t="shared" si="8"/>
        <v>1150.3113249999999</v>
      </c>
      <c r="AK14" s="23">
        <f>AJ14-487.03</f>
        <v>663.28132499999992</v>
      </c>
      <c r="AL14" s="90">
        <f t="shared" si="26"/>
        <v>4.6484966193749998E-2</v>
      </c>
    </row>
    <row r="15" spans="1:50" x14ac:dyDescent="0.2">
      <c r="A15" s="8" t="s">
        <v>16</v>
      </c>
      <c r="B15" s="89">
        <v>0.10150000000000001</v>
      </c>
      <c r="C15" s="89">
        <v>3010.1797000000001</v>
      </c>
      <c r="D15" s="90">
        <f t="shared" si="0"/>
        <v>30101.797000000002</v>
      </c>
      <c r="E15" s="90">
        <f t="shared" si="9"/>
        <v>10404.477000000003</v>
      </c>
      <c r="F15" s="90">
        <f t="shared" si="10"/>
        <v>0.69089827566502493</v>
      </c>
      <c r="G15" s="90">
        <v>261.13404350000002</v>
      </c>
      <c r="H15" s="90">
        <f t="shared" si="1"/>
        <v>2611.3404350000001</v>
      </c>
      <c r="I15" s="90">
        <f t="shared" ref="I15:I16" si="27">H15-667.29</f>
        <v>1944.0504350000001</v>
      </c>
      <c r="J15" s="90">
        <f t="shared" si="12"/>
        <v>0.15879923306980295</v>
      </c>
      <c r="K15" s="90">
        <v>61.544183609999997</v>
      </c>
      <c r="L15" s="90">
        <f t="shared" si="2"/>
        <v>615.44183609999993</v>
      </c>
      <c r="M15" s="90">
        <f t="shared" ref="M15:M16" si="28">L15-101</f>
        <v>514.44183609999993</v>
      </c>
      <c r="N15" s="90">
        <f t="shared" si="14"/>
        <v>4.788363789709113E-2</v>
      </c>
      <c r="O15" s="90">
        <v>268.49448969999997</v>
      </c>
      <c r="P15" s="90">
        <f t="shared" si="3"/>
        <v>2684.9448969999999</v>
      </c>
      <c r="Q15" s="90">
        <f t="shared" ref="Q15:Q16" si="29">P15-172.88</f>
        <v>2512.0648969999997</v>
      </c>
      <c r="R15" s="90">
        <f t="shared" si="16"/>
        <v>0.26471966638731032</v>
      </c>
      <c r="S15" s="90">
        <v>306.59757680000001</v>
      </c>
      <c r="T15" s="90">
        <f t="shared" si="4"/>
        <v>3065.9757680000002</v>
      </c>
      <c r="U15" s="90">
        <f t="shared" ref="U15:U16" si="30">T15-1416.26</f>
        <v>1649.7157680000003</v>
      </c>
      <c r="V15" s="90">
        <f t="shared" si="18"/>
        <v>0.18623096817481774</v>
      </c>
      <c r="W15" s="7">
        <v>872.91009140000006</v>
      </c>
      <c r="X15" s="90">
        <f t="shared" si="5"/>
        <v>8729.1009140000006</v>
      </c>
      <c r="Y15" s="7">
        <f t="shared" si="19"/>
        <v>8098.6009140000006</v>
      </c>
      <c r="Z15" s="90">
        <f t="shared" si="20"/>
        <v>0.48057018034504428</v>
      </c>
      <c r="AA15" s="7">
        <v>2872.3273800000002</v>
      </c>
      <c r="AB15" s="90">
        <f t="shared" si="6"/>
        <v>28723.273800000003</v>
      </c>
      <c r="AC15" s="90">
        <f t="shared" ref="AC15:AC16" si="31">AB15-8924.21</f>
        <v>19799.063800000004</v>
      </c>
      <c r="AD15" s="90">
        <f t="shared" si="22"/>
        <v>1.3646724171901481</v>
      </c>
      <c r="AE15" s="90">
        <v>0.99057441400000001</v>
      </c>
      <c r="AF15" s="90">
        <f t="shared" si="7"/>
        <v>9.9057441399999995</v>
      </c>
      <c r="AG15" s="90">
        <f t="shared" ref="AG15:AG16" si="32">AF15-0.75</f>
        <v>9.1557441399999995</v>
      </c>
      <c r="AH15" s="91">
        <f t="shared" si="24"/>
        <v>7.5234959605586192E-4</v>
      </c>
      <c r="AI15" s="7">
        <v>71.713445100000001</v>
      </c>
      <c r="AJ15" s="23">
        <f t="shared" si="8"/>
        <v>717.13445100000001</v>
      </c>
      <c r="AK15" s="23">
        <f t="shared" ref="AK15:AK16" si="33">AJ15-246.02</f>
        <v>471.11445100000003</v>
      </c>
      <c r="AL15" s="90">
        <f t="shared" si="26"/>
        <v>3.3179917763285716E-2</v>
      </c>
    </row>
    <row r="16" spans="1:50" x14ac:dyDescent="0.2">
      <c r="A16" s="8" t="s">
        <v>16</v>
      </c>
      <c r="B16" s="89">
        <v>0.1028</v>
      </c>
      <c r="C16" s="89">
        <v>3290.5052999999998</v>
      </c>
      <c r="D16" s="90">
        <f t="shared" si="0"/>
        <v>32905.053</v>
      </c>
      <c r="E16" s="90">
        <f t="shared" si="9"/>
        <v>13207.733</v>
      </c>
      <c r="F16" s="90">
        <f t="shared" si="10"/>
        <v>0.86595447879377441</v>
      </c>
      <c r="G16" s="90">
        <v>269.55706270000002</v>
      </c>
      <c r="H16" s="90">
        <f t="shared" si="1"/>
        <v>2695.5706270000001</v>
      </c>
      <c r="I16" s="90">
        <f t="shared" si="27"/>
        <v>2028.2806270000001</v>
      </c>
      <c r="J16" s="90">
        <f t="shared" si="12"/>
        <v>0.16358438403168288</v>
      </c>
      <c r="K16" s="90">
        <v>67.520811570000006</v>
      </c>
      <c r="L16" s="90">
        <f t="shared" si="2"/>
        <v>675.20811570000001</v>
      </c>
      <c r="M16" s="90">
        <f t="shared" si="28"/>
        <v>574.20811570000001</v>
      </c>
      <c r="N16" s="90">
        <f t="shared" si="14"/>
        <v>5.2770731255600681E-2</v>
      </c>
      <c r="O16" s="90">
        <v>303.13187290000002</v>
      </c>
      <c r="P16" s="90">
        <f t="shared" si="3"/>
        <v>3031.3187290000001</v>
      </c>
      <c r="Q16" s="90">
        <f t="shared" si="29"/>
        <v>2858.438729</v>
      </c>
      <c r="R16" s="90">
        <f t="shared" si="16"/>
        <v>0.29741109577221791</v>
      </c>
      <c r="S16" s="90">
        <v>288.94151790000001</v>
      </c>
      <c r="T16" s="90">
        <f t="shared" si="4"/>
        <v>2889.4151790000001</v>
      </c>
      <c r="U16" s="90">
        <f t="shared" si="30"/>
        <v>1473.1551790000001</v>
      </c>
      <c r="V16" s="90">
        <f t="shared" si="18"/>
        <v>0.16419661518464976</v>
      </c>
      <c r="W16" s="7">
        <v>1028.4986899999999</v>
      </c>
      <c r="X16" s="90">
        <f t="shared" si="5"/>
        <v>10284.9869</v>
      </c>
      <c r="Y16" s="7">
        <f t="shared" si="19"/>
        <v>9654.4868999999999</v>
      </c>
      <c r="Z16" s="90">
        <f t="shared" si="20"/>
        <v>0.56565150387840457</v>
      </c>
      <c r="AA16" s="7">
        <v>2588.7023479999998</v>
      </c>
      <c r="AB16" s="90">
        <f t="shared" si="6"/>
        <v>25887.023479999996</v>
      </c>
      <c r="AC16" s="90">
        <f t="shared" si="31"/>
        <v>16962.813479999997</v>
      </c>
      <c r="AD16" s="90">
        <f t="shared" si="22"/>
        <v>1.1543953609540856</v>
      </c>
      <c r="AE16" s="90">
        <v>1.200569285</v>
      </c>
      <c r="AF16" s="90">
        <f t="shared" si="7"/>
        <v>12.005692850000001</v>
      </c>
      <c r="AG16" s="90">
        <f t="shared" si="32"/>
        <v>11.255692850000001</v>
      </c>
      <c r="AH16" s="91">
        <f t="shared" si="24"/>
        <v>9.132111499554963E-4</v>
      </c>
      <c r="AI16" s="7">
        <v>71.116285120000001</v>
      </c>
      <c r="AJ16" s="23">
        <f t="shared" si="8"/>
        <v>711.16285119999998</v>
      </c>
      <c r="AK16" s="23">
        <f t="shared" si="33"/>
        <v>465.1428512</v>
      </c>
      <c r="AL16" s="90">
        <f t="shared" si="26"/>
        <v>3.2345074628435798E-2</v>
      </c>
    </row>
    <row r="17" spans="1:38" x14ac:dyDescent="0.2">
      <c r="A17" s="8" t="s">
        <v>17</v>
      </c>
      <c r="B17" s="89">
        <v>0.1072</v>
      </c>
      <c r="C17" s="89">
        <v>3515.2071000000001</v>
      </c>
      <c r="D17" s="90">
        <f t="shared" si="0"/>
        <v>35152.071000000004</v>
      </c>
      <c r="E17" s="90">
        <f>D17-18228.58</f>
        <v>16923.491000000002</v>
      </c>
      <c r="F17" s="90">
        <f t="shared" si="10"/>
        <v>1.0640329229477614</v>
      </c>
      <c r="G17" s="90">
        <v>274.556399</v>
      </c>
      <c r="H17" s="90">
        <f t="shared" si="1"/>
        <v>2745.5639900000001</v>
      </c>
      <c r="I17" s="90">
        <f>H17-763.56</f>
        <v>1982.0039900000002</v>
      </c>
      <c r="J17" s="90">
        <f t="shared" si="12"/>
        <v>0.15329099889076495</v>
      </c>
      <c r="K17" s="90">
        <v>80.404872830000002</v>
      </c>
      <c r="L17" s="90">
        <f t="shared" si="2"/>
        <v>804.04872829999999</v>
      </c>
      <c r="M17" s="90">
        <f>L17-253</f>
        <v>551.04872829999999</v>
      </c>
      <c r="N17" s="90">
        <f t="shared" si="14"/>
        <v>4.8563739371401585E-2</v>
      </c>
      <c r="O17" s="90">
        <v>362.33077630000003</v>
      </c>
      <c r="P17" s="90">
        <f t="shared" si="3"/>
        <v>3623.3077630000003</v>
      </c>
      <c r="Q17" s="90">
        <f>P17-0</f>
        <v>3623.3077630000003</v>
      </c>
      <c r="R17" s="90">
        <f t="shared" si="16"/>
        <v>0.36151958799485079</v>
      </c>
      <c r="S17" s="90">
        <v>717.2484422</v>
      </c>
      <c r="T17" s="90">
        <f t="shared" si="4"/>
        <v>7172.4844219999995</v>
      </c>
      <c r="U17" s="90">
        <f>T17-7247.22</f>
        <v>-74.735578000000714</v>
      </c>
      <c r="V17" s="90">
        <f t="shared" si="18"/>
        <v>-7.9880620589926135E-3</v>
      </c>
      <c r="W17" s="7">
        <v>902.36412810000002</v>
      </c>
      <c r="X17" s="90">
        <f t="shared" si="5"/>
        <v>9023.6412810000002</v>
      </c>
      <c r="Y17" s="7">
        <f>X17-478.33</f>
        <v>8545.3112810000002</v>
      </c>
      <c r="Z17" s="90">
        <f t="shared" si="20"/>
        <v>0.48011576348379659</v>
      </c>
      <c r="AA17" s="7">
        <v>2434.203931</v>
      </c>
      <c r="AB17" s="90">
        <f t="shared" si="6"/>
        <v>24342.03931</v>
      </c>
      <c r="AC17" s="90">
        <f>AB17-10321.31</f>
        <v>14020.729310000001</v>
      </c>
      <c r="AD17" s="90">
        <f t="shared" si="22"/>
        <v>0.9150095359399254</v>
      </c>
      <c r="AE17" s="90">
        <v>2.2816850130000002</v>
      </c>
      <c r="AF17" s="90">
        <f t="shared" si="7"/>
        <v>22.816850130000002</v>
      </c>
      <c r="AG17" s="90">
        <f>AF17-4.46</f>
        <v>18.356850130000002</v>
      </c>
      <c r="AH17" s="91">
        <f t="shared" si="24"/>
        <v>1.4282211614670241E-3</v>
      </c>
      <c r="AI17" s="7">
        <v>109.318946</v>
      </c>
      <c r="AJ17" s="23">
        <f t="shared" si="8"/>
        <v>1093.1894600000001</v>
      </c>
      <c r="AK17" s="23">
        <f>AJ17-487.03</f>
        <v>606.15946000000008</v>
      </c>
      <c r="AL17" s="90">
        <f t="shared" si="26"/>
        <v>4.042099719972015E-2</v>
      </c>
    </row>
    <row r="18" spans="1:38" x14ac:dyDescent="0.2">
      <c r="A18" s="8" t="s">
        <v>17</v>
      </c>
      <c r="B18" s="89">
        <v>0.1095</v>
      </c>
      <c r="C18" s="89">
        <v>3464.7085999999999</v>
      </c>
      <c r="D18" s="90">
        <f t="shared" si="0"/>
        <v>34647.085999999996</v>
      </c>
      <c r="E18" s="90">
        <f t="shared" ref="E18:E19" si="34">D18-14774.03</f>
        <v>19873.055999999997</v>
      </c>
      <c r="F18" s="90">
        <f t="shared" si="10"/>
        <v>1.2232365063013697</v>
      </c>
      <c r="G18" s="90">
        <v>278.80008070000002</v>
      </c>
      <c r="H18" s="90">
        <f t="shared" si="1"/>
        <v>2788.0008070000003</v>
      </c>
      <c r="I18" s="90">
        <f t="shared" ref="I18:I19" si="35">H18-667.29</f>
        <v>2120.7108070000004</v>
      </c>
      <c r="J18" s="90">
        <f t="shared" si="12"/>
        <v>0.16057363745056624</v>
      </c>
      <c r="K18" s="90">
        <v>57.383370159999998</v>
      </c>
      <c r="L18" s="90">
        <f t="shared" si="2"/>
        <v>573.83370160000004</v>
      </c>
      <c r="M18" s="90">
        <f t="shared" ref="M18:M19" si="36">L18-101</f>
        <v>472.83370160000004</v>
      </c>
      <c r="N18" s="90">
        <f t="shared" si="14"/>
        <v>4.0795400875488587E-2</v>
      </c>
      <c r="O18" s="90">
        <v>332.93587109999999</v>
      </c>
      <c r="P18" s="90">
        <f t="shared" si="3"/>
        <v>3329.3587109999999</v>
      </c>
      <c r="Q18" s="90">
        <f t="shared" ref="Q18:Q19" si="37">P18-172.88</f>
        <v>3156.4787109999997</v>
      </c>
      <c r="R18" s="90">
        <f t="shared" si="16"/>
        <v>0.30832599354206391</v>
      </c>
      <c r="S18" s="90">
        <v>259.7327406</v>
      </c>
      <c r="T18" s="90">
        <f t="shared" si="4"/>
        <v>2597.3274059999999</v>
      </c>
      <c r="U18" s="90">
        <f t="shared" ref="U18:U19" si="38">T18-1416.26</f>
        <v>1181.0674059999999</v>
      </c>
      <c r="V18" s="90">
        <f t="shared" si="18"/>
        <v>0.12358603048354336</v>
      </c>
      <c r="W18" s="7">
        <v>1096.5604699999999</v>
      </c>
      <c r="X18" s="90">
        <f t="shared" si="5"/>
        <v>10965.6047</v>
      </c>
      <c r="Y18" s="7">
        <f t="shared" ref="Y18:Y19" si="39">X18-572.71</f>
        <v>10392.894700000001</v>
      </c>
      <c r="Z18" s="90">
        <f t="shared" si="20"/>
        <v>0.57165666464018261</v>
      </c>
      <c r="AA18" s="7">
        <v>2315.4101679999999</v>
      </c>
      <c r="AB18" s="90">
        <f t="shared" si="6"/>
        <v>23154.10168</v>
      </c>
      <c r="AC18" s="90">
        <f t="shared" ref="AC18:AC19" si="40">AB18-8924.21</f>
        <v>14229.891680000001</v>
      </c>
      <c r="AD18" s="90">
        <f t="shared" si="22"/>
        <v>0.90915362733589056</v>
      </c>
      <c r="AE18" s="90">
        <v>0.94735849400000005</v>
      </c>
      <c r="AF18" s="90">
        <f t="shared" si="7"/>
        <v>9.4735849400000003</v>
      </c>
      <c r="AG18" s="90">
        <f t="shared" ref="AG18:AG19" si="41">AF18-0.75</f>
        <v>8.7235849400000003</v>
      </c>
      <c r="AH18" s="91">
        <f t="shared" si="24"/>
        <v>6.6446630312392695E-4</v>
      </c>
      <c r="AI18" s="7">
        <v>67.483729109999999</v>
      </c>
      <c r="AJ18" s="23">
        <f t="shared" si="8"/>
        <v>674.83729110000002</v>
      </c>
      <c r="AK18" s="23">
        <f t="shared" ref="AK18:AK19" si="42">AJ18-246.02</f>
        <v>428.81729110000003</v>
      </c>
      <c r="AL18" s="90">
        <f t="shared" si="26"/>
        <v>2.7994524250487218E-2</v>
      </c>
    </row>
    <row r="19" spans="1:38" x14ac:dyDescent="0.2">
      <c r="A19" s="8" t="s">
        <v>17</v>
      </c>
      <c r="B19" s="89">
        <v>0.1019</v>
      </c>
      <c r="C19" s="89">
        <v>3238.1179999999999</v>
      </c>
      <c r="D19" s="90">
        <f t="shared" si="0"/>
        <v>32381.18</v>
      </c>
      <c r="E19" s="90">
        <f t="shared" si="34"/>
        <v>17607.150000000001</v>
      </c>
      <c r="F19" s="90">
        <f t="shared" si="10"/>
        <v>1.1645946123650637</v>
      </c>
      <c r="G19" s="90">
        <v>280.49033329999997</v>
      </c>
      <c r="H19" s="90">
        <f t="shared" si="1"/>
        <v>2804.9033329999997</v>
      </c>
      <c r="I19" s="90">
        <f t="shared" si="35"/>
        <v>2137.6133329999998</v>
      </c>
      <c r="J19" s="90">
        <f t="shared" si="12"/>
        <v>0.17392494743771342</v>
      </c>
      <c r="K19" s="90">
        <v>53.398993879999999</v>
      </c>
      <c r="L19" s="90">
        <f t="shared" si="2"/>
        <v>533.9899388</v>
      </c>
      <c r="M19" s="90">
        <f t="shared" si="36"/>
        <v>432.9899388</v>
      </c>
      <c r="N19" s="90">
        <f t="shared" si="14"/>
        <v>4.0143988683150153E-2</v>
      </c>
      <c r="O19" s="90">
        <v>308.90554639999999</v>
      </c>
      <c r="P19" s="90">
        <f t="shared" si="3"/>
        <v>3089.055464</v>
      </c>
      <c r="Q19" s="90">
        <f t="shared" si="37"/>
        <v>2916.1754639999999</v>
      </c>
      <c r="R19" s="90">
        <f t="shared" si="16"/>
        <v>0.30609826067658485</v>
      </c>
      <c r="S19" s="90">
        <v>293.46383459999998</v>
      </c>
      <c r="T19" s="90">
        <f t="shared" si="4"/>
        <v>2934.6383459999997</v>
      </c>
      <c r="U19" s="90">
        <f t="shared" si="38"/>
        <v>1518.3783459999997</v>
      </c>
      <c r="V19" s="90">
        <f t="shared" si="18"/>
        <v>0.17073188506838075</v>
      </c>
      <c r="W19" s="7">
        <v>1371.780857</v>
      </c>
      <c r="X19" s="90">
        <f t="shared" si="5"/>
        <v>13717.808569999999</v>
      </c>
      <c r="Y19" s="7">
        <f t="shared" si="39"/>
        <v>13145.098569999998</v>
      </c>
      <c r="Z19" s="90">
        <f t="shared" si="20"/>
        <v>0.77696691547703622</v>
      </c>
      <c r="AA19" s="7">
        <v>2235.0096269999999</v>
      </c>
      <c r="AB19" s="90">
        <f t="shared" si="6"/>
        <v>22350.096269999998</v>
      </c>
      <c r="AC19" s="90">
        <f t="shared" si="40"/>
        <v>13425.886269999999</v>
      </c>
      <c r="AD19" s="90">
        <f t="shared" si="22"/>
        <v>0.92176153429754659</v>
      </c>
      <c r="AE19" s="90">
        <v>0.82762250000000004</v>
      </c>
      <c r="AF19" s="90">
        <f t="shared" si="7"/>
        <v>8.2762250000000002</v>
      </c>
      <c r="AG19" s="90">
        <f t="shared" si="41"/>
        <v>7.5262250000000002</v>
      </c>
      <c r="AH19" s="91">
        <f t="shared" si="24"/>
        <v>6.1602040836604519E-4</v>
      </c>
      <c r="AI19" s="7">
        <v>74.720016279999996</v>
      </c>
      <c r="AJ19" s="23">
        <f t="shared" si="8"/>
        <v>747.20016279999993</v>
      </c>
      <c r="AK19" s="23">
        <f t="shared" si="42"/>
        <v>501.18016279999995</v>
      </c>
      <c r="AL19" s="90">
        <f t="shared" si="26"/>
        <v>3.5158845866298333E-2</v>
      </c>
    </row>
    <row r="20" spans="1:38" x14ac:dyDescent="0.2">
      <c r="A20" s="8" t="s">
        <v>18</v>
      </c>
      <c r="B20" s="89">
        <v>0.1047</v>
      </c>
      <c r="C20" s="89">
        <v>3006.4369999999999</v>
      </c>
      <c r="D20" s="90">
        <f t="shared" si="0"/>
        <v>30064.37</v>
      </c>
      <c r="E20" s="90">
        <f>D20-18228.58</f>
        <v>11835.789999999997</v>
      </c>
      <c r="F20" s="90">
        <f t="shared" si="10"/>
        <v>0.76192191595033421</v>
      </c>
      <c r="G20" s="90">
        <v>300.5460392</v>
      </c>
      <c r="H20" s="90">
        <f t="shared" si="1"/>
        <v>3005.460392</v>
      </c>
      <c r="I20" s="90">
        <f>H20-763.56</f>
        <v>2241.900392</v>
      </c>
      <c r="J20" s="90">
        <f t="shared" si="12"/>
        <v>0.17753195940851957</v>
      </c>
      <c r="K20" s="90">
        <v>80.243877470000001</v>
      </c>
      <c r="L20" s="90">
        <f t="shared" si="2"/>
        <v>802.43877470000007</v>
      </c>
      <c r="M20" s="90">
        <f>L20-253</f>
        <v>549.43877470000007</v>
      </c>
      <c r="N20" s="90">
        <f t="shared" si="14"/>
        <v>4.9578059445828569E-2</v>
      </c>
      <c r="O20" s="90">
        <v>357.56298700000002</v>
      </c>
      <c r="P20" s="90">
        <f t="shared" si="3"/>
        <v>3575.6298700000002</v>
      </c>
      <c r="Q20" s="90">
        <f>P20-0</f>
        <v>3575.6298700000002</v>
      </c>
      <c r="R20" s="90">
        <f t="shared" si="16"/>
        <v>0.36528115653791787</v>
      </c>
      <c r="S20" s="90">
        <v>836.26463569999999</v>
      </c>
      <c r="T20" s="90">
        <f t="shared" si="4"/>
        <v>8362.6463569999996</v>
      </c>
      <c r="U20" s="90">
        <f>T20-7247.22</f>
        <v>1115.4263569999994</v>
      </c>
      <c r="V20" s="90">
        <f t="shared" si="18"/>
        <v>0.12206834000483278</v>
      </c>
      <c r="W20" s="7">
        <v>1739.422847</v>
      </c>
      <c r="X20" s="90">
        <f t="shared" si="5"/>
        <v>17394.228470000002</v>
      </c>
      <c r="Y20" s="7">
        <f>X20-478.33</f>
        <v>16915.89847</v>
      </c>
      <c r="Z20" s="90">
        <f t="shared" si="20"/>
        <v>0.97310846690362929</v>
      </c>
      <c r="AA20" s="7">
        <v>2384.036024</v>
      </c>
      <c r="AB20" s="90">
        <f t="shared" si="6"/>
        <v>23840.360240000002</v>
      </c>
      <c r="AC20" s="90">
        <f>AB20-10321.31</f>
        <v>13519.050240000002</v>
      </c>
      <c r="AD20" s="90">
        <f t="shared" si="22"/>
        <v>0.90333596446074527</v>
      </c>
      <c r="AE20" s="90">
        <v>2.3977528509999999</v>
      </c>
      <c r="AF20" s="90">
        <f t="shared" si="7"/>
        <v>23.977528509999999</v>
      </c>
      <c r="AG20" s="90">
        <f>AF20-4.46</f>
        <v>19.517528509999998</v>
      </c>
      <c r="AH20" s="91">
        <f t="shared" si="24"/>
        <v>1.5547845896624164E-3</v>
      </c>
      <c r="AI20" s="7">
        <v>105.0685915</v>
      </c>
      <c r="AJ20" s="23">
        <f t="shared" si="8"/>
        <v>1050.685915</v>
      </c>
      <c r="AK20" s="23">
        <f>AJ20-487.03</f>
        <v>563.65591500000005</v>
      </c>
      <c r="AL20" s="90">
        <f t="shared" si="26"/>
        <v>3.8484186326432669E-2</v>
      </c>
    </row>
    <row r="21" spans="1:38" x14ac:dyDescent="0.2">
      <c r="A21" s="8" t="s">
        <v>18</v>
      </c>
      <c r="B21" s="89">
        <v>0.1075</v>
      </c>
      <c r="C21" s="89">
        <v>4151.2079999999996</v>
      </c>
      <c r="D21" s="90">
        <f t="shared" si="0"/>
        <v>41512.079999999994</v>
      </c>
      <c r="E21" s="90">
        <f t="shared" ref="E21:E22" si="43">D21-14774.03</f>
        <v>26738.049999999996</v>
      </c>
      <c r="F21" s="90">
        <f t="shared" si="10"/>
        <v>1.676413553488372</v>
      </c>
      <c r="G21" s="90">
        <v>301.67272800000001</v>
      </c>
      <c r="H21" s="90">
        <f t="shared" si="1"/>
        <v>3016.7272800000001</v>
      </c>
      <c r="I21" s="90">
        <f t="shared" ref="I21:I22" si="44">H21-667.29</f>
        <v>2349.4372800000001</v>
      </c>
      <c r="J21" s="90">
        <f t="shared" si="12"/>
        <v>0.181201716171907</v>
      </c>
      <c r="K21" s="90">
        <v>62.429674509999998</v>
      </c>
      <c r="L21" s="90">
        <f t="shared" si="2"/>
        <v>624.29674509999995</v>
      </c>
      <c r="M21" s="90">
        <f t="shared" ref="M21:M22" si="45">L21-101</f>
        <v>523.29674509999995</v>
      </c>
      <c r="N21" s="90">
        <f t="shared" si="14"/>
        <v>4.5989265110067436E-2</v>
      </c>
      <c r="O21" s="90">
        <v>359.51277119999997</v>
      </c>
      <c r="P21" s="90">
        <f t="shared" si="3"/>
        <v>3595.1277119999995</v>
      </c>
      <c r="Q21" s="90">
        <f t="shared" ref="Q21:Q22" si="46">P21-172.88</f>
        <v>3422.2477119999994</v>
      </c>
      <c r="R21" s="90">
        <f t="shared" si="16"/>
        <v>0.3405056886283907</v>
      </c>
      <c r="S21" s="90">
        <v>278.19011870000003</v>
      </c>
      <c r="T21" s="90">
        <f t="shared" si="4"/>
        <v>2781.9011870000004</v>
      </c>
      <c r="U21" s="90">
        <f t="shared" ref="U21:U22" si="47">T21-1416.26</f>
        <v>1365.6411870000004</v>
      </c>
      <c r="V21" s="90">
        <f t="shared" si="18"/>
        <v>0.14555829507577681</v>
      </c>
      <c r="W21" s="7">
        <v>1369.6807960000001</v>
      </c>
      <c r="X21" s="90">
        <f t="shared" si="5"/>
        <v>13696.807960000002</v>
      </c>
      <c r="Y21" s="7">
        <f t="shared" ref="Y21:Y22" si="48">X21-572.71</f>
        <v>13124.097960000003</v>
      </c>
      <c r="Z21" s="90">
        <f t="shared" si="20"/>
        <v>0.73531573965655828</v>
      </c>
      <c r="AA21" s="7">
        <v>2246.2590909999999</v>
      </c>
      <c r="AB21" s="90">
        <f t="shared" si="6"/>
        <v>22462.590909999999</v>
      </c>
      <c r="AC21" s="90">
        <f t="shared" ref="AC21:AC22" si="49">AB21-8924.21</f>
        <v>13538.38091</v>
      </c>
      <c r="AD21" s="90">
        <f t="shared" si="22"/>
        <v>0.8810652357800931</v>
      </c>
      <c r="AE21" s="90">
        <v>0.961230747</v>
      </c>
      <c r="AF21" s="90">
        <f t="shared" si="7"/>
        <v>9.6123074699999993</v>
      </c>
      <c r="AG21" s="90">
        <f t="shared" ref="AG21:AG22" si="50">AF21-0.75</f>
        <v>8.8623074699999993</v>
      </c>
      <c r="AH21" s="91">
        <f t="shared" si="24"/>
        <v>6.8759139956776731E-4</v>
      </c>
      <c r="AI21" s="7">
        <v>67.067785839999999</v>
      </c>
      <c r="AJ21" s="23">
        <f t="shared" si="8"/>
        <v>670.67785839999999</v>
      </c>
      <c r="AK21" s="23">
        <f t="shared" ref="AK21:AK22" si="51">AJ21-246.02</f>
        <v>424.65785840000001</v>
      </c>
      <c r="AL21" s="90">
        <f t="shared" si="26"/>
        <v>2.8238760007185119E-2</v>
      </c>
    </row>
    <row r="22" spans="1:38" x14ac:dyDescent="0.2">
      <c r="A22" s="8" t="s">
        <v>18</v>
      </c>
      <c r="B22" s="89">
        <v>0.10059999999999999</v>
      </c>
      <c r="C22" s="89">
        <v>3500.3694999999998</v>
      </c>
      <c r="D22" s="90">
        <f t="shared" si="0"/>
        <v>35003.695</v>
      </c>
      <c r="E22" s="90">
        <f t="shared" si="43"/>
        <v>20229.665000000001</v>
      </c>
      <c r="F22" s="90">
        <f t="shared" si="10"/>
        <v>1.3553473369781317</v>
      </c>
      <c r="G22" s="90">
        <v>280.39377020000001</v>
      </c>
      <c r="H22" s="90">
        <f t="shared" si="1"/>
        <v>2803.9377020000002</v>
      </c>
      <c r="I22" s="90">
        <f t="shared" si="44"/>
        <v>2136.6477020000002</v>
      </c>
      <c r="J22" s="90">
        <f t="shared" si="12"/>
        <v>0.17609290355151097</v>
      </c>
      <c r="K22" s="90">
        <v>59.893679419999998</v>
      </c>
      <c r="L22" s="90">
        <f t="shared" si="2"/>
        <v>598.93679420000001</v>
      </c>
      <c r="M22" s="90">
        <f t="shared" si="45"/>
        <v>497.93679420000001</v>
      </c>
      <c r="N22" s="90">
        <f t="shared" si="14"/>
        <v>4.6762006592490066E-2</v>
      </c>
      <c r="O22" s="90">
        <v>308.5730959</v>
      </c>
      <c r="P22" s="90">
        <f t="shared" si="3"/>
        <v>3085.730959</v>
      </c>
      <c r="Q22" s="90">
        <f t="shared" si="46"/>
        <v>2912.8509589999999</v>
      </c>
      <c r="R22" s="90">
        <f t="shared" si="16"/>
        <v>0.30970033655530815</v>
      </c>
      <c r="S22" s="90">
        <v>252.153233</v>
      </c>
      <c r="T22" s="90">
        <f t="shared" si="4"/>
        <v>2521.53233</v>
      </c>
      <c r="U22" s="90">
        <f t="shared" si="47"/>
        <v>1105.27233</v>
      </c>
      <c r="V22" s="90">
        <f t="shared" si="18"/>
        <v>0.12588678287415508</v>
      </c>
      <c r="W22" s="7">
        <v>1400.4216309999999</v>
      </c>
      <c r="X22" s="90">
        <f t="shared" si="5"/>
        <v>14004.21631</v>
      </c>
      <c r="Y22" s="7">
        <f t="shared" si="48"/>
        <v>13431.506310000001</v>
      </c>
      <c r="Z22" s="90">
        <f t="shared" si="20"/>
        <v>0.80415469687007957</v>
      </c>
      <c r="AA22" s="7">
        <v>2372.3681470000001</v>
      </c>
      <c r="AB22" s="90">
        <f t="shared" si="6"/>
        <v>23723.681470000003</v>
      </c>
      <c r="AC22" s="90">
        <f t="shared" si="49"/>
        <v>14799.471470000004</v>
      </c>
      <c r="AD22" s="90">
        <f t="shared" si="22"/>
        <v>1.0291958489475153</v>
      </c>
      <c r="AE22" s="90">
        <v>0.97674213799999998</v>
      </c>
      <c r="AF22" s="90">
        <f t="shared" si="7"/>
        <v>9.76742138</v>
      </c>
      <c r="AG22" s="90">
        <f t="shared" si="50"/>
        <v>9.01742138</v>
      </c>
      <c r="AH22" s="91">
        <f t="shared" si="24"/>
        <v>7.4761235606252488E-4</v>
      </c>
      <c r="AI22" s="7">
        <v>64.157944180000001</v>
      </c>
      <c r="AJ22" s="23">
        <f t="shared" si="8"/>
        <v>641.57944180000004</v>
      </c>
      <c r="AK22" s="23">
        <f t="shared" si="51"/>
        <v>395.55944180000006</v>
      </c>
      <c r="AL22" s="90">
        <f t="shared" si="26"/>
        <v>2.810791918198112E-2</v>
      </c>
    </row>
    <row r="23" spans="1:38" x14ac:dyDescent="0.2">
      <c r="A23" s="8" t="s">
        <v>19</v>
      </c>
      <c r="B23" s="89">
        <v>0.1066</v>
      </c>
      <c r="C23" s="89">
        <v>3676.6215000000002</v>
      </c>
      <c r="D23" s="90">
        <f t="shared" si="0"/>
        <v>36766.215000000004</v>
      </c>
      <c r="E23" s="90">
        <f>D23-18228.58</f>
        <v>18537.635000000002</v>
      </c>
      <c r="F23" s="90">
        <f t="shared" si="10"/>
        <v>1.1720793611632274</v>
      </c>
      <c r="G23" s="90">
        <v>288.83564990000002</v>
      </c>
      <c r="H23" s="90">
        <f t="shared" si="1"/>
        <v>2888.3564990000004</v>
      </c>
      <c r="I23" s="90">
        <f>H23-763.56</f>
        <v>2124.7964990000005</v>
      </c>
      <c r="J23" s="90">
        <f t="shared" si="12"/>
        <v>0.16525973520833961</v>
      </c>
      <c r="K23" s="90">
        <v>89.645155079999995</v>
      </c>
      <c r="L23" s="90">
        <f t="shared" si="2"/>
        <v>896.45155079999995</v>
      </c>
      <c r="M23" s="90">
        <f>L23-253</f>
        <v>643.45155079999995</v>
      </c>
      <c r="N23" s="90">
        <f t="shared" si="14"/>
        <v>5.7026346399465293E-2</v>
      </c>
      <c r="O23" s="90">
        <v>398.38576749999999</v>
      </c>
      <c r="P23" s="90">
        <f t="shared" si="3"/>
        <v>3983.8576749999997</v>
      </c>
      <c r="Q23" s="90">
        <f>P23-0</f>
        <v>3983.8576749999997</v>
      </c>
      <c r="R23" s="90">
        <f t="shared" si="16"/>
        <v>0.39973116033583489</v>
      </c>
      <c r="S23" s="90">
        <v>744.53051110000001</v>
      </c>
      <c r="T23" s="90">
        <f t="shared" si="4"/>
        <v>7445.3051109999997</v>
      </c>
      <c r="U23" s="90">
        <f>T23-7247.22</f>
        <v>198.08511099999942</v>
      </c>
      <c r="V23" s="90">
        <f t="shared" si="18"/>
        <v>2.1291362118555285E-2</v>
      </c>
      <c r="W23" s="7">
        <v>1107.9006199999999</v>
      </c>
      <c r="X23" s="90">
        <f t="shared" si="5"/>
        <v>11079.0062</v>
      </c>
      <c r="Y23" s="7">
        <f>X23-478.33</f>
        <v>10600.6762</v>
      </c>
      <c r="Z23" s="90">
        <f t="shared" si="20"/>
        <v>0.59894814964915566</v>
      </c>
      <c r="AA23" s="7">
        <v>2369.5495930000002</v>
      </c>
      <c r="AB23" s="90">
        <f t="shared" si="6"/>
        <v>23695.495930000001</v>
      </c>
      <c r="AC23" s="90">
        <f>AB23-10321.31</f>
        <v>13374.185930000001</v>
      </c>
      <c r="AD23" s="90">
        <f t="shared" si="22"/>
        <v>0.87772799968367754</v>
      </c>
      <c r="AE23" s="90">
        <v>2.0827019280000001</v>
      </c>
      <c r="AF23" s="90">
        <f t="shared" si="7"/>
        <v>20.827019280000002</v>
      </c>
      <c r="AG23" s="90">
        <f>AF23-4.46</f>
        <v>16.367019280000001</v>
      </c>
      <c r="AH23" s="91">
        <f t="shared" si="24"/>
        <v>1.2805733987320826E-3</v>
      </c>
      <c r="AI23" s="7">
        <v>122.93018480000001</v>
      </c>
      <c r="AJ23" s="23">
        <f t="shared" si="8"/>
        <v>1229.3018480000001</v>
      </c>
      <c r="AK23" s="23">
        <f>AJ23-487.03</f>
        <v>742.27184800000009</v>
      </c>
      <c r="AL23" s="90">
        <f t="shared" si="26"/>
        <v>4.9776081664427776E-2</v>
      </c>
    </row>
    <row r="24" spans="1:38" x14ac:dyDescent="0.2">
      <c r="A24" s="8" t="s">
        <v>19</v>
      </c>
      <c r="B24" s="89">
        <v>0.1087</v>
      </c>
      <c r="C24" s="89">
        <v>2654.3791999999999</v>
      </c>
      <c r="D24" s="90">
        <f t="shared" si="0"/>
        <v>26543.791999999998</v>
      </c>
      <c r="E24" s="90">
        <f t="shared" ref="E24:E25" si="52">D24-14774.03</f>
        <v>11769.761999999997</v>
      </c>
      <c r="F24" s="90">
        <f t="shared" si="10"/>
        <v>0.7297902104875803</v>
      </c>
      <c r="G24" s="90">
        <v>286.17682000000002</v>
      </c>
      <c r="H24" s="90">
        <f t="shared" si="1"/>
        <v>2861.7682000000004</v>
      </c>
      <c r="I24" s="90">
        <f t="shared" ref="I24:I25" si="53">H24-667.29</f>
        <v>2194.4782000000005</v>
      </c>
      <c r="J24" s="90">
        <f t="shared" si="12"/>
        <v>0.16738195727874888</v>
      </c>
      <c r="K24" s="90">
        <v>66.469989749999996</v>
      </c>
      <c r="L24" s="90">
        <f t="shared" si="2"/>
        <v>664.69989749999991</v>
      </c>
      <c r="M24" s="90">
        <f t="shared" ref="M24:M25" si="54">L24-101</f>
        <v>563.69989749999991</v>
      </c>
      <c r="N24" s="90">
        <f t="shared" si="14"/>
        <v>4.8993144265236876E-2</v>
      </c>
      <c r="O24" s="90">
        <v>333.87905139999998</v>
      </c>
      <c r="P24" s="90">
        <f t="shared" si="3"/>
        <v>3338.7905139999998</v>
      </c>
      <c r="Q24" s="90">
        <f t="shared" ref="Q24:Q25" si="55">P24-172.88</f>
        <v>3165.9105139999997</v>
      </c>
      <c r="R24" s="90">
        <f t="shared" si="16"/>
        <v>0.31152326456066232</v>
      </c>
      <c r="S24" s="90">
        <v>288.4183501</v>
      </c>
      <c r="T24" s="90">
        <f t="shared" si="4"/>
        <v>2884.183501</v>
      </c>
      <c r="U24" s="90">
        <f t="shared" ref="U24:U25" si="56">T24-1416.26</f>
        <v>1467.923501</v>
      </c>
      <c r="V24" s="90">
        <f t="shared" si="18"/>
        <v>0.15473291144855564</v>
      </c>
      <c r="W24" s="7">
        <v>1706.3654329999999</v>
      </c>
      <c r="X24" s="90">
        <f t="shared" si="5"/>
        <v>17063.654329999998</v>
      </c>
      <c r="Y24" s="7">
        <f t="shared" ref="Y24:Y25" si="57">X24-572.71</f>
        <v>16490.944329999998</v>
      </c>
      <c r="Z24" s="90">
        <f t="shared" si="20"/>
        <v>0.91375306071379936</v>
      </c>
      <c r="AA24" s="7">
        <v>2551.316836</v>
      </c>
      <c r="AB24" s="90">
        <f t="shared" si="6"/>
        <v>25513.16836</v>
      </c>
      <c r="AC24" s="90">
        <f t="shared" ref="AC24:AC25" si="58">AB24-8924.21</f>
        <v>16588.958360000001</v>
      </c>
      <c r="AD24" s="90">
        <f t="shared" si="22"/>
        <v>1.0676757376868447</v>
      </c>
      <c r="AE24" s="90">
        <v>0.77675755999999996</v>
      </c>
      <c r="AF24" s="90">
        <f t="shared" si="7"/>
        <v>7.7675755999999998</v>
      </c>
      <c r="AG24" s="90">
        <f>AF24-0.75</f>
        <v>7.0175755999999998</v>
      </c>
      <c r="AH24" s="91">
        <f t="shared" si="24"/>
        <v>5.3845528327322895E-4</v>
      </c>
      <c r="AI24" s="7">
        <v>76.045798300000001</v>
      </c>
      <c r="AJ24" s="23">
        <f t="shared" si="8"/>
        <v>760.45798300000001</v>
      </c>
      <c r="AK24" s="23">
        <f t="shared" ref="AK24:AK25" si="59">AJ24-246.02</f>
        <v>514.43798300000003</v>
      </c>
      <c r="AL24" s="90">
        <f t="shared" si="26"/>
        <v>3.383127802645354E-2</v>
      </c>
    </row>
    <row r="25" spans="1:38" x14ac:dyDescent="0.2">
      <c r="A25" s="8" t="s">
        <v>19</v>
      </c>
      <c r="B25" s="89">
        <v>0.1036</v>
      </c>
      <c r="C25" s="89">
        <v>3301.9270999999999</v>
      </c>
      <c r="D25" s="90">
        <f t="shared" si="0"/>
        <v>33019.271000000001</v>
      </c>
      <c r="E25" s="90">
        <f t="shared" si="52"/>
        <v>18245.241000000002</v>
      </c>
      <c r="F25" s="90">
        <f t="shared" si="10"/>
        <v>1.1869973391891895</v>
      </c>
      <c r="G25" s="90">
        <v>277.76969800000001</v>
      </c>
      <c r="H25" s="90">
        <f t="shared" si="1"/>
        <v>2777.6969800000002</v>
      </c>
      <c r="I25" s="90">
        <f t="shared" si="53"/>
        <v>2110.4069800000002</v>
      </c>
      <c r="J25" s="90">
        <f t="shared" si="12"/>
        <v>0.16889367057123553</v>
      </c>
      <c r="K25" s="90">
        <v>64.826920029999997</v>
      </c>
      <c r="L25" s="90">
        <f t="shared" si="2"/>
        <v>648.26920029999997</v>
      </c>
      <c r="M25" s="90">
        <f t="shared" si="54"/>
        <v>547.26920029999997</v>
      </c>
      <c r="N25" s="90">
        <f t="shared" si="14"/>
        <v>4.9906619399944507E-2</v>
      </c>
      <c r="O25" s="90">
        <v>336.26417300000003</v>
      </c>
      <c r="P25" s="90">
        <f t="shared" si="3"/>
        <v>3362.6417300000003</v>
      </c>
      <c r="Q25" s="90">
        <f t="shared" si="55"/>
        <v>3189.7617300000002</v>
      </c>
      <c r="R25" s="90">
        <f t="shared" si="16"/>
        <v>0.32932134617837844</v>
      </c>
      <c r="S25" s="90">
        <v>250.2846002</v>
      </c>
      <c r="T25" s="90">
        <f t="shared" si="4"/>
        <v>2502.8460020000002</v>
      </c>
      <c r="U25" s="90">
        <f t="shared" si="56"/>
        <v>1086.5860020000002</v>
      </c>
      <c r="V25" s="90">
        <f t="shared" si="18"/>
        <v>0.12017473369610039</v>
      </c>
      <c r="W25" s="7">
        <v>1379.7998379999999</v>
      </c>
      <c r="X25" s="90">
        <f t="shared" si="5"/>
        <v>13797.998379999999</v>
      </c>
      <c r="Y25" s="7">
        <f t="shared" si="57"/>
        <v>13225.288379999998</v>
      </c>
      <c r="Z25" s="90">
        <f t="shared" si="20"/>
        <v>0.76887945861718143</v>
      </c>
      <c r="AA25" s="7">
        <v>2202.5199630000002</v>
      </c>
      <c r="AB25" s="90">
        <f t="shared" si="6"/>
        <v>22025.199630000003</v>
      </c>
      <c r="AC25" s="90">
        <f t="shared" si="58"/>
        <v>13100.989630000004</v>
      </c>
      <c r="AD25" s="90">
        <f t="shared" si="22"/>
        <v>0.88469617231158337</v>
      </c>
      <c r="AE25" s="90">
        <v>0.97632697599999996</v>
      </c>
      <c r="AF25" s="90">
        <f t="shared" si="7"/>
        <v>9.76326976</v>
      </c>
      <c r="AG25" s="90">
        <f>AF25-4.46</f>
        <v>5.3032697600000001</v>
      </c>
      <c r="AH25" s="91">
        <f t="shared" si="24"/>
        <v>4.2694904858378373E-4</v>
      </c>
      <c r="AI25" s="7">
        <v>70.801724710000002</v>
      </c>
      <c r="AJ25" s="23">
        <f t="shared" si="8"/>
        <v>708.01724710000008</v>
      </c>
      <c r="AK25" s="23">
        <f t="shared" si="59"/>
        <v>461.9972471000001</v>
      </c>
      <c r="AL25" s="90">
        <f t="shared" si="26"/>
        <v>3.1878255993188713E-2</v>
      </c>
    </row>
    <row r="26" spans="1:38" x14ac:dyDescent="0.2">
      <c r="A26" s="8" t="s">
        <v>20</v>
      </c>
      <c r="B26" s="89">
        <v>0.1046</v>
      </c>
      <c r="C26" s="89">
        <v>3294.6790999999998</v>
      </c>
      <c r="D26" s="90">
        <f t="shared" si="0"/>
        <v>32946.790999999997</v>
      </c>
      <c r="E26" s="90">
        <f>D26-18228.58</f>
        <v>14718.210999999996</v>
      </c>
      <c r="F26" s="90">
        <f t="shared" si="10"/>
        <v>0.94838185602294445</v>
      </c>
      <c r="G26" s="90">
        <v>270.88292610000002</v>
      </c>
      <c r="H26" s="90">
        <f t="shared" si="1"/>
        <v>2708.8292610000003</v>
      </c>
      <c r="I26" s="90">
        <f>H26-763.56</f>
        <v>1945.2692610000004</v>
      </c>
      <c r="J26" s="90">
        <f t="shared" si="12"/>
        <v>0.15418955490392927</v>
      </c>
      <c r="K26" s="90">
        <v>93.166238800000002</v>
      </c>
      <c r="L26" s="90">
        <f t="shared" si="2"/>
        <v>931.66238799999996</v>
      </c>
      <c r="M26" s="90">
        <f>L26-253</f>
        <v>678.66238799999996</v>
      </c>
      <c r="N26" s="90">
        <f t="shared" si="14"/>
        <v>6.1296968552868078E-2</v>
      </c>
      <c r="O26" s="90">
        <v>378.44797540000002</v>
      </c>
      <c r="P26" s="90">
        <f t="shared" si="3"/>
        <v>3784.479754</v>
      </c>
      <c r="Q26" s="90">
        <f>P26-0</f>
        <v>3784.479754</v>
      </c>
      <c r="R26" s="90">
        <f t="shared" si="16"/>
        <v>0.38698657216810711</v>
      </c>
      <c r="S26" s="90">
        <v>856.77347280000004</v>
      </c>
      <c r="T26" s="90">
        <f t="shared" si="4"/>
        <v>8567.7347279999994</v>
      </c>
      <c r="U26" s="90">
        <f>T26-7247.22</f>
        <v>1320.5147279999992</v>
      </c>
      <c r="V26" s="90">
        <f t="shared" si="18"/>
        <v>0.14465064773827907</v>
      </c>
      <c r="W26" s="7">
        <v>525.00667299999998</v>
      </c>
      <c r="X26" s="90">
        <f t="shared" si="5"/>
        <v>5250.0667299999996</v>
      </c>
      <c r="Y26" s="7">
        <f>X26-478.33</f>
        <v>4771.7367299999996</v>
      </c>
      <c r="Z26" s="90">
        <f t="shared" si="20"/>
        <v>0.27476262260793499</v>
      </c>
      <c r="AA26" s="7">
        <v>2420.0929430000001</v>
      </c>
      <c r="AB26" s="90">
        <f t="shared" si="6"/>
        <v>24200.92943</v>
      </c>
      <c r="AC26" s="90">
        <f>AB26-10321.31</f>
        <v>13879.619430000001</v>
      </c>
      <c r="AD26" s="90">
        <f t="shared" si="22"/>
        <v>0.92831565518432146</v>
      </c>
      <c r="AE26" s="90">
        <v>2.765423835</v>
      </c>
      <c r="AF26" s="90">
        <f t="shared" si="7"/>
        <v>27.65423835</v>
      </c>
      <c r="AG26" s="90">
        <f t="shared" ref="AG26:AG28" si="60">AF26-0.75</f>
        <v>26.90423835</v>
      </c>
      <c r="AH26" s="91">
        <f t="shared" si="24"/>
        <v>2.1452657739787287E-3</v>
      </c>
      <c r="AI26" s="7">
        <v>115.90961489999999</v>
      </c>
      <c r="AJ26" s="23">
        <f t="shared" si="8"/>
        <v>1159.096149</v>
      </c>
      <c r="AK26" s="23">
        <f>AJ26-487.03</f>
        <v>672.066149</v>
      </c>
      <c r="AL26" s="90">
        <f t="shared" si="26"/>
        <v>4.5929874437155828E-2</v>
      </c>
    </row>
    <row r="27" spans="1:38" x14ac:dyDescent="0.2">
      <c r="A27" s="8" t="s">
        <v>20</v>
      </c>
      <c r="B27" s="89">
        <v>0.1046</v>
      </c>
      <c r="C27" s="89">
        <v>3584.8634000000002</v>
      </c>
      <c r="D27" s="90">
        <f t="shared" si="0"/>
        <v>35848.634000000005</v>
      </c>
      <c r="E27" s="90">
        <f t="shared" ref="E27:E28" si="61">D27-14774.03</f>
        <v>21074.604000000007</v>
      </c>
      <c r="F27" s="90">
        <f t="shared" si="10"/>
        <v>1.3579620550669222</v>
      </c>
      <c r="G27" s="90">
        <v>269.24110630000001</v>
      </c>
      <c r="H27" s="90">
        <f t="shared" si="1"/>
        <v>2692.411063</v>
      </c>
      <c r="I27" s="90">
        <f t="shared" ref="I27:I28" si="62">H27-667.29</f>
        <v>2025.121063</v>
      </c>
      <c r="J27" s="90">
        <f t="shared" si="12"/>
        <v>0.16051891714467495</v>
      </c>
      <c r="K27" s="90">
        <v>91.077229590000002</v>
      </c>
      <c r="L27" s="90">
        <f t="shared" si="2"/>
        <v>910.77229590000002</v>
      </c>
      <c r="M27" s="90">
        <f t="shared" ref="M27:M28" si="63">L27-101</f>
        <v>809.77229590000002</v>
      </c>
      <c r="N27" s="90">
        <f t="shared" si="14"/>
        <v>7.3138850530738542E-2</v>
      </c>
      <c r="O27" s="90">
        <v>422.2648964</v>
      </c>
      <c r="P27" s="90">
        <f t="shared" si="3"/>
        <v>4222.648964</v>
      </c>
      <c r="Q27" s="90">
        <v>2858</v>
      </c>
      <c r="R27" s="90">
        <f t="shared" si="16"/>
        <v>0.29224826003824095</v>
      </c>
      <c r="S27" s="90">
        <v>202.82112409999999</v>
      </c>
      <c r="T27" s="90">
        <f t="shared" si="4"/>
        <v>2028.211241</v>
      </c>
      <c r="U27" s="90">
        <f t="shared" ref="U27:U28" si="64">T27-1416.26</f>
        <v>611.95124099999998</v>
      </c>
      <c r="V27" s="90">
        <f t="shared" si="18"/>
        <v>6.7033817584875713E-2</v>
      </c>
      <c r="W27" s="7">
        <v>491.2622356</v>
      </c>
      <c r="X27" s="90">
        <f t="shared" si="5"/>
        <v>4912.6223559999999</v>
      </c>
      <c r="Y27" s="7">
        <f t="shared" ref="Y27:Y28" si="65">X27-572.71</f>
        <v>4339.9123559999998</v>
      </c>
      <c r="Z27" s="90">
        <f t="shared" si="20"/>
        <v>0.24989763021212236</v>
      </c>
      <c r="AA27" s="7">
        <v>2509.4676890000001</v>
      </c>
      <c r="AB27" s="90">
        <f t="shared" si="6"/>
        <v>25094.676890000002</v>
      </c>
      <c r="AC27" s="90">
        <f t="shared" ref="AC27:AC28" si="66">AB27-8924.21</f>
        <v>16170.466890000003</v>
      </c>
      <c r="AD27" s="90">
        <f t="shared" si="22"/>
        <v>1.0815352424707461</v>
      </c>
      <c r="AE27" s="90">
        <v>1.10218868</v>
      </c>
      <c r="AF27" s="90">
        <f t="shared" si="7"/>
        <v>11.021886800000001</v>
      </c>
      <c r="AG27" s="90">
        <f t="shared" si="60"/>
        <v>10.271886800000001</v>
      </c>
      <c r="AH27" s="91">
        <f t="shared" si="24"/>
        <v>8.1905040014722762E-4</v>
      </c>
      <c r="AI27" s="7">
        <v>93.536943620000002</v>
      </c>
      <c r="AJ27" s="23">
        <f t="shared" si="8"/>
        <v>935.3694362</v>
      </c>
      <c r="AK27" s="23">
        <f t="shared" ref="AK27:AK28" si="67">AJ27-246.02</f>
        <v>689.34943620000001</v>
      </c>
      <c r="AL27" s="90">
        <f t="shared" si="26"/>
        <v>4.7111036755981835E-2</v>
      </c>
    </row>
    <row r="28" spans="1:38" x14ac:dyDescent="0.2">
      <c r="A28" s="8" t="s">
        <v>20</v>
      </c>
      <c r="B28" s="89">
        <v>0.1014</v>
      </c>
      <c r="C28" s="89">
        <v>2160.6799999999998</v>
      </c>
      <c r="D28" s="90">
        <f t="shared" si="0"/>
        <v>21606.799999999999</v>
      </c>
      <c r="E28" s="90">
        <f t="shared" si="61"/>
        <v>6832.7699999999986</v>
      </c>
      <c r="F28" s="90">
        <f t="shared" si="10"/>
        <v>0.45417031360946736</v>
      </c>
      <c r="G28" s="90">
        <v>119.29317039999999</v>
      </c>
      <c r="H28" s="90">
        <f t="shared" si="1"/>
        <v>1192.9317039999999</v>
      </c>
      <c r="I28" s="90">
        <f t="shared" si="62"/>
        <v>525.64170399999989</v>
      </c>
      <c r="J28" s="90">
        <f t="shared" si="12"/>
        <v>4.2979244259013796E-2</v>
      </c>
      <c r="K28" s="90">
        <v>25.03070125</v>
      </c>
      <c r="L28" s="90">
        <f t="shared" si="2"/>
        <v>250.30701249999998</v>
      </c>
      <c r="M28" s="90">
        <f t="shared" si="63"/>
        <v>149.30701249999998</v>
      </c>
      <c r="N28" s="90">
        <f t="shared" si="14"/>
        <v>1.3911025646881162E-2</v>
      </c>
      <c r="O28" s="90">
        <v>39.213719230000002</v>
      </c>
      <c r="P28" s="90">
        <f t="shared" si="3"/>
        <v>392.13719230000004</v>
      </c>
      <c r="Q28" s="90">
        <f t="shared" ref="Q28:Q31" si="68">P28-172.88</f>
        <v>219.25719230000004</v>
      </c>
      <c r="R28" s="90">
        <f t="shared" si="16"/>
        <v>2.3127957878114405E-2</v>
      </c>
      <c r="S28" s="90">
        <v>205.64103549999999</v>
      </c>
      <c r="T28" s="90">
        <f t="shared" si="4"/>
        <v>2056.410355</v>
      </c>
      <c r="U28" s="90">
        <f t="shared" si="64"/>
        <v>640.15035499999999</v>
      </c>
      <c r="V28" s="90">
        <f t="shared" si="18"/>
        <v>7.2335727491025625E-2</v>
      </c>
      <c r="W28" s="7">
        <v>521.60501569999997</v>
      </c>
      <c r="X28" s="90">
        <f t="shared" si="5"/>
        <v>5216.0501569999997</v>
      </c>
      <c r="Y28" s="7">
        <f t="shared" si="65"/>
        <v>4643.3401569999996</v>
      </c>
      <c r="Z28" s="90">
        <f t="shared" si="20"/>
        <v>0.27580707855632153</v>
      </c>
      <c r="AA28" s="7">
        <v>1930.573668</v>
      </c>
      <c r="AB28" s="90">
        <f t="shared" si="6"/>
        <v>19305.736680000002</v>
      </c>
      <c r="AC28" s="90">
        <f t="shared" si="66"/>
        <v>10381.526680000003</v>
      </c>
      <c r="AD28" s="90">
        <f t="shared" si="22"/>
        <v>0.7162639117680476</v>
      </c>
      <c r="AE28" s="90">
        <v>0.49022222199999999</v>
      </c>
      <c r="AF28" s="90">
        <f t="shared" si="7"/>
        <v>4.9022222199999996</v>
      </c>
      <c r="AG28" s="90">
        <f t="shared" si="60"/>
        <v>4.1522222199999996</v>
      </c>
      <c r="AH28" s="91">
        <f t="shared" si="24"/>
        <v>3.4153460972297827E-4</v>
      </c>
      <c r="AI28" s="7">
        <v>75.774695370000003</v>
      </c>
      <c r="AJ28" s="23">
        <f t="shared" si="8"/>
        <v>757.74695370000006</v>
      </c>
      <c r="AK28" s="23">
        <f t="shared" si="67"/>
        <v>511.72695370000008</v>
      </c>
      <c r="AL28" s="90">
        <f t="shared" si="26"/>
        <v>3.6075740912469928E-2</v>
      </c>
    </row>
    <row r="29" spans="1:38" x14ac:dyDescent="0.2">
      <c r="A29" s="8" t="s">
        <v>21</v>
      </c>
      <c r="B29" s="89">
        <v>0.10589999999999999</v>
      </c>
      <c r="C29" s="89">
        <v>652.20394999999996</v>
      </c>
      <c r="D29" s="90">
        <f t="shared" si="0"/>
        <v>6522.0394999999999</v>
      </c>
      <c r="E29" s="90">
        <f>D29-18228.58</f>
        <v>-11706.540500000003</v>
      </c>
      <c r="F29" s="90">
        <f t="shared" si="10"/>
        <v>-0.74506216213408905</v>
      </c>
      <c r="G29" s="90">
        <v>133.7005757</v>
      </c>
      <c r="H29" s="90">
        <f t="shared" si="1"/>
        <v>1337.0057569999999</v>
      </c>
      <c r="I29" s="90">
        <f>H29-763.56</f>
        <v>573.44575699999996</v>
      </c>
      <c r="J29" s="90">
        <f t="shared" si="12"/>
        <v>4.4895550248224746E-2</v>
      </c>
      <c r="K29" s="90">
        <v>88.955410959999995</v>
      </c>
      <c r="L29" s="90">
        <f t="shared" si="2"/>
        <v>889.55410959999995</v>
      </c>
      <c r="M29" s="90">
        <f>L29-253</f>
        <v>636.55410959999995</v>
      </c>
      <c r="N29" s="90">
        <f t="shared" si="14"/>
        <v>5.6787959872011323E-2</v>
      </c>
      <c r="O29" s="90">
        <v>290.04904720000002</v>
      </c>
      <c r="P29" s="90">
        <f t="shared" si="3"/>
        <v>2900.4904720000004</v>
      </c>
      <c r="Q29" s="90">
        <f t="shared" si="68"/>
        <v>2727.6104720000003</v>
      </c>
      <c r="R29" s="90">
        <f t="shared" si="16"/>
        <v>0.27549123331928244</v>
      </c>
      <c r="S29" s="90">
        <v>694.80229410000004</v>
      </c>
      <c r="T29" s="90">
        <f t="shared" si="4"/>
        <v>6948.0229410000002</v>
      </c>
      <c r="U29" s="90">
        <f>T29-7247.22</f>
        <v>-299.19705900000008</v>
      </c>
      <c r="V29" s="90">
        <f t="shared" si="18"/>
        <v>-3.2372048177733724E-2</v>
      </c>
      <c r="W29" s="7">
        <v>1132.338262</v>
      </c>
      <c r="X29" s="90">
        <f t="shared" si="5"/>
        <v>11323.38262</v>
      </c>
      <c r="Y29" s="7">
        <f>X29-478.33</f>
        <v>10845.05262</v>
      </c>
      <c r="Z29" s="90">
        <f t="shared" si="20"/>
        <v>0.61680596723569414</v>
      </c>
      <c r="AA29" s="7">
        <v>1975.857587</v>
      </c>
      <c r="AB29" s="90">
        <f t="shared" si="6"/>
        <v>19758.575870000001</v>
      </c>
      <c r="AC29" s="90">
        <f>AB29-10321.31</f>
        <v>9437.2658700000011</v>
      </c>
      <c r="AD29" s="90">
        <f t="shared" si="22"/>
        <v>0.62344770563286134</v>
      </c>
      <c r="AE29" s="90">
        <v>2.4791376180000002</v>
      </c>
      <c r="AF29" s="90">
        <f t="shared" si="7"/>
        <v>24.79137618</v>
      </c>
      <c r="AG29" s="90">
        <f>AF29-4.46</f>
        <v>20.331376179999999</v>
      </c>
      <c r="AH29" s="91">
        <f t="shared" si="24"/>
        <v>1.6012638624106706E-3</v>
      </c>
      <c r="AI29" s="7">
        <v>96.14457634</v>
      </c>
      <c r="AJ29" s="23">
        <f t="shared" si="8"/>
        <v>961.44576340000003</v>
      </c>
      <c r="AK29" s="23">
        <f>AJ29-487.03</f>
        <v>474.41576340000006</v>
      </c>
      <c r="AL29" s="90">
        <f t="shared" si="26"/>
        <v>3.2024183991169984E-2</v>
      </c>
    </row>
    <row r="30" spans="1:38" x14ac:dyDescent="0.2">
      <c r="A30" s="8" t="s">
        <v>21</v>
      </c>
      <c r="B30" s="89">
        <v>0.104</v>
      </c>
      <c r="C30" s="89">
        <v>1866.995058</v>
      </c>
      <c r="D30" s="90">
        <f t="shared" si="0"/>
        <v>18669.950580000001</v>
      </c>
      <c r="E30" s="90">
        <f t="shared" ref="E30:E31" si="69">D30-14774.03</f>
        <v>3895.92058</v>
      </c>
      <c r="F30" s="90">
        <f t="shared" si="10"/>
        <v>0.25248562220384618</v>
      </c>
      <c r="G30" s="90">
        <v>134.04661730000001</v>
      </c>
      <c r="H30" s="90">
        <f t="shared" si="1"/>
        <v>1340.466173</v>
      </c>
      <c r="I30" s="90">
        <f t="shared" ref="I30:I31" si="70">H30-667.29</f>
        <v>673.17617300000006</v>
      </c>
      <c r="J30" s="90">
        <f t="shared" si="12"/>
        <v>5.3666381253298083E-2</v>
      </c>
      <c r="K30" s="90">
        <v>46.623041659999998</v>
      </c>
      <c r="L30" s="90">
        <f t="shared" si="2"/>
        <v>466.23041660000001</v>
      </c>
      <c r="M30" s="90">
        <v>514</v>
      </c>
      <c r="N30" s="90">
        <f t="shared" si="14"/>
        <v>4.669245192307693E-2</v>
      </c>
      <c r="O30" s="90">
        <v>132.3179456</v>
      </c>
      <c r="P30" s="90">
        <f t="shared" si="3"/>
        <v>1323.1794560000001</v>
      </c>
      <c r="Q30" s="90">
        <f t="shared" si="68"/>
        <v>1150.2994560000002</v>
      </c>
      <c r="R30" s="90">
        <f t="shared" si="16"/>
        <v>0.11830387482092311</v>
      </c>
      <c r="S30" s="90">
        <v>239.83826479999999</v>
      </c>
      <c r="T30" s="90">
        <f t="shared" si="4"/>
        <v>2398.3826479999998</v>
      </c>
      <c r="U30" s="90">
        <f t="shared" ref="U30:U31" si="71">T30-1416.26</f>
        <v>982.1226479999998</v>
      </c>
      <c r="V30" s="90">
        <f t="shared" si="18"/>
        <v>0.10820347404599998</v>
      </c>
      <c r="W30" s="7">
        <v>1052.321471</v>
      </c>
      <c r="X30" s="90">
        <f t="shared" si="5"/>
        <v>10523.21471</v>
      </c>
      <c r="Y30" s="7">
        <f t="shared" ref="Y30:Y31" si="72">X30-572.71</f>
        <v>9950.5047100000011</v>
      </c>
      <c r="Z30" s="90">
        <f t="shared" si="20"/>
        <v>0.57626817181086554</v>
      </c>
      <c r="AA30" s="7">
        <v>1796.8120899999999</v>
      </c>
      <c r="AB30" s="90">
        <f t="shared" si="6"/>
        <v>17968.120899999998</v>
      </c>
      <c r="AC30" s="90">
        <f t="shared" ref="AC30:AC31" si="73">AB30-8924.21</f>
        <v>9043.9108999999989</v>
      </c>
      <c r="AD30" s="90">
        <f t="shared" si="22"/>
        <v>0.60837692938846155</v>
      </c>
      <c r="AE30" s="90">
        <v>0.832241377</v>
      </c>
      <c r="AF30" s="90">
        <f t="shared" si="7"/>
        <v>8.3224137700000007</v>
      </c>
      <c r="AG30" s="90">
        <f t="shared" ref="AG30:AG31" si="74">AF30-0.75</f>
        <v>7.5724137700000007</v>
      </c>
      <c r="AH30" s="91">
        <f t="shared" si="24"/>
        <v>6.0728574085274053E-4</v>
      </c>
      <c r="AI30" s="7">
        <v>67.545241469999993</v>
      </c>
      <c r="AJ30" s="23">
        <f t="shared" si="8"/>
        <v>675.45241469999996</v>
      </c>
      <c r="AK30" s="23">
        <f t="shared" ref="AK30:AK31" si="75">AJ30-246.02</f>
        <v>429.43241469999998</v>
      </c>
      <c r="AL30" s="90">
        <f t="shared" si="26"/>
        <v>2.9517284773874528E-2</v>
      </c>
    </row>
    <row r="31" spans="1:38" x14ac:dyDescent="0.2">
      <c r="A31" s="8" t="s">
        <v>21</v>
      </c>
      <c r="B31" s="89">
        <v>0.10630000000000001</v>
      </c>
      <c r="C31" s="89">
        <v>1630.220804</v>
      </c>
      <c r="D31" s="90">
        <f t="shared" si="0"/>
        <v>16302.208040000001</v>
      </c>
      <c r="E31" s="90">
        <f t="shared" si="69"/>
        <v>1528.1780400000007</v>
      </c>
      <c r="F31" s="90">
        <f t="shared" si="10"/>
        <v>9.689482586641586E-2</v>
      </c>
      <c r="G31" s="90">
        <v>123.13424910000001</v>
      </c>
      <c r="H31" s="90">
        <f t="shared" si="1"/>
        <v>1231.3424910000001</v>
      </c>
      <c r="I31" s="90">
        <f t="shared" si="70"/>
        <v>564.05249100000015</v>
      </c>
      <c r="J31" s="90">
        <f t="shared" si="12"/>
        <v>4.3993971805089384E-2</v>
      </c>
      <c r="K31" s="90">
        <v>39.568222249999998</v>
      </c>
      <c r="L31" s="90">
        <f t="shared" si="2"/>
        <v>395.68222249999997</v>
      </c>
      <c r="M31" s="90">
        <f>L31-101</f>
        <v>294.68222249999997</v>
      </c>
      <c r="N31" s="90">
        <f t="shared" si="14"/>
        <v>2.6190125090016454E-2</v>
      </c>
      <c r="O31" s="90">
        <v>100.35484769999999</v>
      </c>
      <c r="P31" s="90">
        <f t="shared" si="3"/>
        <v>1003.5484769999999</v>
      </c>
      <c r="Q31" s="90">
        <f t="shared" si="68"/>
        <v>830.66847699999994</v>
      </c>
      <c r="R31" s="90">
        <f t="shared" si="16"/>
        <v>8.3582596707356543E-2</v>
      </c>
      <c r="S31" s="90">
        <v>236.05443529999999</v>
      </c>
      <c r="T31" s="90">
        <f t="shared" si="4"/>
        <v>2360.5443529999998</v>
      </c>
      <c r="U31" s="90">
        <f t="shared" si="71"/>
        <v>944.28435299999978</v>
      </c>
      <c r="V31" s="90">
        <f t="shared" si="18"/>
        <v>0.10178372640333018</v>
      </c>
      <c r="W31" s="7">
        <v>1159.643202</v>
      </c>
      <c r="X31" s="90">
        <f t="shared" si="5"/>
        <v>11596.43202</v>
      </c>
      <c r="Y31" s="7">
        <f t="shared" si="72"/>
        <v>11023.722020000001</v>
      </c>
      <c r="Z31" s="90">
        <f t="shared" si="20"/>
        <v>0.62460844521599257</v>
      </c>
      <c r="AA31" s="7">
        <v>1748.014731</v>
      </c>
      <c r="AB31" s="90">
        <f t="shared" si="6"/>
        <v>17480.14731</v>
      </c>
      <c r="AC31" s="90">
        <f t="shared" si="73"/>
        <v>8555.9373100000012</v>
      </c>
      <c r="AD31" s="90">
        <f t="shared" si="22"/>
        <v>0.56309818834205094</v>
      </c>
      <c r="AE31" s="90">
        <v>0.60453263599999996</v>
      </c>
      <c r="AF31" s="90">
        <f t="shared" si="7"/>
        <v>6.0453263599999998</v>
      </c>
      <c r="AG31" s="90">
        <f t="shared" si="74"/>
        <v>5.2953263599999998</v>
      </c>
      <c r="AH31" s="91">
        <f t="shared" si="24"/>
        <v>4.154813688201317E-4</v>
      </c>
      <c r="AI31" s="7">
        <v>59.346722489999998</v>
      </c>
      <c r="AJ31" s="23">
        <f t="shared" si="8"/>
        <v>593.46722490000002</v>
      </c>
      <c r="AK31" s="23">
        <f t="shared" si="75"/>
        <v>347.44722490000004</v>
      </c>
      <c r="AL31" s="90">
        <f t="shared" si="26"/>
        <v>2.3365253877682506E-2</v>
      </c>
    </row>
    <row r="32" spans="1:38" x14ac:dyDescent="0.2">
      <c r="A32" s="8" t="s">
        <v>13</v>
      </c>
      <c r="B32" s="89">
        <v>0.1028</v>
      </c>
      <c r="C32" s="89">
        <v>2249.1649339999999</v>
      </c>
      <c r="D32" s="90">
        <f t="shared" si="0"/>
        <v>22491.64934</v>
      </c>
      <c r="E32" s="90">
        <f t="shared" ref="E32:E34" si="76">D32-18228.58</f>
        <v>4263.0693399999982</v>
      </c>
      <c r="F32" s="90">
        <f t="shared" si="10"/>
        <v>0.27950474077431897</v>
      </c>
      <c r="G32" s="90">
        <v>136.0105748</v>
      </c>
      <c r="H32" s="90">
        <f t="shared" si="1"/>
        <v>1360.1057479999999</v>
      </c>
      <c r="I32" s="90">
        <f t="shared" ref="I32:I34" si="77">H32-763.56</f>
        <v>596.545748</v>
      </c>
      <c r="J32" s="90">
        <f t="shared" si="12"/>
        <v>4.811245911155642E-2</v>
      </c>
      <c r="K32" s="90">
        <v>85.494193569999993</v>
      </c>
      <c r="L32" s="90">
        <f t="shared" si="2"/>
        <v>854.94193569999993</v>
      </c>
      <c r="M32" s="90">
        <f t="shared" ref="M32:M34" si="78">L32-253</f>
        <v>601.94193569999993</v>
      </c>
      <c r="N32" s="90">
        <f t="shared" si="14"/>
        <v>5.53195178747641E-2</v>
      </c>
      <c r="O32" s="90">
        <v>177.13062070000001</v>
      </c>
      <c r="P32" s="90">
        <f t="shared" si="3"/>
        <v>1771.3062070000001</v>
      </c>
      <c r="Q32" s="90">
        <f t="shared" ref="Q32:Q34" si="79">P32-0</f>
        <v>1771.3062070000001</v>
      </c>
      <c r="R32" s="90">
        <f t="shared" si="16"/>
        <v>0.18429855243260704</v>
      </c>
      <c r="S32" s="90">
        <v>702.72805659999995</v>
      </c>
      <c r="T32" s="90">
        <f t="shared" si="4"/>
        <v>7027.2805659999995</v>
      </c>
      <c r="U32" s="90">
        <f t="shared" ref="U32:U34" si="80">T32-7247.22</f>
        <v>-219.9394340000008</v>
      </c>
      <c r="V32" s="90">
        <f t="shared" si="18"/>
        <v>-2.451426103863822E-2</v>
      </c>
      <c r="W32" s="7">
        <v>743.65187170000002</v>
      </c>
      <c r="X32" s="90">
        <f t="shared" si="5"/>
        <v>7436.5187169999999</v>
      </c>
      <c r="Y32" s="7">
        <f t="shared" ref="Y32:Y34" si="81">X32-478.33</f>
        <v>6958.188717</v>
      </c>
      <c r="Z32" s="90">
        <f t="shared" si="20"/>
        <v>0.40767675722267505</v>
      </c>
      <c r="AA32" s="7">
        <v>2297.023533</v>
      </c>
      <c r="AB32" s="90">
        <f t="shared" si="6"/>
        <v>22970.23533</v>
      </c>
      <c r="AC32" s="90">
        <f t="shared" ref="AC32:AC34" si="82">AB32-10321.31</f>
        <v>12648.92533</v>
      </c>
      <c r="AD32" s="90">
        <f t="shared" si="22"/>
        <v>0.86081596895603119</v>
      </c>
      <c r="AE32" s="90">
        <v>2.4500308550000001</v>
      </c>
      <c r="AF32" s="90">
        <f t="shared" si="7"/>
        <v>24.50030855</v>
      </c>
      <c r="AG32" s="90">
        <f t="shared" ref="AG32:AG34" si="83">AF32-4.46</f>
        <v>20.040308549999999</v>
      </c>
      <c r="AH32" s="91">
        <f t="shared" si="24"/>
        <v>1.6259357340590952E-3</v>
      </c>
      <c r="AI32" s="7">
        <v>99.143643260000005</v>
      </c>
      <c r="AJ32" s="23">
        <f t="shared" si="8"/>
        <v>991.43643259999999</v>
      </c>
      <c r="AK32" s="23">
        <f t="shared" ref="AK32:AK34" si="84">AJ32-487.03</f>
        <v>504.40643260000002</v>
      </c>
      <c r="AL32" s="90">
        <f t="shared" si="26"/>
        <v>3.5075383107403699E-2</v>
      </c>
    </row>
    <row r="33" spans="1:38" x14ac:dyDescent="0.2">
      <c r="A33" s="8" t="s">
        <v>13</v>
      </c>
      <c r="B33" s="89">
        <v>0.11219999999999999</v>
      </c>
      <c r="C33" s="89">
        <v>2876.4099729999998</v>
      </c>
      <c r="D33" s="90">
        <f t="shared" si="0"/>
        <v>28764.099729999998</v>
      </c>
      <c r="E33" s="90">
        <f t="shared" si="76"/>
        <v>10535.519729999996</v>
      </c>
      <c r="F33" s="90">
        <f t="shared" si="10"/>
        <v>0.63288237950267368</v>
      </c>
      <c r="G33" s="90">
        <v>167.67038020000001</v>
      </c>
      <c r="H33" s="90">
        <f t="shared" si="1"/>
        <v>1676.703802</v>
      </c>
      <c r="I33" s="90">
        <f t="shared" si="77"/>
        <v>913.14380200000005</v>
      </c>
      <c r="J33" s="90">
        <f t="shared" si="12"/>
        <v>6.747660661659538E-2</v>
      </c>
      <c r="K33" s="90">
        <v>150.4100262</v>
      </c>
      <c r="L33" s="90">
        <f t="shared" si="2"/>
        <v>1504.1002619999999</v>
      </c>
      <c r="M33" s="90">
        <f t="shared" si="78"/>
        <v>1251.1002619999999</v>
      </c>
      <c r="N33" s="90">
        <f t="shared" si="14"/>
        <v>0.10534554122321746</v>
      </c>
      <c r="O33" s="90">
        <v>300.04634370000002</v>
      </c>
      <c r="P33" s="90">
        <f t="shared" si="3"/>
        <v>3000.4634370000003</v>
      </c>
      <c r="Q33" s="90">
        <f t="shared" si="79"/>
        <v>3000.4634370000003</v>
      </c>
      <c r="R33" s="90">
        <f t="shared" si="16"/>
        <v>0.28603348415465252</v>
      </c>
      <c r="S33" s="90">
        <v>694.41947189999996</v>
      </c>
      <c r="T33" s="90">
        <f t="shared" si="4"/>
        <v>6944.1947189999992</v>
      </c>
      <c r="U33" s="90">
        <f t="shared" si="80"/>
        <v>-303.02528100000109</v>
      </c>
      <c r="V33" s="90">
        <f t="shared" si="18"/>
        <v>-3.0945308999091019E-2</v>
      </c>
      <c r="W33" s="7">
        <v>899.43515839999998</v>
      </c>
      <c r="X33" s="90">
        <f t="shared" si="5"/>
        <v>8994.351584</v>
      </c>
      <c r="Y33" s="7">
        <f t="shared" si="81"/>
        <v>8516.0215840000001</v>
      </c>
      <c r="Z33" s="90">
        <f t="shared" si="20"/>
        <v>0.45714793226766481</v>
      </c>
      <c r="AA33" s="7">
        <v>2479.8410680000002</v>
      </c>
      <c r="AB33" s="90">
        <f t="shared" si="6"/>
        <v>24798.410680000001</v>
      </c>
      <c r="AC33" s="90">
        <f t="shared" si="82"/>
        <v>14477.100680000001</v>
      </c>
      <c r="AD33" s="90">
        <f t="shared" si="22"/>
        <v>0.90268980710588254</v>
      </c>
      <c r="AE33" s="90">
        <v>2.1910582060000001</v>
      </c>
      <c r="AF33" s="90">
        <f t="shared" si="7"/>
        <v>21.910582060000003</v>
      </c>
      <c r="AG33" s="90">
        <f t="shared" si="83"/>
        <v>17.450582060000002</v>
      </c>
      <c r="AH33" s="91">
        <f t="shared" si="24"/>
        <v>1.2972065924369879E-3</v>
      </c>
      <c r="AI33" s="7">
        <v>123.1410356</v>
      </c>
      <c r="AJ33" s="23">
        <f t="shared" si="8"/>
        <v>1231.4103559999999</v>
      </c>
      <c r="AK33" s="23">
        <f t="shared" si="84"/>
        <v>744.38035599999989</v>
      </c>
      <c r="AL33" s="90">
        <f t="shared" si="26"/>
        <v>4.742605146939393E-2</v>
      </c>
    </row>
    <row r="34" spans="1:38" x14ac:dyDescent="0.2">
      <c r="A34" s="8" t="s">
        <v>36</v>
      </c>
      <c r="B34" s="89">
        <v>0.14799999999999999</v>
      </c>
      <c r="C34" s="89">
        <v>2437.870809</v>
      </c>
      <c r="D34" s="90">
        <f t="shared" si="0"/>
        <v>24378.70809</v>
      </c>
      <c r="E34" s="90">
        <f t="shared" si="76"/>
        <v>6150.1280899999983</v>
      </c>
      <c r="F34" s="90">
        <f t="shared" si="10"/>
        <v>0.2800801576121621</v>
      </c>
      <c r="G34" s="90">
        <v>339.00125150000002</v>
      </c>
      <c r="H34" s="90">
        <f t="shared" si="1"/>
        <v>3390.0125150000003</v>
      </c>
      <c r="I34" s="90">
        <f t="shared" si="77"/>
        <v>2626.4525150000004</v>
      </c>
      <c r="J34" s="90">
        <f t="shared" si="12"/>
        <v>0.1471345797423311</v>
      </c>
      <c r="K34" s="90">
        <v>116.83215730000001</v>
      </c>
      <c r="L34" s="90">
        <f t="shared" si="2"/>
        <v>1168.3215730000002</v>
      </c>
      <c r="M34" s="90">
        <f t="shared" si="78"/>
        <v>915.32157300000017</v>
      </c>
      <c r="N34" s="90">
        <f t="shared" si="14"/>
        <v>5.8429057844037187E-2</v>
      </c>
      <c r="O34" s="90">
        <v>241.66973160000001</v>
      </c>
      <c r="P34" s="90">
        <f t="shared" si="3"/>
        <v>2416.6973160000002</v>
      </c>
      <c r="Q34" s="90">
        <f t="shared" si="79"/>
        <v>2416.6973160000002</v>
      </c>
      <c r="R34" s="90">
        <f t="shared" si="16"/>
        <v>0.17465536818875679</v>
      </c>
      <c r="S34" s="90">
        <v>963.35267550000003</v>
      </c>
      <c r="T34" s="90">
        <f t="shared" si="4"/>
        <v>9633.5267550000008</v>
      </c>
      <c r="U34" s="90">
        <f t="shared" si="80"/>
        <v>2386.3067550000005</v>
      </c>
      <c r="V34" s="90">
        <f t="shared" si="18"/>
        <v>0.18474528918101357</v>
      </c>
      <c r="W34" s="7">
        <v>6040.0456999999997</v>
      </c>
      <c r="X34" s="90">
        <f t="shared" si="5"/>
        <v>60400.456999999995</v>
      </c>
      <c r="Y34" s="7">
        <f t="shared" si="81"/>
        <v>59922.126999999993</v>
      </c>
      <c r="Z34" s="90">
        <f t="shared" si="20"/>
        <v>2.438587641358108</v>
      </c>
      <c r="AA34" s="7">
        <v>2331.80096</v>
      </c>
      <c r="AB34" s="90">
        <f t="shared" si="6"/>
        <v>23318.009600000001</v>
      </c>
      <c r="AC34" s="90">
        <f t="shared" si="82"/>
        <v>12996.699600000002</v>
      </c>
      <c r="AD34" s="90">
        <f t="shared" si="22"/>
        <v>0.61435750271351364</v>
      </c>
      <c r="AE34" s="90">
        <v>2.3712109799999999</v>
      </c>
      <c r="AF34" s="90">
        <f t="shared" si="7"/>
        <v>23.7121098</v>
      </c>
      <c r="AG34" s="90">
        <f t="shared" si="83"/>
        <v>19.252109799999999</v>
      </c>
      <c r="AH34" s="91">
        <f t="shared" si="24"/>
        <v>1.0849474445060812E-3</v>
      </c>
      <c r="AI34" s="7">
        <v>288.14442889999998</v>
      </c>
      <c r="AJ34" s="23">
        <f t="shared" si="8"/>
        <v>2881.444289</v>
      </c>
      <c r="AK34" s="23">
        <f t="shared" si="84"/>
        <v>2394.4142890000003</v>
      </c>
      <c r="AL34" s="90">
        <f t="shared" si="26"/>
        <v>0.11565182800619259</v>
      </c>
    </row>
    <row r="35" spans="1:38" x14ac:dyDescent="0.2">
      <c r="A35" s="8" t="s">
        <v>36</v>
      </c>
      <c r="B35" s="89">
        <v>0.1027</v>
      </c>
      <c r="C35" s="89">
        <v>1632.0903109999999</v>
      </c>
      <c r="D35" s="90">
        <f t="shared" si="0"/>
        <v>16320.903109999999</v>
      </c>
      <c r="E35" s="90">
        <f t="shared" ref="E35:E36" si="85">D35-14774.03</f>
        <v>1546.8731099999986</v>
      </c>
      <c r="F35" s="90">
        <f t="shared" si="10"/>
        <v>0.10151825473612457</v>
      </c>
      <c r="G35" s="90">
        <v>192.1074883</v>
      </c>
      <c r="H35" s="90">
        <f t="shared" si="1"/>
        <v>1921.074883</v>
      </c>
      <c r="I35" s="90">
        <f t="shared" ref="I35:I36" si="86">H35-667.29</f>
        <v>1253.784883</v>
      </c>
      <c r="J35" s="90">
        <f t="shared" si="12"/>
        <v>0.10121840764316457</v>
      </c>
      <c r="K35" s="90">
        <v>36.654625449999997</v>
      </c>
      <c r="L35" s="90">
        <f t="shared" si="2"/>
        <v>366.54625449999997</v>
      </c>
      <c r="M35" s="90">
        <f t="shared" ref="M35:M36" si="87">L35-101</f>
        <v>265.54625449999997</v>
      </c>
      <c r="N35" s="90">
        <f t="shared" si="14"/>
        <v>2.4427928329004384E-2</v>
      </c>
      <c r="O35" s="90">
        <v>94.573600720000002</v>
      </c>
      <c r="P35" s="90">
        <f t="shared" si="3"/>
        <v>945.73600720000002</v>
      </c>
      <c r="Q35" s="90">
        <f t="shared" ref="Q35:Q36" si="88">P35-172.88</f>
        <v>772.85600720000002</v>
      </c>
      <c r="R35" s="90">
        <f t="shared" si="16"/>
        <v>8.0491410448015596E-2</v>
      </c>
      <c r="S35" s="90">
        <v>355.896072</v>
      </c>
      <c r="T35" s="90">
        <f t="shared" si="4"/>
        <v>3558.96072</v>
      </c>
      <c r="U35" s="90">
        <f t="shared" ref="U35:U36" si="89">T35-1416.26</f>
        <v>2142.7007199999998</v>
      </c>
      <c r="V35" s="90">
        <f t="shared" si="18"/>
        <v>0.2390561329090555</v>
      </c>
      <c r="W35" s="7">
        <v>3371.7647400000001</v>
      </c>
      <c r="X35" s="90">
        <f t="shared" si="5"/>
        <v>33717.647400000002</v>
      </c>
      <c r="Y35" s="7">
        <f t="shared" ref="Y35:Y36" si="90">X35-572.71</f>
        <v>33144.937400000003</v>
      </c>
      <c r="Z35" s="90">
        <f t="shared" si="20"/>
        <v>1.9438360074021421</v>
      </c>
      <c r="AA35" s="7">
        <v>1735.9948360000001</v>
      </c>
      <c r="AB35" s="90">
        <f t="shared" si="6"/>
        <v>17359.948360000002</v>
      </c>
      <c r="AC35" s="90">
        <f t="shared" ref="AC35:AC36" si="91">AB35-8924.21</f>
        <v>8435.738360000003</v>
      </c>
      <c r="AD35" s="90">
        <f t="shared" si="22"/>
        <v>0.57464873969386587</v>
      </c>
      <c r="AE35" s="90">
        <v>0.59528335799999998</v>
      </c>
      <c r="AF35" s="90">
        <f t="shared" si="7"/>
        <v>5.9528335800000001</v>
      </c>
      <c r="AG35" s="90">
        <f t="shared" ref="AG35:AG36" si="92">AF35-0.75</f>
        <v>5.2028335800000001</v>
      </c>
      <c r="AH35" s="91">
        <f t="shared" si="24"/>
        <v>4.2253391892882176E-4</v>
      </c>
      <c r="AI35" s="7">
        <v>53.755685839999998</v>
      </c>
      <c r="AJ35" s="23">
        <f t="shared" si="8"/>
        <v>537.55685840000001</v>
      </c>
      <c r="AK35" s="23">
        <f t="shared" ref="AK35:AK36" si="93">AJ35-246.02</f>
        <v>291.53685840000003</v>
      </c>
      <c r="AL35" s="90">
        <f t="shared" si="26"/>
        <v>2.0292611804015585E-2</v>
      </c>
    </row>
    <row r="36" spans="1:38" x14ac:dyDescent="0.2">
      <c r="A36" s="8" t="s">
        <v>36</v>
      </c>
      <c r="B36" s="89">
        <v>0.1028</v>
      </c>
      <c r="C36" s="89">
        <v>1531.93075</v>
      </c>
      <c r="D36" s="90">
        <f t="shared" si="0"/>
        <v>15319.307499999999</v>
      </c>
      <c r="E36" s="90">
        <f t="shared" si="85"/>
        <v>545.27749999999833</v>
      </c>
      <c r="F36" s="90">
        <f t="shared" si="10"/>
        <v>3.5750684338521292E-2</v>
      </c>
      <c r="G36" s="90">
        <v>174.53951029999999</v>
      </c>
      <c r="H36" s="90">
        <f t="shared" si="1"/>
        <v>1745.3951029999998</v>
      </c>
      <c r="I36" s="90">
        <f t="shared" si="86"/>
        <v>1078.1051029999999</v>
      </c>
      <c r="J36" s="90">
        <f t="shared" si="12"/>
        <v>8.6951064289620614E-2</v>
      </c>
      <c r="K36" s="90">
        <v>37.36820728</v>
      </c>
      <c r="L36" s="90">
        <f t="shared" si="2"/>
        <v>373.68207280000001</v>
      </c>
      <c r="M36" s="90">
        <f t="shared" si="87"/>
        <v>272.68207280000001</v>
      </c>
      <c r="N36" s="90">
        <f t="shared" si="14"/>
        <v>2.5059959949202334E-2</v>
      </c>
      <c r="O36" s="90">
        <v>94.874810589999996</v>
      </c>
      <c r="P36" s="90">
        <f t="shared" si="3"/>
        <v>948.74810589999993</v>
      </c>
      <c r="Q36" s="90">
        <f t="shared" si="88"/>
        <v>775.86810589999993</v>
      </c>
      <c r="R36" s="90">
        <f t="shared" si="16"/>
        <v>8.0726510318155642E-2</v>
      </c>
      <c r="S36" s="90">
        <v>358.51211160000003</v>
      </c>
      <c r="T36" s="90">
        <f t="shared" si="4"/>
        <v>3585.1211160000003</v>
      </c>
      <c r="U36" s="90">
        <f t="shared" si="89"/>
        <v>2168.861116</v>
      </c>
      <c r="V36" s="90">
        <f t="shared" si="18"/>
        <v>0.24173940337673153</v>
      </c>
      <c r="W36" s="7">
        <v>3480.6306420000001</v>
      </c>
      <c r="X36" s="90">
        <f t="shared" si="5"/>
        <v>34806.306420000001</v>
      </c>
      <c r="Y36" s="7">
        <f t="shared" si="90"/>
        <v>34233.596420000002</v>
      </c>
      <c r="Z36" s="90">
        <f t="shared" si="20"/>
        <v>2.005729097642607</v>
      </c>
      <c r="AA36" s="7">
        <v>1668.1733139999999</v>
      </c>
      <c r="AB36" s="90">
        <f t="shared" si="6"/>
        <v>16681.73314</v>
      </c>
      <c r="AC36" s="90">
        <f t="shared" si="91"/>
        <v>7757.5231400000011</v>
      </c>
      <c r="AD36" s="90">
        <f t="shared" si="22"/>
        <v>0.527934162329183</v>
      </c>
      <c r="AE36" s="90">
        <v>0.61158125799999996</v>
      </c>
      <c r="AF36" s="90">
        <f t="shared" si="7"/>
        <v>6.1158125800000001</v>
      </c>
      <c r="AG36" s="90">
        <f t="shared" si="92"/>
        <v>5.3658125800000001</v>
      </c>
      <c r="AH36" s="91">
        <f t="shared" si="24"/>
        <v>4.3534591267986377E-4</v>
      </c>
      <c r="AI36" s="7">
        <v>50.150466719999997</v>
      </c>
      <c r="AJ36" s="23">
        <f t="shared" si="8"/>
        <v>501.50466719999997</v>
      </c>
      <c r="AK36" s="23">
        <f t="shared" si="93"/>
        <v>255.48466719999996</v>
      </c>
      <c r="AL36" s="90">
        <f t="shared" si="26"/>
        <v>1.7765876882093384E-2</v>
      </c>
    </row>
    <row r="37" spans="1:38" x14ac:dyDescent="0.2">
      <c r="B37" s="92"/>
      <c r="C37" s="92"/>
      <c r="D37" s="90"/>
      <c r="E37" s="90"/>
      <c r="F37" s="90"/>
      <c r="G37" s="26"/>
      <c r="H37" s="90"/>
      <c r="I37" s="26"/>
      <c r="J37" s="90"/>
      <c r="K37" s="26"/>
      <c r="L37" s="90"/>
      <c r="M37" s="26"/>
      <c r="N37" s="90"/>
      <c r="O37" s="26"/>
      <c r="P37" s="90"/>
      <c r="Q37" s="26"/>
      <c r="R37" s="90"/>
      <c r="S37" s="26"/>
      <c r="T37" s="90"/>
      <c r="U37" s="26"/>
      <c r="V37" s="90"/>
      <c r="X37" s="90"/>
      <c r="Z37" s="90"/>
      <c r="AB37" s="90"/>
      <c r="AC37" s="26"/>
      <c r="AD37" s="90"/>
      <c r="AE37" s="26"/>
      <c r="AF37" s="90"/>
      <c r="AG37" s="26"/>
      <c r="AH37" s="91"/>
      <c r="AL37" s="90"/>
    </row>
    <row r="38" spans="1:38" x14ac:dyDescent="0.2">
      <c r="A38" s="93" t="s">
        <v>129</v>
      </c>
      <c r="B38" s="92"/>
      <c r="C38" s="92"/>
      <c r="D38" s="90"/>
      <c r="E38" s="90"/>
      <c r="F38" s="90"/>
      <c r="G38" s="26"/>
      <c r="H38" s="90"/>
      <c r="I38" s="26"/>
      <c r="J38" s="90"/>
      <c r="K38" s="26"/>
      <c r="L38" s="90"/>
      <c r="M38" s="26"/>
      <c r="N38" s="90"/>
      <c r="O38" s="26"/>
      <c r="P38" s="90"/>
      <c r="Q38" s="26"/>
      <c r="R38" s="90"/>
      <c r="S38" s="26"/>
      <c r="T38" s="90"/>
      <c r="U38" s="26"/>
      <c r="V38" s="90"/>
      <c r="X38" s="90"/>
      <c r="Z38" s="90"/>
      <c r="AB38" s="90"/>
      <c r="AC38" s="26"/>
      <c r="AD38" s="90"/>
      <c r="AE38" s="26"/>
      <c r="AF38" s="90"/>
      <c r="AG38" s="26"/>
      <c r="AH38" s="91"/>
      <c r="AL38" s="90"/>
    </row>
    <row r="39" spans="1:38" x14ac:dyDescent="0.2">
      <c r="A39" s="39" t="s">
        <v>126</v>
      </c>
      <c r="B39" s="89"/>
      <c r="C39" s="89">
        <v>1939.6138060000001</v>
      </c>
      <c r="D39" s="90">
        <f t="shared" ref="D39:D73" si="94">((C39*10))</f>
        <v>19396.138060000001</v>
      </c>
      <c r="E39" s="90"/>
      <c r="F39" s="90"/>
      <c r="G39" s="90">
        <v>81.110052519999996</v>
      </c>
      <c r="H39" s="90">
        <f t="shared" ref="H39:H73" si="95">((G39*10))</f>
        <v>811.10052519999999</v>
      </c>
      <c r="I39" s="90"/>
      <c r="J39" s="90"/>
      <c r="K39" s="90">
        <v>16.513140060000001</v>
      </c>
      <c r="L39" s="90">
        <f t="shared" ref="L39:L73" si="96">K39*10</f>
        <v>165.13140060000001</v>
      </c>
      <c r="M39" s="90"/>
      <c r="N39" s="90"/>
      <c r="O39" s="90">
        <v>181.47201150000001</v>
      </c>
      <c r="P39" s="90">
        <f t="shared" ref="P39:P73" si="97">O39*10</f>
        <v>1814.7201150000001</v>
      </c>
      <c r="Q39" s="90"/>
      <c r="R39" s="90"/>
      <c r="S39" s="90">
        <v>607.12973280000006</v>
      </c>
      <c r="T39" s="90">
        <f t="shared" ref="T39:T73" si="98">S39*10</f>
        <v>6071.2973280000006</v>
      </c>
      <c r="U39" s="90"/>
      <c r="V39" s="90"/>
      <c r="W39" s="7">
        <v>65.480963740000007</v>
      </c>
      <c r="X39" s="90">
        <f t="shared" ref="X39:X73" si="99">W39*10</f>
        <v>654.80963740000004</v>
      </c>
      <c r="Y39" s="7"/>
      <c r="Z39" s="90"/>
      <c r="AA39" s="7">
        <v>1027.3164449999999</v>
      </c>
      <c r="AB39" s="90">
        <f t="shared" ref="AB39:AB73" si="100">AA39*10</f>
        <v>10273.16445</v>
      </c>
      <c r="AC39" s="90"/>
      <c r="AD39" s="90"/>
      <c r="AE39" s="90">
        <v>0.258209254</v>
      </c>
      <c r="AF39" s="90">
        <f t="shared" ref="AF39:AF73" si="101">AE39*10</f>
        <v>2.5820925400000001</v>
      </c>
      <c r="AG39" s="90"/>
      <c r="AH39" s="91"/>
      <c r="AI39" s="7">
        <v>39.47505821</v>
      </c>
      <c r="AJ39" s="23">
        <f t="shared" ref="AJ39:AJ73" si="102">AI39*10</f>
        <v>394.75058209999997</v>
      </c>
      <c r="AL39" s="90"/>
    </row>
    <row r="40" spans="1:38" x14ac:dyDescent="0.2">
      <c r="A40" s="39" t="s">
        <v>127</v>
      </c>
      <c r="B40" s="89"/>
      <c r="C40" s="89">
        <v>1755.893722</v>
      </c>
      <c r="D40" s="90">
        <f t="shared" si="94"/>
        <v>17558.93722</v>
      </c>
      <c r="E40" s="90"/>
      <c r="F40" s="90"/>
      <c r="G40" s="90">
        <v>73.226107479999996</v>
      </c>
      <c r="H40" s="90">
        <f t="shared" si="95"/>
        <v>732.26107479999996</v>
      </c>
      <c r="I40" s="90"/>
      <c r="J40" s="90"/>
      <c r="K40" s="90">
        <v>24.56562684</v>
      </c>
      <c r="L40" s="90">
        <f t="shared" si="96"/>
        <v>245.65626839999999</v>
      </c>
      <c r="M40" s="90"/>
      <c r="N40" s="90"/>
      <c r="O40" s="90">
        <v>161.29882839999999</v>
      </c>
      <c r="P40" s="90">
        <f t="shared" si="97"/>
        <v>1612.988284</v>
      </c>
      <c r="Q40" s="90"/>
      <c r="R40" s="90"/>
      <c r="S40" s="90">
        <v>717.58803260000002</v>
      </c>
      <c r="T40" s="90">
        <f t="shared" si="98"/>
        <v>7175.8803260000004</v>
      </c>
      <c r="U40" s="90"/>
      <c r="V40" s="90"/>
      <c r="W40" s="7">
        <v>48.677497619999997</v>
      </c>
      <c r="X40" s="90">
        <f t="shared" si="99"/>
        <v>486.77497619999997</v>
      </c>
      <c r="Y40" s="7"/>
      <c r="Z40" s="90"/>
      <c r="AA40" s="7">
        <v>994.06465379999997</v>
      </c>
      <c r="AB40" s="90">
        <f t="shared" si="100"/>
        <v>9940.6465379999991</v>
      </c>
      <c r="AC40" s="90"/>
      <c r="AD40" s="90"/>
      <c r="AE40" s="90">
        <v>0.65528394199999995</v>
      </c>
      <c r="AF40" s="90">
        <f t="shared" si="101"/>
        <v>6.5528394199999997</v>
      </c>
      <c r="AG40" s="90"/>
      <c r="AH40" s="91"/>
      <c r="AI40" s="7">
        <v>47.107188880000002</v>
      </c>
      <c r="AJ40" s="23">
        <f t="shared" si="102"/>
        <v>471.07188880000001</v>
      </c>
      <c r="AL40" s="90"/>
    </row>
    <row r="41" spans="1:38" x14ac:dyDescent="0.2">
      <c r="A41" s="39" t="s">
        <v>128</v>
      </c>
      <c r="B41" s="89"/>
      <c r="C41" s="89">
        <v>1421.2242799999999</v>
      </c>
      <c r="D41" s="90">
        <f t="shared" si="94"/>
        <v>14212.2428</v>
      </c>
      <c r="E41" s="90"/>
      <c r="F41" s="90"/>
      <c r="G41" s="90">
        <v>64.178202949999999</v>
      </c>
      <c r="H41" s="90">
        <f t="shared" si="95"/>
        <v>641.78202950000002</v>
      </c>
      <c r="I41" s="90"/>
      <c r="J41" s="90"/>
      <c r="K41" s="90">
        <v>9.2069441140000006</v>
      </c>
      <c r="L41" s="90">
        <f t="shared" si="96"/>
        <v>92.069441140000009</v>
      </c>
      <c r="M41" s="90"/>
      <c r="N41" s="90"/>
      <c r="O41" s="90">
        <v>156.79117859999999</v>
      </c>
      <c r="P41" s="90">
        <f t="shared" si="97"/>
        <v>1567.9117859999999</v>
      </c>
      <c r="Q41" s="90"/>
      <c r="R41" s="90"/>
      <c r="S41" s="90">
        <v>143.7152653</v>
      </c>
      <c r="T41" s="90">
        <f t="shared" si="98"/>
        <v>1437.1526530000001</v>
      </c>
      <c r="U41" s="90"/>
      <c r="V41" s="90"/>
      <c r="W41" s="7">
        <v>58.435646800000001</v>
      </c>
      <c r="X41" s="90">
        <f t="shared" si="99"/>
        <v>584.35646799999995</v>
      </c>
      <c r="Y41" s="7"/>
      <c r="Z41" s="90"/>
      <c r="AA41" s="7">
        <v>831.46086109999999</v>
      </c>
      <c r="AB41" s="90">
        <f t="shared" si="100"/>
        <v>8314.6086109999997</v>
      </c>
      <c r="AC41" s="90"/>
      <c r="AD41" s="90"/>
      <c r="AE41" s="90">
        <v>0.34060305800000001</v>
      </c>
      <c r="AF41" s="90">
        <f t="shared" si="101"/>
        <v>3.4060305800000004</v>
      </c>
      <c r="AG41" s="90"/>
      <c r="AH41" s="91"/>
      <c r="AI41" s="7">
        <v>23.982811160000001</v>
      </c>
      <c r="AJ41" s="23">
        <f t="shared" si="102"/>
        <v>239.8281116</v>
      </c>
      <c r="AL41" s="90"/>
    </row>
    <row r="42" spans="1:38" x14ac:dyDescent="0.2">
      <c r="A42" s="39" t="s">
        <v>13</v>
      </c>
      <c r="B42" s="89">
        <v>0.1045</v>
      </c>
      <c r="C42" s="89">
        <v>2816.017253</v>
      </c>
      <c r="D42" s="90">
        <f t="shared" si="94"/>
        <v>28160.17253</v>
      </c>
      <c r="E42" s="90">
        <f t="shared" ref="E42:E53" si="103">D42-19396.14</f>
        <v>8764.0325300000004</v>
      </c>
      <c r="F42" s="90">
        <f t="shared" ref="F42:F73" si="104">(((E42*0.05)/B42)/10000)*1.348</f>
        <v>0.56525913160000019</v>
      </c>
      <c r="G42" s="90">
        <v>241.50128520000001</v>
      </c>
      <c r="H42" s="90">
        <f t="shared" si="95"/>
        <v>2415.0128520000003</v>
      </c>
      <c r="I42" s="90">
        <f t="shared" ref="I42:I50" si="105">H42-811.1</f>
        <v>1603.9128520000004</v>
      </c>
      <c r="J42" s="90">
        <f t="shared" ref="J42:J73" si="106">(((I42*0.05)/B42)/10000)*1.6582</f>
        <v>0.12725398522422968</v>
      </c>
      <c r="K42" s="90">
        <v>74.361055730000004</v>
      </c>
      <c r="L42" s="90">
        <f t="shared" si="96"/>
        <v>743.61055729999998</v>
      </c>
      <c r="M42" s="90">
        <f t="shared" ref="M42:M50" si="107">L42-165.13</f>
        <v>578.48055729999999</v>
      </c>
      <c r="N42" s="90">
        <f t="shared" ref="N42:N73" si="108">(((M42*0.05)/B42)/10000)*1.8895</f>
        <v>5.2298517369299038E-2</v>
      </c>
      <c r="O42" s="90">
        <v>440.78840350000002</v>
      </c>
      <c r="P42" s="90">
        <f t="shared" si="97"/>
        <v>4407.884035</v>
      </c>
      <c r="Q42" s="90">
        <f t="shared" ref="Q42:Q50" si="109">P42-1814.72</f>
        <v>2593.1640349999998</v>
      </c>
      <c r="R42" s="90">
        <f t="shared" ref="R42:R73" si="110">(((Q42*0.05)/B42)/10000)*2.1392</f>
        <v>0.26542088534315794</v>
      </c>
      <c r="S42" s="90">
        <v>655.01095769999995</v>
      </c>
      <c r="T42" s="90">
        <f t="shared" si="98"/>
        <v>6550.1095769999993</v>
      </c>
      <c r="U42" s="90">
        <f t="shared" ref="U42:U50" si="111">T42-6071.3</f>
        <v>478.80957699999908</v>
      </c>
      <c r="V42" s="90">
        <f t="shared" ref="V42:V73" si="112">(((U42*0.05)/B42)/10000)*2.2916</f>
        <v>5.2499522806373114E-2</v>
      </c>
      <c r="W42" s="7">
        <v>620.04878810000002</v>
      </c>
      <c r="X42" s="90">
        <f t="shared" si="99"/>
        <v>6200.487881</v>
      </c>
      <c r="Y42" s="7">
        <f t="shared" ref="Y42:Y53" si="113">X42-654.81</f>
        <v>5545.6778809999996</v>
      </c>
      <c r="Z42" s="90">
        <f t="shared" ref="Z42:Z73" si="114">(((Y42*0.05)/B42)/10000)*1.2046</f>
        <v>0.31963270695945456</v>
      </c>
      <c r="AA42" s="7">
        <v>2474.9818780000001</v>
      </c>
      <c r="AB42" s="90">
        <f t="shared" si="100"/>
        <v>24749.818780000001</v>
      </c>
      <c r="AC42" s="90">
        <f t="shared" ref="AC42:AC50" si="115">AB42-10273.16</f>
        <v>14476.658780000002</v>
      </c>
      <c r="AD42" s="90">
        <f t="shared" ref="AD42:AD73" si="116">(((AC42*0.05)/B42)/10000)*1.3992</f>
        <v>0.96917420885052652</v>
      </c>
      <c r="AE42" s="90">
        <v>1.5167741969999999</v>
      </c>
      <c r="AF42" s="90">
        <f t="shared" si="101"/>
        <v>15.16774197</v>
      </c>
      <c r="AG42" s="90">
        <f t="shared" ref="AG42:AG50" si="117">AF42-2.58</f>
        <v>12.58774197</v>
      </c>
      <c r="AH42" s="91">
        <f t="shared" ref="AH42:AH73" si="118">(((AG42*0.05)/B42)/10000)*1.6681</f>
        <v>1.0046704488113397E-3</v>
      </c>
      <c r="AI42" s="7">
        <v>90.065570679999993</v>
      </c>
      <c r="AJ42" s="23">
        <f t="shared" si="102"/>
        <v>900.65570679999996</v>
      </c>
      <c r="AK42" s="23">
        <f t="shared" ref="AK42:AK50" si="119">AJ42-394.75</f>
        <v>505.90570679999996</v>
      </c>
      <c r="AL42" s="90">
        <f t="shared" ref="AL42:AL73" si="120">(((AK42*0.05)/B42)/10000)*1.4297</f>
        <v>3.4607339187175117E-2</v>
      </c>
    </row>
    <row r="43" spans="1:38" x14ac:dyDescent="0.2">
      <c r="A43" s="39" t="s">
        <v>13</v>
      </c>
      <c r="B43" s="89">
        <v>0.104</v>
      </c>
      <c r="C43" s="89">
        <v>2537.7428519999999</v>
      </c>
      <c r="D43" s="90">
        <f t="shared" si="94"/>
        <v>25377.428519999998</v>
      </c>
      <c r="E43" s="90">
        <f t="shared" si="103"/>
        <v>5981.2885199999982</v>
      </c>
      <c r="F43" s="90">
        <f t="shared" si="104"/>
        <v>0.3876335060076922</v>
      </c>
      <c r="G43" s="90">
        <v>254.9154394</v>
      </c>
      <c r="H43" s="90">
        <f t="shared" si="95"/>
        <v>2549.1543940000001</v>
      </c>
      <c r="I43" s="90">
        <f t="shared" si="105"/>
        <v>1738.0543940000002</v>
      </c>
      <c r="J43" s="90">
        <f t="shared" si="106"/>
        <v>0.13855970173705773</v>
      </c>
      <c r="K43" s="90">
        <v>86.256768440000002</v>
      </c>
      <c r="L43" s="90">
        <f t="shared" si="96"/>
        <v>862.56768439999996</v>
      </c>
      <c r="M43" s="90">
        <f t="shared" si="107"/>
        <v>697.43768439999997</v>
      </c>
      <c r="N43" s="90">
        <f t="shared" si="108"/>
        <v>6.3356178109317304E-2</v>
      </c>
      <c r="O43" s="90">
        <v>551.61139490000005</v>
      </c>
      <c r="P43" s="90">
        <f t="shared" si="97"/>
        <v>5516.1139490000005</v>
      </c>
      <c r="Q43" s="90">
        <f t="shared" si="109"/>
        <v>3701.3939490000002</v>
      </c>
      <c r="R43" s="90">
        <f t="shared" si="110"/>
        <v>0.38067413152407709</v>
      </c>
      <c r="S43" s="90">
        <v>699.24012340000002</v>
      </c>
      <c r="T43" s="90">
        <f t="shared" si="98"/>
        <v>6992.4012339999999</v>
      </c>
      <c r="U43" s="90">
        <f t="shared" si="111"/>
        <v>921.10123399999975</v>
      </c>
      <c r="V43" s="90">
        <f t="shared" si="112"/>
        <v>0.10148055710742306</v>
      </c>
      <c r="W43" s="7">
        <v>921.63461559999996</v>
      </c>
      <c r="X43" s="90">
        <f t="shared" si="99"/>
        <v>9216.3461559999996</v>
      </c>
      <c r="Y43" s="7">
        <f t="shared" si="113"/>
        <v>8561.5361560000001</v>
      </c>
      <c r="Z43" s="90">
        <f t="shared" si="114"/>
        <v>0.49582819488065394</v>
      </c>
      <c r="AA43" s="7">
        <v>2660.051046</v>
      </c>
      <c r="AB43" s="90">
        <f t="shared" si="100"/>
        <v>26600.510460000001</v>
      </c>
      <c r="AC43" s="90">
        <f t="shared" si="115"/>
        <v>16327.350460000001</v>
      </c>
      <c r="AD43" s="90">
        <f t="shared" si="116"/>
        <v>1.0983283059438462</v>
      </c>
      <c r="AE43" s="90">
        <v>2.5698424229999999</v>
      </c>
      <c r="AF43" s="90">
        <f t="shared" si="101"/>
        <v>25.698424230000001</v>
      </c>
      <c r="AG43" s="90">
        <f t="shared" si="117"/>
        <v>23.118424230000002</v>
      </c>
      <c r="AH43" s="91">
        <f t="shared" si="118"/>
        <v>1.8540309354837981E-3</v>
      </c>
      <c r="AI43" s="7">
        <v>141.1846764</v>
      </c>
      <c r="AJ43" s="23">
        <f t="shared" si="102"/>
        <v>1411.8467639999999</v>
      </c>
      <c r="AK43" s="23">
        <f t="shared" si="119"/>
        <v>1017.0967639999999</v>
      </c>
      <c r="AL43" s="90">
        <f t="shared" si="120"/>
        <v>6.9910732860134606E-2</v>
      </c>
    </row>
    <row r="44" spans="1:38" x14ac:dyDescent="0.2">
      <c r="A44" s="39" t="s">
        <v>13</v>
      </c>
      <c r="B44" s="89">
        <v>0.1033</v>
      </c>
      <c r="C44" s="89">
        <v>3195.2129380000001</v>
      </c>
      <c r="D44" s="90">
        <f t="shared" si="94"/>
        <v>31952.129380000002</v>
      </c>
      <c r="E44" s="90">
        <f t="shared" si="103"/>
        <v>12555.989380000003</v>
      </c>
      <c r="F44" s="90">
        <f t="shared" si="104"/>
        <v>0.81923880369022295</v>
      </c>
      <c r="G44" s="90">
        <v>255.2251536</v>
      </c>
      <c r="H44" s="90">
        <f t="shared" si="95"/>
        <v>2552.2515359999998</v>
      </c>
      <c r="I44" s="90">
        <f t="shared" si="105"/>
        <v>1741.1515359999999</v>
      </c>
      <c r="J44" s="90">
        <f t="shared" si="106"/>
        <v>0.13974721573064855</v>
      </c>
      <c r="K44" s="90">
        <v>111.7163692</v>
      </c>
      <c r="L44" s="90">
        <f t="shared" si="96"/>
        <v>1117.1636920000001</v>
      </c>
      <c r="M44" s="90">
        <f t="shared" si="107"/>
        <v>952.03369200000009</v>
      </c>
      <c r="N44" s="90">
        <f t="shared" si="108"/>
        <v>8.7070070718005807E-2</v>
      </c>
      <c r="O44" s="90">
        <v>514.76549379999994</v>
      </c>
      <c r="P44" s="90">
        <f t="shared" si="97"/>
        <v>5147.6549379999997</v>
      </c>
      <c r="Q44" s="90">
        <f t="shared" si="109"/>
        <v>3332.9349379999994</v>
      </c>
      <c r="R44" s="90">
        <f t="shared" si="110"/>
        <v>0.34510234362873177</v>
      </c>
      <c r="S44" s="90">
        <v>652.62356750000004</v>
      </c>
      <c r="T44" s="90">
        <f t="shared" si="98"/>
        <v>6526.2356749999999</v>
      </c>
      <c r="U44" s="90">
        <f t="shared" si="111"/>
        <v>454.93567499999972</v>
      </c>
      <c r="V44" s="90">
        <f t="shared" si="112"/>
        <v>5.046130652613743E-2</v>
      </c>
      <c r="W44" s="7">
        <v>1009.7505169999999</v>
      </c>
      <c r="X44" s="90">
        <f t="shared" si="99"/>
        <v>10097.50517</v>
      </c>
      <c r="Y44" s="7">
        <f t="shared" si="113"/>
        <v>9442.6951700000009</v>
      </c>
      <c r="Z44" s="90">
        <f t="shared" si="114"/>
        <v>0.55056488876001941</v>
      </c>
      <c r="AA44" s="7">
        <v>2525.776981</v>
      </c>
      <c r="AB44" s="90">
        <f t="shared" si="100"/>
        <v>25257.769809999998</v>
      </c>
      <c r="AC44" s="90">
        <f t="shared" si="115"/>
        <v>14984.609809999998</v>
      </c>
      <c r="AD44" s="90">
        <f t="shared" si="116"/>
        <v>1.0148337873258471</v>
      </c>
      <c r="AE44" s="90">
        <v>3.3546650609999999</v>
      </c>
      <c r="AF44" s="90">
        <f t="shared" si="101"/>
        <v>33.54665061</v>
      </c>
      <c r="AG44" s="90">
        <f t="shared" si="117"/>
        <v>30.966650610000002</v>
      </c>
      <c r="AH44" s="91">
        <f t="shared" si="118"/>
        <v>2.5002647571413846E-3</v>
      </c>
      <c r="AI44" s="7">
        <v>108.8133119</v>
      </c>
      <c r="AJ44" s="23">
        <f t="shared" si="102"/>
        <v>1088.1331190000001</v>
      </c>
      <c r="AK44" s="23">
        <f t="shared" si="119"/>
        <v>693.38311900000008</v>
      </c>
      <c r="AL44" s="90">
        <f t="shared" si="120"/>
        <v>4.7983051560227495E-2</v>
      </c>
    </row>
    <row r="45" spans="1:38" x14ac:dyDescent="0.2">
      <c r="A45" s="39" t="s">
        <v>50</v>
      </c>
      <c r="B45" s="89">
        <v>0.1014</v>
      </c>
      <c r="C45" s="89">
        <v>2547.7127850000002</v>
      </c>
      <c r="D45" s="90">
        <f t="shared" si="94"/>
        <v>25477.127850000001</v>
      </c>
      <c r="E45" s="90">
        <f t="shared" si="103"/>
        <v>6080.9878500000013</v>
      </c>
      <c r="F45" s="90">
        <f t="shared" si="104"/>
        <v>0.40419978411242619</v>
      </c>
      <c r="G45" s="90">
        <v>263.59354980000001</v>
      </c>
      <c r="H45" s="90">
        <f t="shared" si="95"/>
        <v>2635.9354979999998</v>
      </c>
      <c r="I45" s="90">
        <f t="shared" si="105"/>
        <v>1824.8354979999999</v>
      </c>
      <c r="J45" s="90">
        <f t="shared" si="106"/>
        <v>0.14920819638972385</v>
      </c>
      <c r="K45" s="90">
        <v>114.9808439</v>
      </c>
      <c r="L45" s="90">
        <f t="shared" si="96"/>
        <v>1149.8084389999999</v>
      </c>
      <c r="M45" s="90">
        <f t="shared" si="107"/>
        <v>984.67843899999991</v>
      </c>
      <c r="N45" s="90">
        <f t="shared" si="108"/>
        <v>9.1743092233259355E-2</v>
      </c>
      <c r="O45" s="90">
        <v>466.21099409999999</v>
      </c>
      <c r="P45" s="90">
        <f t="shared" si="97"/>
        <v>4662.1099409999997</v>
      </c>
      <c r="Q45" s="90">
        <f t="shared" si="109"/>
        <v>2847.3899409999995</v>
      </c>
      <c r="R45" s="90">
        <f t="shared" si="110"/>
        <v>0.30035190146879681</v>
      </c>
      <c r="S45" s="90">
        <v>889.03771519999998</v>
      </c>
      <c r="T45" s="90">
        <f t="shared" si="98"/>
        <v>8890.3771519999991</v>
      </c>
      <c r="U45" s="90">
        <f t="shared" si="111"/>
        <v>2819.0771519999989</v>
      </c>
      <c r="V45" s="90">
        <f t="shared" si="112"/>
        <v>0.31855015786603541</v>
      </c>
      <c r="W45" s="7">
        <v>393.24435560000001</v>
      </c>
      <c r="X45" s="90">
        <f t="shared" si="99"/>
        <v>3932.4435560000002</v>
      </c>
      <c r="Y45" s="7">
        <f t="shared" si="113"/>
        <v>3277.6335560000002</v>
      </c>
      <c r="Z45" s="90">
        <f t="shared" si="114"/>
        <v>0.19468626141802764</v>
      </c>
      <c r="AA45" s="7">
        <v>2660.3313979999998</v>
      </c>
      <c r="AB45" s="90">
        <f t="shared" si="100"/>
        <v>26603.313979999999</v>
      </c>
      <c r="AC45" s="90">
        <f t="shared" si="115"/>
        <v>16330.153979999999</v>
      </c>
      <c r="AD45" s="90">
        <f t="shared" si="116"/>
        <v>1.1266839964899409</v>
      </c>
      <c r="AE45" s="90">
        <v>1.758791915</v>
      </c>
      <c r="AF45" s="90">
        <f t="shared" si="101"/>
        <v>17.587919150000001</v>
      </c>
      <c r="AG45" s="90">
        <f t="shared" si="117"/>
        <v>15.007919150000001</v>
      </c>
      <c r="AH45" s="91">
        <f t="shared" si="118"/>
        <v>1.2344531525697732E-3</v>
      </c>
      <c r="AI45" s="7">
        <v>112.6649766</v>
      </c>
      <c r="AJ45" s="23">
        <f t="shared" si="102"/>
        <v>1126.649766</v>
      </c>
      <c r="AK45" s="23">
        <f t="shared" si="119"/>
        <v>731.899766</v>
      </c>
      <c r="AL45" s="90">
        <f t="shared" si="120"/>
        <v>5.1597489913717952E-2</v>
      </c>
    </row>
    <row r="46" spans="1:38" x14ac:dyDescent="0.2">
      <c r="A46" s="39" t="s">
        <v>14</v>
      </c>
      <c r="B46" s="89">
        <v>0.1018</v>
      </c>
      <c r="C46" s="89">
        <v>2401.0767150000001</v>
      </c>
      <c r="D46" s="90">
        <f t="shared" si="94"/>
        <v>24010.76715</v>
      </c>
      <c r="E46" s="90">
        <f t="shared" si="103"/>
        <v>4614.6271500000003</v>
      </c>
      <c r="F46" s="90">
        <f t="shared" si="104"/>
        <v>0.30552639480353644</v>
      </c>
      <c r="G46" s="90">
        <v>240.12804259999999</v>
      </c>
      <c r="H46" s="90">
        <f t="shared" si="95"/>
        <v>2401.2804259999998</v>
      </c>
      <c r="I46" s="90">
        <f t="shared" si="105"/>
        <v>1590.1804259999999</v>
      </c>
      <c r="J46" s="90">
        <f t="shared" si="106"/>
        <v>0.12951066711165027</v>
      </c>
      <c r="K46" s="90">
        <v>105.2867294</v>
      </c>
      <c r="L46" s="90">
        <f t="shared" si="96"/>
        <v>1052.8672939999999</v>
      </c>
      <c r="M46" s="90">
        <f t="shared" si="107"/>
        <v>887.73729399999991</v>
      </c>
      <c r="N46" s="90">
        <f t="shared" si="108"/>
        <v>8.2386032269793699E-2</v>
      </c>
      <c r="O46" s="90">
        <v>482.99877780000003</v>
      </c>
      <c r="P46" s="90">
        <f t="shared" si="97"/>
        <v>4829.9877780000006</v>
      </c>
      <c r="Q46" s="90">
        <f t="shared" si="109"/>
        <v>3015.2677780000004</v>
      </c>
      <c r="R46" s="90">
        <f t="shared" si="110"/>
        <v>0.31681045337414543</v>
      </c>
      <c r="S46" s="90">
        <v>630.64319069999999</v>
      </c>
      <c r="T46" s="90">
        <f t="shared" si="98"/>
        <v>6306.4319070000001</v>
      </c>
      <c r="U46" s="90">
        <f t="shared" si="111"/>
        <v>235.13190699999996</v>
      </c>
      <c r="V46" s="90">
        <f t="shared" si="112"/>
        <v>2.6465043127760306E-2</v>
      </c>
      <c r="W46" s="7">
        <v>764.88046269999995</v>
      </c>
      <c r="X46" s="90">
        <f t="shared" si="99"/>
        <v>7648.8046269999995</v>
      </c>
      <c r="Y46" s="7">
        <f t="shared" si="113"/>
        <v>6993.994627</v>
      </c>
      <c r="Z46" s="90">
        <f t="shared" si="114"/>
        <v>0.4137998982163163</v>
      </c>
      <c r="AA46" s="7">
        <v>2374.6318120000001</v>
      </c>
      <c r="AB46" s="90">
        <f t="shared" si="100"/>
        <v>23746.31812</v>
      </c>
      <c r="AC46" s="90">
        <f t="shared" si="115"/>
        <v>13473.15812</v>
      </c>
      <c r="AD46" s="90">
        <f t="shared" si="116"/>
        <v>0.92591566019174865</v>
      </c>
      <c r="AE46" s="90">
        <v>2.942185593</v>
      </c>
      <c r="AF46" s="90">
        <f t="shared" si="101"/>
        <v>29.42185593</v>
      </c>
      <c r="AG46" s="90">
        <f t="shared" si="117"/>
        <v>26.841855930000001</v>
      </c>
      <c r="AH46" s="91">
        <f t="shared" si="118"/>
        <v>2.1991601118287333E-3</v>
      </c>
      <c r="AI46" s="7">
        <v>110.34057730000001</v>
      </c>
      <c r="AJ46" s="23">
        <f t="shared" si="102"/>
        <v>1103.405773</v>
      </c>
      <c r="AK46" s="23">
        <f t="shared" si="119"/>
        <v>708.65577299999995</v>
      </c>
      <c r="AL46" s="90">
        <f t="shared" si="120"/>
        <v>4.9762532350594302E-2</v>
      </c>
    </row>
    <row r="47" spans="1:38" x14ac:dyDescent="0.2">
      <c r="A47" s="39" t="s">
        <v>14</v>
      </c>
      <c r="B47" s="89">
        <v>0.10199999999999999</v>
      </c>
      <c r="C47" s="89">
        <v>2397.671793</v>
      </c>
      <c r="D47" s="90">
        <f t="shared" si="94"/>
        <v>23976.717929999999</v>
      </c>
      <c r="E47" s="90">
        <f t="shared" si="103"/>
        <v>4580.5779299999995</v>
      </c>
      <c r="F47" s="90">
        <f t="shared" si="104"/>
        <v>0.30267740439411767</v>
      </c>
      <c r="G47" s="90">
        <v>236.57034999999999</v>
      </c>
      <c r="H47" s="90">
        <f t="shared" si="95"/>
        <v>2365.7035000000001</v>
      </c>
      <c r="I47" s="90">
        <f t="shared" si="105"/>
        <v>1554.6035000000002</v>
      </c>
      <c r="J47" s="90">
        <f t="shared" si="106"/>
        <v>0.12636487861274512</v>
      </c>
      <c r="K47" s="90">
        <v>108.47600540000001</v>
      </c>
      <c r="L47" s="90">
        <f t="shared" si="96"/>
        <v>1084.7600540000001</v>
      </c>
      <c r="M47" s="90">
        <f t="shared" si="107"/>
        <v>919.63005400000009</v>
      </c>
      <c r="N47" s="90">
        <f t="shared" si="108"/>
        <v>8.5178479756519626E-2</v>
      </c>
      <c r="O47" s="90">
        <v>453.19970119999999</v>
      </c>
      <c r="P47" s="90">
        <f t="shared" si="97"/>
        <v>4531.9970119999998</v>
      </c>
      <c r="Q47" s="90">
        <f t="shared" si="109"/>
        <v>2717.2770119999996</v>
      </c>
      <c r="R47" s="90">
        <f t="shared" si="110"/>
        <v>0.28494112667011762</v>
      </c>
      <c r="S47" s="90">
        <v>760.15321280000001</v>
      </c>
      <c r="T47" s="90">
        <f t="shared" si="98"/>
        <v>7601.5321279999998</v>
      </c>
      <c r="U47" s="90">
        <f t="shared" si="111"/>
        <v>1530.2321279999996</v>
      </c>
      <c r="V47" s="90">
        <f t="shared" si="112"/>
        <v>0.171896075712</v>
      </c>
      <c r="W47" s="7">
        <v>654.24913790000005</v>
      </c>
      <c r="X47" s="90">
        <f t="shared" si="99"/>
        <v>6542.491379000001</v>
      </c>
      <c r="Y47" s="7">
        <f t="shared" si="113"/>
        <v>5887.6813790000015</v>
      </c>
      <c r="Z47" s="90">
        <f t="shared" si="114"/>
        <v>0.34766181319330403</v>
      </c>
      <c r="AA47" s="7">
        <v>2656.8357940000001</v>
      </c>
      <c r="AB47" s="90">
        <f t="shared" si="100"/>
        <v>26568.357940000002</v>
      </c>
      <c r="AC47" s="90">
        <f t="shared" si="115"/>
        <v>16295.197940000002</v>
      </c>
      <c r="AD47" s="90">
        <f t="shared" si="116"/>
        <v>1.1176588704729413</v>
      </c>
      <c r="AE47" s="90">
        <v>2.569764803</v>
      </c>
      <c r="AF47" s="90">
        <f t="shared" si="101"/>
        <v>25.69764803</v>
      </c>
      <c r="AG47" s="90">
        <f t="shared" si="117"/>
        <v>23.117648029999998</v>
      </c>
      <c r="AH47" s="91">
        <f t="shared" si="118"/>
        <v>1.8903210136687744E-3</v>
      </c>
      <c r="AI47" s="7">
        <v>87.574709940000005</v>
      </c>
      <c r="AJ47" s="23">
        <f t="shared" si="102"/>
        <v>875.74709940000002</v>
      </c>
      <c r="AK47" s="23">
        <f t="shared" si="119"/>
        <v>480.99709940000002</v>
      </c>
      <c r="AL47" s="90">
        <f t="shared" si="120"/>
        <v>3.3709880049616676E-2</v>
      </c>
    </row>
    <row r="48" spans="1:38" x14ac:dyDescent="0.2">
      <c r="A48" s="39" t="s">
        <v>15</v>
      </c>
      <c r="B48" s="89">
        <v>0.106</v>
      </c>
      <c r="C48" s="89">
        <v>2166.5746239999999</v>
      </c>
      <c r="D48" s="90">
        <f t="shared" si="94"/>
        <v>21665.74624</v>
      </c>
      <c r="E48" s="90">
        <f t="shared" si="103"/>
        <v>2269.606240000001</v>
      </c>
      <c r="F48" s="90">
        <f t="shared" si="104"/>
        <v>0.14431269865660387</v>
      </c>
      <c r="G48" s="90">
        <v>247.91345250000001</v>
      </c>
      <c r="H48" s="90">
        <f t="shared" si="95"/>
        <v>2479.1345249999999</v>
      </c>
      <c r="I48" s="90">
        <f t="shared" si="105"/>
        <v>1668.034525</v>
      </c>
      <c r="J48" s="90">
        <f t="shared" si="106"/>
        <v>0.13046862496957548</v>
      </c>
      <c r="K48" s="90">
        <v>111.36068109999999</v>
      </c>
      <c r="L48" s="90">
        <f t="shared" si="96"/>
        <v>1113.6068109999999</v>
      </c>
      <c r="M48" s="90">
        <f t="shared" si="107"/>
        <v>948.47681099999988</v>
      </c>
      <c r="N48" s="90">
        <f t="shared" si="108"/>
        <v>8.4535232753985848E-2</v>
      </c>
      <c r="O48" s="90">
        <v>489.72721159999998</v>
      </c>
      <c r="P48" s="90">
        <f t="shared" si="97"/>
        <v>4897.2721160000001</v>
      </c>
      <c r="Q48" s="90">
        <f t="shared" si="109"/>
        <v>3082.5521159999998</v>
      </c>
      <c r="R48" s="90">
        <f t="shared" si="110"/>
        <v>0.31104695691260376</v>
      </c>
      <c r="S48" s="90">
        <v>904.09899740000003</v>
      </c>
      <c r="T48" s="90">
        <f t="shared" si="98"/>
        <v>9040.9899740000001</v>
      </c>
      <c r="U48" s="90">
        <f t="shared" si="111"/>
        <v>2969.6899739999999</v>
      </c>
      <c r="V48" s="90">
        <f t="shared" si="112"/>
        <v>0.3210066766235094</v>
      </c>
      <c r="W48" s="7">
        <v>454.91201310000002</v>
      </c>
      <c r="X48" s="90">
        <f t="shared" si="99"/>
        <v>4549.1201310000006</v>
      </c>
      <c r="Y48" s="7">
        <f t="shared" si="113"/>
        <v>3894.3101310000006</v>
      </c>
      <c r="Z48" s="90">
        <f t="shared" si="114"/>
        <v>0.22127764074540571</v>
      </c>
      <c r="AA48" s="7">
        <v>2524.5296400000002</v>
      </c>
      <c r="AB48" s="90">
        <f t="shared" si="100"/>
        <v>25245.296400000003</v>
      </c>
      <c r="AC48" s="90">
        <f t="shared" si="115"/>
        <v>14972.136400000003</v>
      </c>
      <c r="AD48" s="90">
        <f t="shared" si="116"/>
        <v>0.98816100240000015</v>
      </c>
      <c r="AE48" s="90">
        <v>4.2499876360000002</v>
      </c>
      <c r="AF48" s="90">
        <f t="shared" si="101"/>
        <v>42.499876360000002</v>
      </c>
      <c r="AG48" s="90">
        <f t="shared" si="117"/>
        <v>39.919876360000004</v>
      </c>
      <c r="AH48" s="91">
        <f t="shared" si="118"/>
        <v>3.1410540450998118E-3</v>
      </c>
      <c r="AI48" s="7">
        <v>114.03895489999999</v>
      </c>
      <c r="AJ48" s="23">
        <f t="shared" si="102"/>
        <v>1140.389549</v>
      </c>
      <c r="AK48" s="23">
        <f t="shared" si="119"/>
        <v>745.63954899999999</v>
      </c>
      <c r="AL48" s="90">
        <f t="shared" si="120"/>
        <v>5.028494637760849E-2</v>
      </c>
    </row>
    <row r="49" spans="1:38" x14ac:dyDescent="0.2">
      <c r="A49" s="39" t="s">
        <v>15</v>
      </c>
      <c r="B49" s="89">
        <v>0.1022</v>
      </c>
      <c r="C49" s="89">
        <v>2807.5939739999999</v>
      </c>
      <c r="D49" s="90">
        <f t="shared" si="94"/>
        <v>28075.939739999998</v>
      </c>
      <c r="E49" s="90">
        <f t="shared" si="103"/>
        <v>8679.7997399999986</v>
      </c>
      <c r="F49" s="90">
        <f t="shared" si="104"/>
        <v>0.57242514919373777</v>
      </c>
      <c r="G49" s="90">
        <v>271.78617850000001</v>
      </c>
      <c r="H49" s="90">
        <f t="shared" si="95"/>
        <v>2717.8617850000001</v>
      </c>
      <c r="I49" s="90">
        <f t="shared" si="105"/>
        <v>1906.7617850000001</v>
      </c>
      <c r="J49" s="90">
        <f t="shared" si="106"/>
        <v>0.15468651623713309</v>
      </c>
      <c r="K49" s="90">
        <v>160.9901433</v>
      </c>
      <c r="L49" s="90">
        <f t="shared" si="96"/>
        <v>1609.901433</v>
      </c>
      <c r="M49" s="90">
        <f t="shared" si="107"/>
        <v>1444.7714329999999</v>
      </c>
      <c r="N49" s="90">
        <f t="shared" si="108"/>
        <v>0.13355653731181505</v>
      </c>
      <c r="O49" s="90">
        <v>540.23112490000005</v>
      </c>
      <c r="P49" s="90">
        <f t="shared" si="97"/>
        <v>5402.3112490000003</v>
      </c>
      <c r="Q49" s="90">
        <f t="shared" si="109"/>
        <v>3587.5912490000001</v>
      </c>
      <c r="R49" s="90">
        <f t="shared" si="110"/>
        <v>0.37546845400493162</v>
      </c>
      <c r="S49" s="90">
        <v>800.99772059999998</v>
      </c>
      <c r="T49" s="90">
        <f t="shared" si="98"/>
        <v>8009.9772059999996</v>
      </c>
      <c r="U49" s="90">
        <f t="shared" si="111"/>
        <v>1938.6772059999994</v>
      </c>
      <c r="V49" s="90">
        <f t="shared" si="112"/>
        <v>0.21735189262571422</v>
      </c>
      <c r="W49" s="7">
        <v>490.3467862</v>
      </c>
      <c r="X49" s="90">
        <f t="shared" si="99"/>
        <v>4903.4678619999995</v>
      </c>
      <c r="Y49" s="7">
        <f t="shared" si="113"/>
        <v>4248.657862</v>
      </c>
      <c r="Z49" s="90">
        <f t="shared" si="114"/>
        <v>0.25038812429379648</v>
      </c>
      <c r="AA49" s="7">
        <v>2808.5662619999998</v>
      </c>
      <c r="AB49" s="90">
        <f t="shared" si="100"/>
        <v>28085.662619999999</v>
      </c>
      <c r="AC49" s="90">
        <f t="shared" si="115"/>
        <v>17812.502619999999</v>
      </c>
      <c r="AD49" s="90">
        <f t="shared" si="116"/>
        <v>1.2193372634982389</v>
      </c>
      <c r="AE49" s="90">
        <v>3.9635523400000001</v>
      </c>
      <c r="AF49" s="90">
        <f t="shared" si="101"/>
        <v>39.635523400000004</v>
      </c>
      <c r="AG49" s="90">
        <f t="shared" si="117"/>
        <v>37.055523400000006</v>
      </c>
      <c r="AH49" s="91">
        <f t="shared" si="118"/>
        <v>3.0240860363767125E-3</v>
      </c>
      <c r="AI49" s="7">
        <v>185.0068326</v>
      </c>
      <c r="AJ49" s="23">
        <f t="shared" si="102"/>
        <v>1850.0683260000001</v>
      </c>
      <c r="AK49" s="23">
        <f t="shared" si="119"/>
        <v>1455.3183260000001</v>
      </c>
      <c r="AL49" s="90">
        <f t="shared" si="120"/>
        <v>0.10179396334061644</v>
      </c>
    </row>
    <row r="50" spans="1:38" x14ac:dyDescent="0.2">
      <c r="A50" s="39" t="s">
        <v>15</v>
      </c>
      <c r="B50" s="89">
        <v>0.1061</v>
      </c>
      <c r="C50" s="89">
        <v>2387.7239760000002</v>
      </c>
      <c r="D50" s="90">
        <f t="shared" si="94"/>
        <v>23877.239760000004</v>
      </c>
      <c r="E50" s="90">
        <f t="shared" si="103"/>
        <v>4481.0997600000046</v>
      </c>
      <c r="F50" s="90">
        <f t="shared" si="104"/>
        <v>0.28466175666729532</v>
      </c>
      <c r="G50" s="90">
        <v>264.07062589999998</v>
      </c>
      <c r="H50" s="90">
        <f t="shared" si="95"/>
        <v>2640.7062589999996</v>
      </c>
      <c r="I50" s="90">
        <f t="shared" si="105"/>
        <v>1829.6062589999997</v>
      </c>
      <c r="J50" s="90">
        <f t="shared" si="106"/>
        <v>0.14297139956049948</v>
      </c>
      <c r="K50" s="90">
        <v>100.32900600000001</v>
      </c>
      <c r="L50" s="90">
        <f t="shared" si="96"/>
        <v>1003.29006</v>
      </c>
      <c r="M50" s="90">
        <f t="shared" si="107"/>
        <v>838.16006000000004</v>
      </c>
      <c r="N50" s="90">
        <f t="shared" si="108"/>
        <v>7.4632584041941577E-2</v>
      </c>
      <c r="O50" s="90">
        <v>447.1741318</v>
      </c>
      <c r="P50" s="90">
        <f t="shared" si="97"/>
        <v>4471.7413180000003</v>
      </c>
      <c r="Q50" s="90">
        <f t="shared" si="109"/>
        <v>2657.0213180000001</v>
      </c>
      <c r="R50" s="90">
        <f t="shared" si="110"/>
        <v>0.26785579658179082</v>
      </c>
      <c r="S50" s="90">
        <v>818.08088369999996</v>
      </c>
      <c r="T50" s="90">
        <f t="shared" si="98"/>
        <v>8180.8088369999996</v>
      </c>
      <c r="U50" s="90">
        <f t="shared" si="111"/>
        <v>2109.5088369999994</v>
      </c>
      <c r="V50" s="90">
        <f t="shared" si="112"/>
        <v>0.22781104858007534</v>
      </c>
      <c r="W50" s="7">
        <v>686.59559460000003</v>
      </c>
      <c r="X50" s="90">
        <f t="shared" si="99"/>
        <v>6865.955946</v>
      </c>
      <c r="Y50" s="7">
        <f t="shared" si="113"/>
        <v>6211.1459460000005</v>
      </c>
      <c r="Z50" s="90">
        <f t="shared" si="114"/>
        <v>0.35258936882901043</v>
      </c>
      <c r="AA50" s="7">
        <v>2680.0599860000002</v>
      </c>
      <c r="AB50" s="90">
        <f t="shared" si="100"/>
        <v>26800.599860000002</v>
      </c>
      <c r="AC50" s="90">
        <f t="shared" si="115"/>
        <v>16527.439860000002</v>
      </c>
      <c r="AD50" s="90">
        <f t="shared" si="116"/>
        <v>1.0897829336527807</v>
      </c>
      <c r="AE50" s="90">
        <v>4.2095696389999997</v>
      </c>
      <c r="AF50" s="90">
        <f t="shared" si="101"/>
        <v>42.095696390000001</v>
      </c>
      <c r="AG50" s="90">
        <f t="shared" si="117"/>
        <v>39.515696390000002</v>
      </c>
      <c r="AH50" s="91">
        <f t="shared" si="118"/>
        <v>3.1063210720150333E-3</v>
      </c>
      <c r="AI50" s="7">
        <v>119.4324637</v>
      </c>
      <c r="AJ50" s="23">
        <f t="shared" si="102"/>
        <v>1194.3246369999999</v>
      </c>
      <c r="AK50" s="23">
        <f t="shared" si="119"/>
        <v>799.57463699999994</v>
      </c>
      <c r="AL50" s="90">
        <f t="shared" si="120"/>
        <v>5.3871435368468432E-2</v>
      </c>
    </row>
    <row r="51" spans="1:38" x14ac:dyDescent="0.2">
      <c r="A51" s="39" t="s">
        <v>16</v>
      </c>
      <c r="B51" s="89">
        <v>0.10199999999999999</v>
      </c>
      <c r="C51" s="89">
        <v>3007.497245</v>
      </c>
      <c r="D51" s="90">
        <f t="shared" si="94"/>
        <v>30074.972450000001</v>
      </c>
      <c r="E51" s="90">
        <f t="shared" si="103"/>
        <v>10678.832450000002</v>
      </c>
      <c r="F51" s="90">
        <f t="shared" si="104"/>
        <v>0.70564049718627464</v>
      </c>
      <c r="G51" s="90">
        <v>263.85020500000002</v>
      </c>
      <c r="H51" s="90">
        <f t="shared" si="95"/>
        <v>2638.5020500000001</v>
      </c>
      <c r="I51" s="90">
        <f>H51-732.26</f>
        <v>1906.2420500000001</v>
      </c>
      <c r="J51" s="90">
        <f t="shared" si="106"/>
        <v>0.15494757682892157</v>
      </c>
      <c r="K51" s="90">
        <v>76.917704830000005</v>
      </c>
      <c r="L51" s="90">
        <f t="shared" si="96"/>
        <v>769.17704830000002</v>
      </c>
      <c r="M51" s="90">
        <f>L51-245.66</f>
        <v>523.51704830000006</v>
      </c>
      <c r="N51" s="90">
        <f t="shared" si="108"/>
        <v>4.8489483468767171E-2</v>
      </c>
      <c r="O51" s="90">
        <v>370.57573910000002</v>
      </c>
      <c r="P51" s="90">
        <f t="shared" si="97"/>
        <v>3705.7573910000001</v>
      </c>
      <c r="Q51" s="90">
        <f>P51-1612.99</f>
        <v>2092.7673910000003</v>
      </c>
      <c r="R51" s="90">
        <f t="shared" si="110"/>
        <v>0.21945333347192167</v>
      </c>
      <c r="S51" s="90">
        <v>845.94400789999997</v>
      </c>
      <c r="T51" s="90">
        <f t="shared" si="98"/>
        <v>8459.440079</v>
      </c>
      <c r="U51" s="90">
        <f>T51-7175.88</f>
        <v>1283.5600789999999</v>
      </c>
      <c r="V51" s="90">
        <f t="shared" si="112"/>
        <v>0.14418658220766661</v>
      </c>
      <c r="W51" s="7">
        <v>841.24537869999995</v>
      </c>
      <c r="X51" s="90">
        <f t="shared" si="99"/>
        <v>8412.4537869999986</v>
      </c>
      <c r="Y51" s="7">
        <f t="shared" si="113"/>
        <v>7757.6437869999991</v>
      </c>
      <c r="Z51" s="90">
        <f t="shared" si="114"/>
        <v>0.45808126008922551</v>
      </c>
      <c r="AA51" s="7">
        <v>2752.325773</v>
      </c>
      <c r="AB51" s="90">
        <f t="shared" si="100"/>
        <v>27523.257730000001</v>
      </c>
      <c r="AC51" s="90">
        <f>AB51-9940.65</f>
        <v>17582.607730000003</v>
      </c>
      <c r="AD51" s="90">
        <f t="shared" si="116"/>
        <v>1.2059600360694123</v>
      </c>
      <c r="AE51" s="90">
        <v>2.5005187019999999</v>
      </c>
      <c r="AF51" s="90">
        <f t="shared" si="101"/>
        <v>25.005187020000001</v>
      </c>
      <c r="AG51" s="90">
        <f>AF51-6.55</f>
        <v>18.45518702</v>
      </c>
      <c r="AH51" s="91">
        <f t="shared" si="118"/>
        <v>1.5090734052971568E-3</v>
      </c>
      <c r="AI51" s="7">
        <v>112.5019186</v>
      </c>
      <c r="AJ51" s="23">
        <f t="shared" si="102"/>
        <v>1125.019186</v>
      </c>
      <c r="AK51" s="23">
        <f>AJ51-471.07</f>
        <v>653.94918600000005</v>
      </c>
      <c r="AL51" s="90">
        <f t="shared" si="120"/>
        <v>4.5830938785500007E-2</v>
      </c>
    </row>
    <row r="52" spans="1:38" x14ac:dyDescent="0.2">
      <c r="A52" s="39" t="s">
        <v>16</v>
      </c>
      <c r="B52" s="89">
        <v>0.10150000000000001</v>
      </c>
      <c r="C52" s="89">
        <v>2974.5690199999999</v>
      </c>
      <c r="D52" s="90">
        <f t="shared" si="94"/>
        <v>29745.690199999997</v>
      </c>
      <c r="E52" s="90">
        <f t="shared" si="103"/>
        <v>10349.550199999998</v>
      </c>
      <c r="F52" s="90">
        <f t="shared" si="104"/>
        <v>0.68725091968472896</v>
      </c>
      <c r="G52" s="90">
        <v>256.58098239999998</v>
      </c>
      <c r="H52" s="90">
        <f t="shared" si="95"/>
        <v>2565.8098239999999</v>
      </c>
      <c r="I52" s="90">
        <f t="shared" ref="I52:I53" si="121">H52-641.78</f>
        <v>1924.029824</v>
      </c>
      <c r="J52" s="90">
        <f t="shared" si="106"/>
        <v>0.15716385488457141</v>
      </c>
      <c r="K52" s="90">
        <v>58.970072459999997</v>
      </c>
      <c r="L52" s="90">
        <f t="shared" si="96"/>
        <v>589.70072459999994</v>
      </c>
      <c r="M52" s="90">
        <f t="shared" ref="M52:M53" si="122">L52-92.07</f>
        <v>497.63072459999995</v>
      </c>
      <c r="N52" s="90">
        <f t="shared" si="108"/>
        <v>4.6318879513876837E-2</v>
      </c>
      <c r="O52" s="90">
        <v>340.38158759999999</v>
      </c>
      <c r="P52" s="90">
        <f t="shared" si="97"/>
        <v>3403.8158759999997</v>
      </c>
      <c r="Q52" s="90">
        <f t="shared" ref="Q52:Q53" si="123">P52-1567.91</f>
        <v>1835.9058759999996</v>
      </c>
      <c r="R52" s="90">
        <f t="shared" si="110"/>
        <v>0.19346649507089653</v>
      </c>
      <c r="S52" s="90">
        <v>301.90713410000001</v>
      </c>
      <c r="T52" s="90">
        <f t="shared" si="98"/>
        <v>3019.0713409999998</v>
      </c>
      <c r="U52" s="90">
        <f t="shared" ref="U52:U53" si="124">T52-1437.15</f>
        <v>1581.9213409999998</v>
      </c>
      <c r="V52" s="90">
        <f t="shared" si="112"/>
        <v>0.17857787906579306</v>
      </c>
      <c r="W52" s="7">
        <v>881.21865720000005</v>
      </c>
      <c r="X52" s="90">
        <f t="shared" si="99"/>
        <v>8812.1865720000005</v>
      </c>
      <c r="Y52" s="7">
        <f t="shared" si="113"/>
        <v>8157.376572000001</v>
      </c>
      <c r="Z52" s="90">
        <f t="shared" si="114"/>
        <v>0.48405792210005916</v>
      </c>
      <c r="AA52" s="7">
        <v>2678.5736339999999</v>
      </c>
      <c r="AB52" s="90">
        <f t="shared" si="100"/>
        <v>26785.736339999999</v>
      </c>
      <c r="AC52" s="90">
        <f t="shared" ref="AC52:AC53" si="125">AB52-8314.61</f>
        <v>18471.126339999999</v>
      </c>
      <c r="AD52" s="90">
        <f t="shared" si="116"/>
        <v>1.2731428559077831</v>
      </c>
      <c r="AE52" s="90">
        <v>1.0568090750000001</v>
      </c>
      <c r="AF52" s="90">
        <f t="shared" si="101"/>
        <v>10.568090750000001</v>
      </c>
      <c r="AG52" s="90">
        <f t="shared" ref="AG52:AG53" si="126">AF52-3.41</f>
        <v>7.1580907500000013</v>
      </c>
      <c r="AH52" s="91">
        <f t="shared" si="118"/>
        <v>5.8819759507758621E-4</v>
      </c>
      <c r="AI52" s="7">
        <v>70.533775300000002</v>
      </c>
      <c r="AJ52" s="23">
        <f t="shared" si="102"/>
        <v>705.33775300000002</v>
      </c>
      <c r="AK52" s="23">
        <f t="shared" ref="AK52:AK53" si="127">AJ52-239.82</f>
        <v>465.51775300000003</v>
      </c>
      <c r="AL52" s="90">
        <f t="shared" si="120"/>
        <v>3.2785750318428571E-2</v>
      </c>
    </row>
    <row r="53" spans="1:38" x14ac:dyDescent="0.2">
      <c r="A53" s="39" t="s">
        <v>16</v>
      </c>
      <c r="B53" s="89">
        <v>0.1028</v>
      </c>
      <c r="C53" s="89">
        <v>3214.6055120000001</v>
      </c>
      <c r="D53" s="90">
        <f t="shared" si="94"/>
        <v>32146.055120000001</v>
      </c>
      <c r="E53" s="90">
        <f t="shared" si="103"/>
        <v>12749.915120000001</v>
      </c>
      <c r="F53" s="90">
        <f t="shared" si="104"/>
        <v>0.8359380146770431</v>
      </c>
      <c r="G53" s="90">
        <v>263.53347530000002</v>
      </c>
      <c r="H53" s="90">
        <f t="shared" si="95"/>
        <v>2635.3347530000001</v>
      </c>
      <c r="I53" s="90">
        <f t="shared" si="121"/>
        <v>1993.5547530000001</v>
      </c>
      <c r="J53" s="90">
        <f t="shared" si="106"/>
        <v>0.16078368148952335</v>
      </c>
      <c r="K53" s="90">
        <v>64.635014620000007</v>
      </c>
      <c r="L53" s="90">
        <f t="shared" si="96"/>
        <v>646.35014620000004</v>
      </c>
      <c r="M53" s="90">
        <f t="shared" si="122"/>
        <v>554.28014619999999</v>
      </c>
      <c r="N53" s="90">
        <f t="shared" si="108"/>
        <v>5.0939315965218869E-2</v>
      </c>
      <c r="O53" s="90">
        <v>374.92181249999999</v>
      </c>
      <c r="P53" s="90">
        <f t="shared" si="97"/>
        <v>3749.2181249999999</v>
      </c>
      <c r="Q53" s="90">
        <f t="shared" si="123"/>
        <v>2181.3081249999996</v>
      </c>
      <c r="R53" s="90">
        <f t="shared" si="110"/>
        <v>0.22695789596303498</v>
      </c>
      <c r="S53" s="90">
        <v>302.05361390000002</v>
      </c>
      <c r="T53" s="90">
        <f t="shared" si="98"/>
        <v>3020.5361390000003</v>
      </c>
      <c r="U53" s="90">
        <f t="shared" si="124"/>
        <v>1583.3861390000002</v>
      </c>
      <c r="V53" s="90">
        <f t="shared" si="112"/>
        <v>0.17648286362511675</v>
      </c>
      <c r="W53" s="7">
        <v>1031.501704</v>
      </c>
      <c r="X53" s="90">
        <f t="shared" si="99"/>
        <v>10315.017040000001</v>
      </c>
      <c r="Y53" s="7">
        <f t="shared" si="113"/>
        <v>9660.2070400000011</v>
      </c>
      <c r="Z53" s="90">
        <f t="shared" si="114"/>
        <v>0.56598664398754861</v>
      </c>
      <c r="AA53" s="7">
        <v>2289.8664640000002</v>
      </c>
      <c r="AB53" s="90">
        <f t="shared" si="100"/>
        <v>22898.664640000003</v>
      </c>
      <c r="AC53" s="90">
        <f t="shared" si="125"/>
        <v>14584.054640000002</v>
      </c>
      <c r="AD53" s="90">
        <f t="shared" si="116"/>
        <v>0.99251017764046723</v>
      </c>
      <c r="AE53" s="90">
        <v>0.82157916399999997</v>
      </c>
      <c r="AF53" s="90">
        <f t="shared" si="101"/>
        <v>8.2157916399999991</v>
      </c>
      <c r="AG53" s="90">
        <f t="shared" si="126"/>
        <v>4.8057916399999989</v>
      </c>
      <c r="AH53" s="91">
        <f t="shared" si="118"/>
        <v>3.8990958339902714E-4</v>
      </c>
      <c r="AI53" s="7">
        <v>69.122260330000003</v>
      </c>
      <c r="AJ53" s="23">
        <f t="shared" si="102"/>
        <v>691.22260330000006</v>
      </c>
      <c r="AK53" s="23">
        <f t="shared" si="127"/>
        <v>451.40260330000007</v>
      </c>
      <c r="AL53" s="90">
        <f t="shared" si="120"/>
        <v>3.1389606125389595E-2</v>
      </c>
    </row>
    <row r="54" spans="1:38" x14ac:dyDescent="0.2">
      <c r="A54" s="39" t="s">
        <v>17</v>
      </c>
      <c r="B54" s="89">
        <v>0.1072</v>
      </c>
      <c r="C54" s="89">
        <v>3423.886845</v>
      </c>
      <c r="D54" s="90">
        <f t="shared" si="94"/>
        <v>34238.868450000002</v>
      </c>
      <c r="E54" s="90">
        <f>D54-17588.94</f>
        <v>16649.928450000003</v>
      </c>
      <c r="F54" s="90">
        <f t="shared" si="104"/>
        <v>1.0468331879944033</v>
      </c>
      <c r="G54" s="90">
        <v>264.94582179999998</v>
      </c>
      <c r="H54" s="90">
        <f t="shared" si="95"/>
        <v>2649.4582179999998</v>
      </c>
      <c r="I54" s="90">
        <f>H54-732.26</f>
        <v>1917.1982179999998</v>
      </c>
      <c r="J54" s="90">
        <f t="shared" si="106"/>
        <v>0.1482788285955037</v>
      </c>
      <c r="K54" s="90">
        <v>78.62368463</v>
      </c>
      <c r="L54" s="90">
        <f t="shared" si="96"/>
        <v>786.23684630000002</v>
      </c>
      <c r="M54" s="90">
        <f>L54-245.66</f>
        <v>540.57684630000006</v>
      </c>
      <c r="N54" s="90">
        <f t="shared" si="108"/>
        <v>4.7640855927418381E-2</v>
      </c>
      <c r="O54" s="90">
        <v>428.55369209999998</v>
      </c>
      <c r="P54" s="90">
        <f t="shared" si="97"/>
        <v>4285.5369209999999</v>
      </c>
      <c r="Q54" s="90">
        <f>P54-1612.99</f>
        <v>2672.5469210000001</v>
      </c>
      <c r="R54" s="90">
        <f t="shared" si="110"/>
        <v>0.26665636069977611</v>
      </c>
      <c r="S54" s="90">
        <v>700.62192149999998</v>
      </c>
      <c r="T54" s="90">
        <f t="shared" si="98"/>
        <v>7006.2192150000001</v>
      </c>
      <c r="U54" s="90">
        <f>T54-7175.88</f>
        <v>-169.66078500000003</v>
      </c>
      <c r="V54" s="90">
        <f t="shared" si="112"/>
        <v>-1.8134079053451498E-2</v>
      </c>
      <c r="W54" s="7">
        <v>887.88193390000004</v>
      </c>
      <c r="X54" s="90">
        <f t="shared" si="99"/>
        <v>8878.8193389999997</v>
      </c>
      <c r="Y54" s="7">
        <f>X54-486.77</f>
        <v>8392.0493389999992</v>
      </c>
      <c r="Z54" s="90">
        <f t="shared" si="114"/>
        <v>0.47150478702235998</v>
      </c>
      <c r="AA54" s="7">
        <v>2387.7595590000001</v>
      </c>
      <c r="AB54" s="90">
        <f t="shared" si="100"/>
        <v>23877.595590000001</v>
      </c>
      <c r="AC54" s="90">
        <f>AB54-9940.65</f>
        <v>13936.945590000001</v>
      </c>
      <c r="AD54" s="90">
        <f t="shared" si="116"/>
        <v>0.90954171033246289</v>
      </c>
      <c r="AE54" s="90">
        <v>2.4667133080000001</v>
      </c>
      <c r="AF54" s="90">
        <f t="shared" si="101"/>
        <v>24.667133079999999</v>
      </c>
      <c r="AG54" s="90">
        <f>AF54-6.55</f>
        <v>18.117133079999999</v>
      </c>
      <c r="AH54" s="91">
        <f t="shared" si="118"/>
        <v>1.4095704146804102E-3</v>
      </c>
      <c r="AI54" s="7">
        <v>105.71953480000001</v>
      </c>
      <c r="AJ54" s="23">
        <f t="shared" si="102"/>
        <v>1057.195348</v>
      </c>
      <c r="AK54" s="23">
        <f>AJ54-471.07</f>
        <v>586.12534800000003</v>
      </c>
      <c r="AL54" s="90">
        <f t="shared" si="120"/>
        <v>3.908504710986941E-2</v>
      </c>
    </row>
    <row r="55" spans="1:38" x14ac:dyDescent="0.2">
      <c r="A55" s="39" t="s">
        <v>17</v>
      </c>
      <c r="B55" s="89">
        <v>0.1095</v>
      </c>
      <c r="C55" s="89">
        <v>3291.6579000000002</v>
      </c>
      <c r="D55" s="90">
        <f t="shared" si="94"/>
        <v>32916.578999999998</v>
      </c>
      <c r="E55" s="90">
        <f t="shared" ref="E55:E56" si="128">D55-14212.24</f>
        <v>18704.339</v>
      </c>
      <c r="F55" s="90">
        <f t="shared" si="104"/>
        <v>1.1512990398173515</v>
      </c>
      <c r="G55" s="90">
        <v>268.20965919999998</v>
      </c>
      <c r="H55" s="90">
        <f t="shared" si="95"/>
        <v>2682.0965919999999</v>
      </c>
      <c r="I55" s="90">
        <f t="shared" ref="I55:I56" si="129">H55-641.78</f>
        <v>2040.3165919999999</v>
      </c>
      <c r="J55" s="90">
        <f t="shared" si="106"/>
        <v>0.15448643711663926</v>
      </c>
      <c r="K55" s="90">
        <v>56.584433850000003</v>
      </c>
      <c r="L55" s="90">
        <f t="shared" si="96"/>
        <v>565.84433850000005</v>
      </c>
      <c r="M55" s="90">
        <f t="shared" ref="M55:M56" si="130">L55-92.07</f>
        <v>473.77433850000006</v>
      </c>
      <c r="N55" s="90">
        <f t="shared" si="108"/>
        <v>4.0876557652773982E-2</v>
      </c>
      <c r="O55" s="90">
        <v>399.62154550000002</v>
      </c>
      <c r="P55" s="90">
        <f t="shared" si="97"/>
        <v>3996.2154550000005</v>
      </c>
      <c r="Q55" s="90">
        <f t="shared" ref="Q55:Q56" si="131">P55-1567.91</f>
        <v>2428.3054550000006</v>
      </c>
      <c r="R55" s="90">
        <f t="shared" si="110"/>
        <v>0.23719776389662109</v>
      </c>
      <c r="S55" s="90">
        <v>268.40805</v>
      </c>
      <c r="T55" s="90">
        <f t="shared" si="98"/>
        <v>2684.0805</v>
      </c>
      <c r="U55" s="90">
        <f t="shared" ref="U55:U56" si="132">T55-1437.15</f>
        <v>1246.9304999999999</v>
      </c>
      <c r="V55" s="90">
        <f t="shared" si="112"/>
        <v>0.13047789652054792</v>
      </c>
      <c r="W55" s="7">
        <v>1062.197995</v>
      </c>
      <c r="X55" s="90">
        <f t="shared" si="99"/>
        <v>10621.979950000001</v>
      </c>
      <c r="Y55" s="7">
        <f>X55-584.36</f>
        <v>10037.61995</v>
      </c>
      <c r="Z55" s="90">
        <f t="shared" si="114"/>
        <v>0.55211493113105015</v>
      </c>
      <c r="AA55" s="7">
        <v>2235.1888829999998</v>
      </c>
      <c r="AB55" s="90">
        <f t="shared" si="100"/>
        <v>22351.888829999996</v>
      </c>
      <c r="AC55" s="90">
        <f t="shared" ref="AC55:AC56" si="133">AB55-8314.61</f>
        <v>14037.278829999996</v>
      </c>
      <c r="AD55" s="90">
        <f t="shared" si="116"/>
        <v>0.89684751319342437</v>
      </c>
      <c r="AE55" s="90">
        <v>0.77330847000000003</v>
      </c>
      <c r="AF55" s="90">
        <f t="shared" si="101"/>
        <v>7.7330847</v>
      </c>
      <c r="AG55" s="90">
        <f t="shared" ref="AG55:AG56" si="134">AF55-3.41</f>
        <v>4.3230846999999999</v>
      </c>
      <c r="AH55" s="91">
        <f t="shared" si="118"/>
        <v>3.2928482137305936E-4</v>
      </c>
      <c r="AI55" s="7">
        <v>64.874028920000001</v>
      </c>
      <c r="AJ55" s="23">
        <f t="shared" si="102"/>
        <v>648.74028920000001</v>
      </c>
      <c r="AK55" s="23">
        <f t="shared" ref="AK55:AK56" si="135">AJ55-239.82</f>
        <v>408.92028920000001</v>
      </c>
      <c r="AL55" s="90">
        <f t="shared" si="120"/>
        <v>2.6695586185810045E-2</v>
      </c>
    </row>
    <row r="56" spans="1:38" x14ac:dyDescent="0.2">
      <c r="A56" s="39" t="s">
        <v>17</v>
      </c>
      <c r="B56" s="89">
        <v>0.1019</v>
      </c>
      <c r="C56" s="89">
        <v>3120.6596239999999</v>
      </c>
      <c r="D56" s="90">
        <f t="shared" si="94"/>
        <v>31206.596239999999</v>
      </c>
      <c r="E56" s="90">
        <f t="shared" si="128"/>
        <v>16994.356240000001</v>
      </c>
      <c r="F56" s="90">
        <f t="shared" si="104"/>
        <v>1.1240624245103044</v>
      </c>
      <c r="G56" s="90">
        <v>273.79760349999998</v>
      </c>
      <c r="H56" s="90">
        <f t="shared" si="95"/>
        <v>2737.9760349999997</v>
      </c>
      <c r="I56" s="90">
        <f t="shared" si="129"/>
        <v>2096.1960349999999</v>
      </c>
      <c r="J56" s="90">
        <f t="shared" si="106"/>
        <v>0.1705550669890579</v>
      </c>
      <c r="K56" s="90">
        <v>51.770815470000002</v>
      </c>
      <c r="L56" s="90">
        <f t="shared" si="96"/>
        <v>517.70815470000002</v>
      </c>
      <c r="M56" s="90">
        <f t="shared" si="130"/>
        <v>425.63815470000003</v>
      </c>
      <c r="N56" s="90">
        <f t="shared" si="108"/>
        <v>3.9462379455625619E-2</v>
      </c>
      <c r="O56" s="90">
        <v>357.39057000000003</v>
      </c>
      <c r="P56" s="90">
        <f t="shared" si="97"/>
        <v>3573.9057000000003</v>
      </c>
      <c r="Q56" s="90">
        <f t="shared" si="131"/>
        <v>2005.9957000000002</v>
      </c>
      <c r="R56" s="90">
        <f t="shared" si="110"/>
        <v>0.210560647764475</v>
      </c>
      <c r="S56" s="90">
        <v>269.96143519999998</v>
      </c>
      <c r="T56" s="90">
        <f t="shared" si="98"/>
        <v>2699.6143519999996</v>
      </c>
      <c r="U56" s="90">
        <f t="shared" si="132"/>
        <v>1262.4643519999995</v>
      </c>
      <c r="V56" s="90">
        <f t="shared" si="112"/>
        <v>0.14195600142508336</v>
      </c>
      <c r="W56" s="7">
        <v>1342.77964</v>
      </c>
      <c r="X56" s="90">
        <f t="shared" si="99"/>
        <v>13427.796399999999</v>
      </c>
      <c r="Y56" s="7">
        <f>X56-486.77</f>
        <v>12941.026399999999</v>
      </c>
      <c r="Z56" s="90">
        <f t="shared" si="114"/>
        <v>0.76490482833366036</v>
      </c>
      <c r="AA56" s="7">
        <v>2282.967842</v>
      </c>
      <c r="AB56" s="90">
        <f t="shared" si="100"/>
        <v>22829.67842</v>
      </c>
      <c r="AC56" s="90">
        <f t="shared" si="133"/>
        <v>14515.06842</v>
      </c>
      <c r="AD56" s="90">
        <f t="shared" si="116"/>
        <v>0.99653992803061819</v>
      </c>
      <c r="AE56" s="90">
        <v>0.914611234</v>
      </c>
      <c r="AF56" s="90">
        <f t="shared" si="101"/>
        <v>9.1461123400000002</v>
      </c>
      <c r="AG56" s="90">
        <f t="shared" si="134"/>
        <v>5.73611234</v>
      </c>
      <c r="AH56" s="91">
        <f t="shared" si="118"/>
        <v>4.6949995065525022E-4</v>
      </c>
      <c r="AI56" s="7">
        <v>72.121051550000004</v>
      </c>
      <c r="AJ56" s="23">
        <f t="shared" si="102"/>
        <v>721.21051550000004</v>
      </c>
      <c r="AK56" s="23">
        <f t="shared" si="135"/>
        <v>481.39051550000005</v>
      </c>
      <c r="AL56" s="90">
        <f t="shared" si="120"/>
        <v>3.3770560353795387E-2</v>
      </c>
    </row>
    <row r="57" spans="1:38" x14ac:dyDescent="0.2">
      <c r="A57" s="39" t="s">
        <v>18</v>
      </c>
      <c r="B57" s="89">
        <v>0.1047</v>
      </c>
      <c r="C57" s="89">
        <v>2950.7176169999998</v>
      </c>
      <c r="D57" s="90">
        <f t="shared" si="94"/>
        <v>29507.176169999999</v>
      </c>
      <c r="E57" s="90">
        <f>D57-17588.94</f>
        <v>11918.23617</v>
      </c>
      <c r="F57" s="90">
        <f t="shared" si="104"/>
        <v>0.76722933892836687</v>
      </c>
      <c r="G57" s="90">
        <v>297.21314130000002</v>
      </c>
      <c r="H57" s="90">
        <f t="shared" si="95"/>
        <v>2972.1314130000001</v>
      </c>
      <c r="I57" s="90">
        <f>H57-732.26</f>
        <v>2239.8714129999998</v>
      </c>
      <c r="J57" s="90">
        <f t="shared" si="106"/>
        <v>0.17737128830165233</v>
      </c>
      <c r="K57" s="90">
        <v>79.279638300000002</v>
      </c>
      <c r="L57" s="90">
        <f t="shared" si="96"/>
        <v>792.79638299999999</v>
      </c>
      <c r="M57" s="90">
        <f>L57-245.66</f>
        <v>547.13638300000002</v>
      </c>
      <c r="N57" s="90">
        <f t="shared" si="108"/>
        <v>4.9370305428772687E-2</v>
      </c>
      <c r="O57" s="90">
        <v>411.3561436</v>
      </c>
      <c r="P57" s="90">
        <f t="shared" si="97"/>
        <v>4113.561436</v>
      </c>
      <c r="Q57" s="90">
        <f>P57-1612.99</f>
        <v>2500.5714360000002</v>
      </c>
      <c r="R57" s="90">
        <f t="shared" si="110"/>
        <v>0.25545474765478515</v>
      </c>
      <c r="S57" s="90">
        <v>812.74606040000003</v>
      </c>
      <c r="T57" s="90">
        <f t="shared" si="98"/>
        <v>8127.4606039999999</v>
      </c>
      <c r="U57" s="90">
        <f>T57-7175.88</f>
        <v>951.58060399999977</v>
      </c>
      <c r="V57" s="90">
        <f t="shared" si="112"/>
        <v>0.10413763668225402</v>
      </c>
      <c r="W57" s="7">
        <v>1687.9500109999999</v>
      </c>
      <c r="X57" s="90">
        <f t="shared" si="99"/>
        <v>16879.500110000001</v>
      </c>
      <c r="Y57" s="7">
        <f t="shared" ref="Y57:Y59" si="136">X57-584.36</f>
        <v>16295.14011</v>
      </c>
      <c r="Z57" s="90">
        <f t="shared" si="114"/>
        <v>0.93739855666217764</v>
      </c>
      <c r="AA57" s="7">
        <v>2470.4795880000001</v>
      </c>
      <c r="AB57" s="90">
        <f t="shared" si="100"/>
        <v>24704.795880000001</v>
      </c>
      <c r="AC57" s="90">
        <f>AB57-9940.65</f>
        <v>14764.145880000002</v>
      </c>
      <c r="AD57" s="90">
        <f t="shared" si="116"/>
        <v>0.98653261295587413</v>
      </c>
      <c r="AE57" s="90">
        <v>2.5087718630000002</v>
      </c>
      <c r="AF57" s="90">
        <f t="shared" si="101"/>
        <v>25.087718630000001</v>
      </c>
      <c r="AG57" s="90">
        <f>AF57-6.55</f>
        <v>18.537718630000001</v>
      </c>
      <c r="AH57" s="91">
        <f t="shared" si="118"/>
        <v>1.4767320175120822E-3</v>
      </c>
      <c r="AI57" s="7">
        <v>102.4725191</v>
      </c>
      <c r="AJ57" s="23">
        <f t="shared" si="102"/>
        <v>1024.725191</v>
      </c>
      <c r="AK57" s="23">
        <f>AJ57-471.07</f>
        <v>553.65519100000006</v>
      </c>
      <c r="AL57" s="90">
        <f t="shared" si="120"/>
        <v>3.7801376627158552E-2</v>
      </c>
    </row>
    <row r="58" spans="1:38" x14ac:dyDescent="0.2">
      <c r="A58" s="39" t="s">
        <v>18</v>
      </c>
      <c r="B58" s="89">
        <v>0.1075</v>
      </c>
      <c r="C58" s="89">
        <v>4104.1139700000003</v>
      </c>
      <c r="D58" s="90">
        <f t="shared" si="94"/>
        <v>41041.1397</v>
      </c>
      <c r="E58" s="90">
        <f t="shared" ref="E58:E59" si="137">D58-14212.24</f>
        <v>26828.899700000002</v>
      </c>
      <c r="F58" s="90">
        <f t="shared" si="104"/>
        <v>1.6821096184000004</v>
      </c>
      <c r="G58" s="90">
        <v>298.1271643</v>
      </c>
      <c r="H58" s="90">
        <f t="shared" si="95"/>
        <v>2981.271643</v>
      </c>
      <c r="I58" s="90">
        <f t="shared" ref="I58:I59" si="138">H58-641.78</f>
        <v>2339.4916430000003</v>
      </c>
      <c r="J58" s="90">
        <f t="shared" si="106"/>
        <v>0.1804346531359349</v>
      </c>
      <c r="K58" s="90">
        <v>60.442067780000002</v>
      </c>
      <c r="L58" s="90">
        <f t="shared" si="96"/>
        <v>604.42067780000002</v>
      </c>
      <c r="M58" s="90">
        <f t="shared" ref="M58:M59" si="139">L58-92.07</f>
        <v>512.35067780000008</v>
      </c>
      <c r="N58" s="90">
        <f t="shared" si="108"/>
        <v>4.50272839861907E-2</v>
      </c>
      <c r="O58" s="90">
        <v>412.0975967</v>
      </c>
      <c r="P58" s="90">
        <f t="shared" si="97"/>
        <v>4120.9759670000003</v>
      </c>
      <c r="Q58" s="90">
        <f t="shared" ref="Q58:Q59" si="140">P58-1567.91</f>
        <v>2553.0659670000005</v>
      </c>
      <c r="R58" s="90">
        <f t="shared" si="110"/>
        <v>0.25402412635378607</v>
      </c>
      <c r="S58" s="90">
        <v>267.22135680000002</v>
      </c>
      <c r="T58" s="90">
        <f t="shared" si="98"/>
        <v>2672.2135680000001</v>
      </c>
      <c r="U58" s="90">
        <f t="shared" ref="U58:U59" si="141">T58-1437.15</f>
        <v>1235.063568</v>
      </c>
      <c r="V58" s="90">
        <f t="shared" si="112"/>
        <v>0.13164054290366511</v>
      </c>
      <c r="W58" s="7">
        <v>1357.1121989999999</v>
      </c>
      <c r="X58" s="90">
        <f t="shared" si="99"/>
        <v>13571.12199</v>
      </c>
      <c r="Y58" s="7">
        <f t="shared" si="136"/>
        <v>12986.761989999999</v>
      </c>
      <c r="Z58" s="90">
        <f t="shared" si="114"/>
        <v>0.72762109270483721</v>
      </c>
      <c r="AA58" s="7">
        <v>2239.1295409999998</v>
      </c>
      <c r="AB58" s="90">
        <f t="shared" si="100"/>
        <v>22391.295409999999</v>
      </c>
      <c r="AC58" s="90">
        <f t="shared" ref="AC58:AC59" si="142">AB58-8314.61</f>
        <v>14076.685409999998</v>
      </c>
      <c r="AD58" s="90">
        <f t="shared" si="116"/>
        <v>0.9160975918917208</v>
      </c>
      <c r="AE58" s="90">
        <v>1.141426933</v>
      </c>
      <c r="AF58" s="90">
        <f t="shared" si="101"/>
        <v>11.41426933</v>
      </c>
      <c r="AG58" s="90">
        <f t="shared" ref="AG58:AG59" si="143">AF58-3.41</f>
        <v>8.0042693299999996</v>
      </c>
      <c r="AH58" s="91">
        <f t="shared" si="118"/>
        <v>6.2101961252897665E-4</v>
      </c>
      <c r="AI58" s="7">
        <v>65.018395279999993</v>
      </c>
      <c r="AJ58" s="23">
        <f t="shared" si="102"/>
        <v>650.18395279999993</v>
      </c>
      <c r="AK58" s="23">
        <f t="shared" ref="AK58:AK59" si="144">AJ58-239.82</f>
        <v>410.36395279999994</v>
      </c>
      <c r="AL58" s="90">
        <f t="shared" si="120"/>
        <v>2.7288248526426039E-2</v>
      </c>
    </row>
    <row r="59" spans="1:38" x14ac:dyDescent="0.2">
      <c r="A59" s="39" t="s">
        <v>18</v>
      </c>
      <c r="B59" s="89">
        <v>0.10059999999999999</v>
      </c>
      <c r="C59" s="89">
        <v>3348.402654</v>
      </c>
      <c r="D59" s="90">
        <f t="shared" si="94"/>
        <v>33484.026539999999</v>
      </c>
      <c r="E59" s="90">
        <f t="shared" si="137"/>
        <v>19271.786540000001</v>
      </c>
      <c r="F59" s="90">
        <f t="shared" si="104"/>
        <v>1.2911713844890658</v>
      </c>
      <c r="G59" s="90">
        <v>269.13074239999997</v>
      </c>
      <c r="H59" s="90">
        <f t="shared" si="95"/>
        <v>2691.3074239999996</v>
      </c>
      <c r="I59" s="90">
        <f t="shared" si="138"/>
        <v>2049.5274239999999</v>
      </c>
      <c r="J59" s="90">
        <f t="shared" si="106"/>
        <v>0.16891284167379722</v>
      </c>
      <c r="K59" s="90">
        <v>59.243399029999999</v>
      </c>
      <c r="L59" s="90">
        <f t="shared" si="96"/>
        <v>592.4339903</v>
      </c>
      <c r="M59" s="90">
        <f t="shared" si="139"/>
        <v>500.36399030000001</v>
      </c>
      <c r="N59" s="90">
        <f t="shared" si="108"/>
        <v>4.6989948293829534E-2</v>
      </c>
      <c r="O59" s="90">
        <v>350.99140460000001</v>
      </c>
      <c r="P59" s="90">
        <f t="shared" si="97"/>
        <v>3509.9140459999999</v>
      </c>
      <c r="Q59" s="90">
        <f t="shared" si="140"/>
        <v>1942.0040459999998</v>
      </c>
      <c r="R59" s="90">
        <f t="shared" si="110"/>
        <v>0.20647788544747517</v>
      </c>
      <c r="S59" s="90">
        <v>228.9238446</v>
      </c>
      <c r="T59" s="90">
        <f t="shared" si="98"/>
        <v>2289.2384459999998</v>
      </c>
      <c r="U59" s="90">
        <f t="shared" si="141"/>
        <v>852.08844599999975</v>
      </c>
      <c r="V59" s="90">
        <f t="shared" si="112"/>
        <v>9.7049994177614285E-2</v>
      </c>
      <c r="W59" s="7">
        <v>1360.756995</v>
      </c>
      <c r="X59" s="90">
        <f t="shared" si="99"/>
        <v>13607.569949999999</v>
      </c>
      <c r="Y59" s="7">
        <f t="shared" si="136"/>
        <v>13023.209949999999</v>
      </c>
      <c r="Z59" s="90">
        <f t="shared" si="114"/>
        <v>0.77970967722514906</v>
      </c>
      <c r="AA59" s="7">
        <v>2434.4814409999999</v>
      </c>
      <c r="AB59" s="90">
        <f t="shared" si="100"/>
        <v>24344.814409999999</v>
      </c>
      <c r="AC59" s="90">
        <f t="shared" si="142"/>
        <v>16030.204409999998</v>
      </c>
      <c r="AD59" s="90">
        <f t="shared" si="116"/>
        <v>1.1147843941586482</v>
      </c>
      <c r="AE59" s="90">
        <v>0.94856245900000002</v>
      </c>
      <c r="AF59" s="90">
        <f t="shared" si="101"/>
        <v>9.4856245900000005</v>
      </c>
      <c r="AG59" s="90">
        <f t="shared" si="143"/>
        <v>6.0756245900000003</v>
      </c>
      <c r="AH59" s="91">
        <f t="shared" si="118"/>
        <v>5.037151778617793E-4</v>
      </c>
      <c r="AI59" s="7">
        <v>61.392149580000002</v>
      </c>
      <c r="AJ59" s="23">
        <f t="shared" si="102"/>
        <v>613.9214958</v>
      </c>
      <c r="AK59" s="23">
        <f t="shared" si="144"/>
        <v>374.10149580000001</v>
      </c>
      <c r="AL59" s="90">
        <f t="shared" si="120"/>
        <v>2.6583146547975153E-2</v>
      </c>
    </row>
    <row r="60" spans="1:38" x14ac:dyDescent="0.2">
      <c r="A60" s="39" t="s">
        <v>19</v>
      </c>
      <c r="B60" s="89">
        <v>0.1066</v>
      </c>
      <c r="C60" s="89">
        <v>3588.302627</v>
      </c>
      <c r="D60" s="90">
        <f t="shared" si="94"/>
        <v>35883.026270000002</v>
      </c>
      <c r="E60" s="90">
        <f>D60-17588.94</f>
        <v>18294.086270000003</v>
      </c>
      <c r="F60" s="90">
        <f t="shared" si="104"/>
        <v>1.1566805014990624</v>
      </c>
      <c r="G60" s="90">
        <v>284.3556226</v>
      </c>
      <c r="H60" s="90">
        <f t="shared" si="95"/>
        <v>2843.5562260000002</v>
      </c>
      <c r="I60" s="90">
        <f>H60-732.26</f>
        <v>2111.2962260000004</v>
      </c>
      <c r="J60" s="90">
        <f t="shared" si="106"/>
        <v>0.1642097280465854</v>
      </c>
      <c r="K60" s="90">
        <v>87.822360059999994</v>
      </c>
      <c r="L60" s="90">
        <f t="shared" si="96"/>
        <v>878.22360059999994</v>
      </c>
      <c r="M60" s="90">
        <f>L60-245.66</f>
        <v>632.56360059999997</v>
      </c>
      <c r="N60" s="90">
        <f t="shared" si="108"/>
        <v>5.6061394152612569E-2</v>
      </c>
      <c r="O60" s="90">
        <v>445.24114509999998</v>
      </c>
      <c r="P60" s="90">
        <f t="shared" si="97"/>
        <v>4452.4114509999999</v>
      </c>
      <c r="Q60" s="90">
        <f>P60-1612.99</f>
        <v>2839.4214510000002</v>
      </c>
      <c r="R60" s="90">
        <f t="shared" si="110"/>
        <v>0.28490104915474679</v>
      </c>
      <c r="S60" s="90">
        <v>736.83350780000001</v>
      </c>
      <c r="T60" s="90">
        <f t="shared" si="98"/>
        <v>7368.3350780000001</v>
      </c>
      <c r="U60" s="90">
        <f>T60-7175.88</f>
        <v>192.45507799999996</v>
      </c>
      <c r="V60" s="90">
        <f t="shared" si="112"/>
        <v>2.0686212792908065E-2</v>
      </c>
      <c r="W60" s="7">
        <v>1097.692734</v>
      </c>
      <c r="X60" s="90">
        <f t="shared" si="99"/>
        <v>10976.92734</v>
      </c>
      <c r="Y60" s="7">
        <f>X60-486.77</f>
        <v>10490.15734</v>
      </c>
      <c r="Z60" s="90">
        <f t="shared" si="114"/>
        <v>0.59270373038292679</v>
      </c>
      <c r="AA60" s="7">
        <v>2390.5030320000001</v>
      </c>
      <c r="AB60" s="90">
        <f t="shared" si="100"/>
        <v>23905.030320000002</v>
      </c>
      <c r="AC60" s="90">
        <f>AB60-9940.65</f>
        <v>13964.380320000002</v>
      </c>
      <c r="AD60" s="90">
        <f t="shared" si="116"/>
        <v>0.91646158272720468</v>
      </c>
      <c r="AE60" s="90">
        <v>2.7774167319999998</v>
      </c>
      <c r="AF60" s="90">
        <f t="shared" si="101"/>
        <v>27.774167319999997</v>
      </c>
      <c r="AG60" s="90">
        <f>AF60-6.55</f>
        <v>21.224167319999996</v>
      </c>
      <c r="AH60" s="91">
        <f t="shared" si="118"/>
        <v>1.6606019468335832E-3</v>
      </c>
      <c r="AI60" s="7">
        <v>119.7203962</v>
      </c>
      <c r="AJ60" s="23">
        <f t="shared" si="102"/>
        <v>1197.203962</v>
      </c>
      <c r="AK60" s="23">
        <f>AJ60-471.07</f>
        <v>726.13396200000011</v>
      </c>
      <c r="AL60" s="90">
        <f t="shared" si="120"/>
        <v>4.8693889562448411E-2</v>
      </c>
    </row>
    <row r="61" spans="1:38" x14ac:dyDescent="0.2">
      <c r="A61" s="39" t="s">
        <v>19</v>
      </c>
      <c r="B61" s="89">
        <v>0.1087</v>
      </c>
      <c r="C61" s="89">
        <v>2613.7591149999998</v>
      </c>
      <c r="D61" s="90">
        <f t="shared" si="94"/>
        <v>26137.59115</v>
      </c>
      <c r="E61" s="90">
        <f t="shared" ref="E61:E62" si="145">D61-14212.24</f>
        <v>11925.35115</v>
      </c>
      <c r="F61" s="90">
        <f t="shared" si="104"/>
        <v>0.73943759660533581</v>
      </c>
      <c r="G61" s="90">
        <v>281.38564280000003</v>
      </c>
      <c r="H61" s="90">
        <f t="shared" si="95"/>
        <v>2813.8564280000001</v>
      </c>
      <c r="I61" s="90">
        <f t="shared" ref="I61:I62" si="146">H61-641.78</f>
        <v>2172.0764280000003</v>
      </c>
      <c r="J61" s="90">
        <f t="shared" si="106"/>
        <v>0.16567328118259431</v>
      </c>
      <c r="K61" s="90">
        <v>66.989420030000005</v>
      </c>
      <c r="L61" s="90">
        <f t="shared" si="96"/>
        <v>669.89420030000008</v>
      </c>
      <c r="M61" s="90">
        <f t="shared" ref="M61:M62" si="147">L61-92.07</f>
        <v>577.82420030000003</v>
      </c>
      <c r="N61" s="90">
        <f t="shared" si="108"/>
        <v>5.0220737187987585E-2</v>
      </c>
      <c r="O61" s="90">
        <v>365.70213419999999</v>
      </c>
      <c r="P61" s="90">
        <f t="shared" si="97"/>
        <v>3657.021342</v>
      </c>
      <c r="Q61" s="90">
        <f t="shared" ref="Q61:Q62" si="148">P61-1567.91</f>
        <v>2089.1113420000001</v>
      </c>
      <c r="R61" s="90">
        <f t="shared" si="110"/>
        <v>0.2055670185283533</v>
      </c>
      <c r="S61" s="90">
        <v>278.7017439</v>
      </c>
      <c r="T61" s="90">
        <f t="shared" si="98"/>
        <v>2787.0174390000002</v>
      </c>
      <c r="U61" s="90">
        <f t="shared" ref="U61:U62" si="149">T61-1437.15</f>
        <v>1349.8674390000001</v>
      </c>
      <c r="V61" s="90">
        <f t="shared" si="112"/>
        <v>0.14228869471998162</v>
      </c>
      <c r="W61" s="7">
        <v>1644.682716</v>
      </c>
      <c r="X61" s="90">
        <f t="shared" si="99"/>
        <v>16446.827160000001</v>
      </c>
      <c r="Y61" s="7">
        <f t="shared" ref="Y61:Y62" si="150">X61-584.36</f>
        <v>15862.46716</v>
      </c>
      <c r="Z61" s="90">
        <f t="shared" si="114"/>
        <v>0.87892952810193181</v>
      </c>
      <c r="AA61" s="7">
        <v>2382.9317780000001</v>
      </c>
      <c r="AB61" s="90">
        <f t="shared" si="100"/>
        <v>23829.317780000001</v>
      </c>
      <c r="AC61" s="90">
        <f t="shared" ref="AC61:AC62" si="151">AB61-8314.61</f>
        <v>15514.707780000001</v>
      </c>
      <c r="AD61" s="90">
        <f t="shared" si="116"/>
        <v>0.99853629833376267</v>
      </c>
      <c r="AE61" s="90">
        <v>1.1425147689999999</v>
      </c>
      <c r="AF61" s="90">
        <f t="shared" si="101"/>
        <v>11.425147689999999</v>
      </c>
      <c r="AG61" s="90">
        <f t="shared" ref="AG61:AG62" si="152">AF61-3.41</f>
        <v>8.0151476899999992</v>
      </c>
      <c r="AH61" s="91">
        <f t="shared" si="118"/>
        <v>6.149985216968261E-4</v>
      </c>
      <c r="AI61" s="7">
        <v>73.91365673</v>
      </c>
      <c r="AJ61" s="23">
        <f t="shared" si="102"/>
        <v>739.13656730000002</v>
      </c>
      <c r="AK61" s="23">
        <f t="shared" ref="AK61:AK62" si="153">AJ61-239.82</f>
        <v>499.31656730000003</v>
      </c>
      <c r="AL61" s="90">
        <f t="shared" si="120"/>
        <v>3.2836839754775068E-2</v>
      </c>
    </row>
    <row r="62" spans="1:38" x14ac:dyDescent="0.2">
      <c r="A62" s="39" t="s">
        <v>19</v>
      </c>
      <c r="B62" s="89">
        <v>0.1036</v>
      </c>
      <c r="C62" s="89">
        <v>3212.8497910000001</v>
      </c>
      <c r="D62" s="90">
        <f t="shared" si="94"/>
        <v>32128.497910000002</v>
      </c>
      <c r="E62" s="90">
        <f t="shared" si="145"/>
        <v>17916.25791</v>
      </c>
      <c r="F62" s="90">
        <f t="shared" si="104"/>
        <v>1.1655943852644788</v>
      </c>
      <c r="G62" s="90">
        <v>269.13746980000002</v>
      </c>
      <c r="H62" s="90">
        <f t="shared" si="95"/>
        <v>2691.3746980000001</v>
      </c>
      <c r="I62" s="90">
        <f t="shared" si="146"/>
        <v>2049.5946979999999</v>
      </c>
      <c r="J62" s="90">
        <f t="shared" si="106"/>
        <v>0.16402692703781852</v>
      </c>
      <c r="K62" s="90">
        <v>63.426708759999997</v>
      </c>
      <c r="L62" s="90">
        <f t="shared" si="96"/>
        <v>634.26708759999997</v>
      </c>
      <c r="M62" s="90">
        <f t="shared" si="147"/>
        <v>542.19708760000003</v>
      </c>
      <c r="N62" s="90">
        <f t="shared" si="108"/>
        <v>4.9444082867770273E-2</v>
      </c>
      <c r="O62" s="90">
        <v>398.18306480000001</v>
      </c>
      <c r="P62" s="90">
        <f t="shared" si="97"/>
        <v>3981.8306480000001</v>
      </c>
      <c r="Q62" s="90">
        <f t="shared" si="148"/>
        <v>2413.9206480000003</v>
      </c>
      <c r="R62" s="90">
        <f t="shared" si="110"/>
        <v>0.24922099663135144</v>
      </c>
      <c r="S62" s="90">
        <v>251.59845290000001</v>
      </c>
      <c r="T62" s="90">
        <f t="shared" si="98"/>
        <v>2515.9845290000003</v>
      </c>
      <c r="U62" s="90">
        <f t="shared" si="149"/>
        <v>1078.8345290000002</v>
      </c>
      <c r="V62" s="90">
        <f t="shared" si="112"/>
        <v>0.11931743275368729</v>
      </c>
      <c r="W62" s="7">
        <v>1331.2087779999999</v>
      </c>
      <c r="X62" s="90">
        <f t="shared" si="99"/>
        <v>13312.08778</v>
      </c>
      <c r="Y62" s="7">
        <f t="shared" si="150"/>
        <v>12727.727779999999</v>
      </c>
      <c r="Z62" s="90">
        <f t="shared" si="114"/>
        <v>0.73995274535656363</v>
      </c>
      <c r="AA62" s="7">
        <v>2350.6881830000002</v>
      </c>
      <c r="AB62" s="90">
        <f t="shared" si="100"/>
        <v>23506.881830000002</v>
      </c>
      <c r="AC62" s="90">
        <f t="shared" si="151"/>
        <v>15192.271830000002</v>
      </c>
      <c r="AD62" s="90">
        <f t="shared" si="116"/>
        <v>1.0259182791764481</v>
      </c>
      <c r="AE62" s="90">
        <v>0.96381851299999999</v>
      </c>
      <c r="AF62" s="90">
        <f t="shared" si="101"/>
        <v>9.6381851300000001</v>
      </c>
      <c r="AG62" s="90">
        <f t="shared" si="152"/>
        <v>6.22818513</v>
      </c>
      <c r="AH62" s="91">
        <f t="shared" si="118"/>
        <v>5.0141098529695946E-4</v>
      </c>
      <c r="AI62" s="7">
        <v>68.135962340000006</v>
      </c>
      <c r="AJ62" s="23">
        <f t="shared" si="102"/>
        <v>681.35962340000003</v>
      </c>
      <c r="AK62" s="23">
        <f t="shared" si="153"/>
        <v>441.53962340000004</v>
      </c>
      <c r="AL62" s="90">
        <f t="shared" si="120"/>
        <v>3.0466660211147686E-2</v>
      </c>
    </row>
    <row r="63" spans="1:38" x14ac:dyDescent="0.2">
      <c r="A63" s="39" t="s">
        <v>20</v>
      </c>
      <c r="B63" s="89">
        <v>0.1046</v>
      </c>
      <c r="C63" s="89">
        <v>3237.1089080000002</v>
      </c>
      <c r="D63" s="90">
        <f t="shared" si="94"/>
        <v>32371.089080000002</v>
      </c>
      <c r="E63" s="90">
        <f>D63-17588.94</f>
        <v>14782.149080000003</v>
      </c>
      <c r="F63" s="90">
        <f t="shared" si="104"/>
        <v>0.95250176672275366</v>
      </c>
      <c r="G63" s="90">
        <v>265.19830780000001</v>
      </c>
      <c r="H63" s="90">
        <f t="shared" si="95"/>
        <v>2651.9830780000002</v>
      </c>
      <c r="I63" s="90">
        <f>H63-732.26</f>
        <v>1919.7230780000002</v>
      </c>
      <c r="J63" s="90">
        <f t="shared" si="106"/>
        <v>0.15216466577149143</v>
      </c>
      <c r="K63" s="90">
        <v>90.388072930000007</v>
      </c>
      <c r="L63" s="90">
        <f t="shared" si="96"/>
        <v>903.8807293000001</v>
      </c>
      <c r="M63" s="90">
        <f>L63-245.66</f>
        <v>658.22072930000013</v>
      </c>
      <c r="N63" s="90">
        <f t="shared" si="108"/>
        <v>5.9450672467129567E-2</v>
      </c>
      <c r="O63" s="90">
        <v>434.18116680000003</v>
      </c>
      <c r="P63" s="90">
        <f t="shared" si="97"/>
        <v>4341.8116680000003</v>
      </c>
      <c r="Q63" s="90">
        <f>P63-1612.99</f>
        <v>2728.8216680000005</v>
      </c>
      <c r="R63" s="90">
        <f t="shared" si="110"/>
        <v>0.27903897285782031</v>
      </c>
      <c r="S63" s="90">
        <v>861.01555719999999</v>
      </c>
      <c r="T63" s="90">
        <f t="shared" si="98"/>
        <v>8610.1555719999997</v>
      </c>
      <c r="U63" s="90">
        <f>T63-7175.88</f>
        <v>1434.2755719999996</v>
      </c>
      <c r="V63" s="90">
        <f t="shared" si="112"/>
        <v>0.1571121367492925</v>
      </c>
      <c r="W63" s="7">
        <v>521.10417329999996</v>
      </c>
      <c r="X63" s="90">
        <f t="shared" si="99"/>
        <v>5211.041733</v>
      </c>
      <c r="Y63" s="7">
        <f>X63-486.77</f>
        <v>4724.2717329999996</v>
      </c>
      <c r="Z63" s="90">
        <f t="shared" si="114"/>
        <v>0.27202952818220844</v>
      </c>
      <c r="AA63" s="7">
        <v>2317.696011</v>
      </c>
      <c r="AB63" s="90">
        <f t="shared" si="100"/>
        <v>23176.96011</v>
      </c>
      <c r="AC63" s="90">
        <f>AB63-9940.65</f>
        <v>13236.31011</v>
      </c>
      <c r="AD63" s="90">
        <f t="shared" si="116"/>
        <v>0.88528896299770576</v>
      </c>
      <c r="AE63" s="90">
        <v>2.624686498</v>
      </c>
      <c r="AF63" s="90">
        <f t="shared" si="101"/>
        <v>26.246864979999998</v>
      </c>
      <c r="AG63" s="90">
        <f>AF63-6.55</f>
        <v>19.696864979999997</v>
      </c>
      <c r="AH63" s="91">
        <f t="shared" si="118"/>
        <v>1.5705707683144358E-3</v>
      </c>
      <c r="AI63" s="7">
        <v>114.544237</v>
      </c>
      <c r="AJ63" s="23">
        <f t="shared" si="102"/>
        <v>1145.44237</v>
      </c>
      <c r="AK63" s="23">
        <f>AJ63-471.07</f>
        <v>674.37237000000005</v>
      </c>
      <c r="AL63" s="90">
        <f t="shared" si="120"/>
        <v>4.6087484578824091E-2</v>
      </c>
    </row>
    <row r="64" spans="1:38" x14ac:dyDescent="0.2">
      <c r="A64" s="39" t="s">
        <v>20</v>
      </c>
      <c r="B64" s="89">
        <v>0.1046</v>
      </c>
      <c r="C64" s="89">
        <v>3479.7945319999999</v>
      </c>
      <c r="D64" s="90">
        <f t="shared" si="94"/>
        <v>34797.945319999999</v>
      </c>
      <c r="E64" s="90">
        <f t="shared" ref="E64:E65" si="154">D64-14212.24</f>
        <v>20585.705320000001</v>
      </c>
      <c r="F64" s="90">
        <f t="shared" si="104"/>
        <v>1.3264594058967498</v>
      </c>
      <c r="G64" s="90">
        <v>260.53898570000001</v>
      </c>
      <c r="H64" s="90">
        <f t="shared" si="95"/>
        <v>2605.3898570000001</v>
      </c>
      <c r="I64" s="90">
        <f t="shared" ref="I64:I65" si="155">H64-641.78</f>
        <v>1963.6098570000001</v>
      </c>
      <c r="J64" s="90">
        <f t="shared" si="106"/>
        <v>0.15564330138037286</v>
      </c>
      <c r="K64" s="90">
        <v>88.979568970000003</v>
      </c>
      <c r="L64" s="90">
        <f t="shared" si="96"/>
        <v>889.79568970000003</v>
      </c>
      <c r="M64" s="90">
        <f t="shared" ref="M64:M65" si="156">L64-92.07</f>
        <v>797.72568969999998</v>
      </c>
      <c r="N64" s="90">
        <f t="shared" si="108"/>
        <v>7.2050797834041599E-2</v>
      </c>
      <c r="O64" s="90">
        <v>470.43358319999999</v>
      </c>
      <c r="P64" s="90">
        <f t="shared" si="97"/>
        <v>4704.3358319999998</v>
      </c>
      <c r="Q64" s="90">
        <f t="shared" ref="Q64:Q65" si="157">P64-1567.91</f>
        <v>3136.4258319999999</v>
      </c>
      <c r="R64" s="90">
        <f t="shared" si="110"/>
        <v>0.32071903153988535</v>
      </c>
      <c r="S64" s="90">
        <v>204.40962569999999</v>
      </c>
      <c r="T64" s="90">
        <f t="shared" si="98"/>
        <v>2044.0962569999999</v>
      </c>
      <c r="U64" s="90">
        <f t="shared" ref="U64:U65" si="158">T64-1437.15</f>
        <v>606.94625699999983</v>
      </c>
      <c r="V64" s="90">
        <f t="shared" si="112"/>
        <v>6.6485566087055442E-2</v>
      </c>
      <c r="W64" s="7">
        <v>478.53028979999999</v>
      </c>
      <c r="X64" s="90">
        <f t="shared" si="99"/>
        <v>4785.3028979999999</v>
      </c>
      <c r="Y64" s="7">
        <f t="shared" ref="Y64:Y65" si="159">X64-584.36</f>
        <v>4200.9428980000002</v>
      </c>
      <c r="Z64" s="90">
        <f t="shared" si="114"/>
        <v>0.24189559344793499</v>
      </c>
      <c r="AA64" s="7">
        <v>2563.786822</v>
      </c>
      <c r="AB64" s="90">
        <f t="shared" si="100"/>
        <v>25637.86822</v>
      </c>
      <c r="AC64" s="90">
        <f t="shared" ref="AC64:AC65" si="160">AB64-8314.61</f>
        <v>17323.25822</v>
      </c>
      <c r="AD64" s="90">
        <f t="shared" si="116"/>
        <v>1.1586378059954112</v>
      </c>
      <c r="AE64" s="90">
        <v>1.0400215239999999</v>
      </c>
      <c r="AF64" s="90">
        <f t="shared" si="101"/>
        <v>10.40021524</v>
      </c>
      <c r="AG64" s="90">
        <f t="shared" ref="AG64:AG65" si="161">AF64-3.41</f>
        <v>6.9902152399999995</v>
      </c>
      <c r="AH64" s="91">
        <f t="shared" si="118"/>
        <v>5.5737944750688332E-4</v>
      </c>
      <c r="AI64" s="7">
        <v>89.645592679999993</v>
      </c>
      <c r="AJ64" s="23">
        <f t="shared" si="102"/>
        <v>896.45592679999993</v>
      </c>
      <c r="AK64" s="23">
        <f t="shared" ref="AK64:AK65" si="162">AJ64-239.82</f>
        <v>656.63592679999988</v>
      </c>
      <c r="AL64" s="90">
        <f t="shared" si="120"/>
        <v>4.4875352989768642E-2</v>
      </c>
    </row>
    <row r="65" spans="1:38" x14ac:dyDescent="0.2">
      <c r="A65" s="39" t="s">
        <v>20</v>
      </c>
      <c r="B65" s="89">
        <v>0.1014</v>
      </c>
      <c r="C65" s="89">
        <v>2098.2274769999999</v>
      </c>
      <c r="D65" s="90">
        <f t="shared" si="94"/>
        <v>20982.27477</v>
      </c>
      <c r="E65" s="90">
        <f t="shared" si="154"/>
        <v>6770.0347700000002</v>
      </c>
      <c r="F65" s="90">
        <f t="shared" si="104"/>
        <v>0.45000033875542411</v>
      </c>
      <c r="G65" s="90">
        <v>117.1993404</v>
      </c>
      <c r="H65" s="90">
        <f t="shared" si="95"/>
        <v>1171.9934040000001</v>
      </c>
      <c r="I65" s="90">
        <f t="shared" si="155"/>
        <v>530.21340400000008</v>
      </c>
      <c r="J65" s="90">
        <f t="shared" si="106"/>
        <v>4.3353050617001981E-2</v>
      </c>
      <c r="K65" s="90">
        <v>23.756377749999999</v>
      </c>
      <c r="L65" s="90">
        <f t="shared" si="96"/>
        <v>237.56377749999999</v>
      </c>
      <c r="M65" s="90">
        <f t="shared" si="156"/>
        <v>145.49377749999999</v>
      </c>
      <c r="N65" s="90">
        <f t="shared" si="108"/>
        <v>1.3555744210367357E-2</v>
      </c>
      <c r="O65" s="90">
        <v>93.087457689999994</v>
      </c>
      <c r="P65" s="90">
        <f t="shared" si="97"/>
        <v>930.87457689999997</v>
      </c>
      <c r="Q65" s="90">
        <f t="shared" si="157"/>
        <v>-637.03542310000012</v>
      </c>
      <c r="R65" s="90">
        <f t="shared" si="110"/>
        <v>-6.7196557055992132E-2</v>
      </c>
      <c r="S65" s="90">
        <v>206.64462109999999</v>
      </c>
      <c r="T65" s="90">
        <f t="shared" si="98"/>
        <v>2066.4462109999999</v>
      </c>
      <c r="U65" s="90">
        <f t="shared" si="158"/>
        <v>629.29621099999986</v>
      </c>
      <c r="V65" s="90">
        <f t="shared" si="112"/>
        <v>7.1109230627593667E-2</v>
      </c>
      <c r="W65" s="7">
        <v>505.75572949999997</v>
      </c>
      <c r="X65" s="90">
        <f t="shared" si="99"/>
        <v>5057.5572949999996</v>
      </c>
      <c r="Y65" s="7">
        <f t="shared" si="159"/>
        <v>4473.1972949999999</v>
      </c>
      <c r="Z65" s="90">
        <f t="shared" si="114"/>
        <v>0.2657008610235207</v>
      </c>
      <c r="AA65" s="7">
        <v>1923.2672600000001</v>
      </c>
      <c r="AB65" s="90">
        <f t="shared" si="100"/>
        <v>19232.672600000002</v>
      </c>
      <c r="AC65" s="90">
        <f t="shared" si="160"/>
        <v>10918.062600000001</v>
      </c>
      <c r="AD65" s="90">
        <f t="shared" si="116"/>
        <v>0.7532817154792899</v>
      </c>
      <c r="AE65" s="90">
        <v>0.31103589500000001</v>
      </c>
      <c r="AF65" s="90">
        <f t="shared" si="101"/>
        <v>3.1103589500000002</v>
      </c>
      <c r="AG65" s="90">
        <f t="shared" si="161"/>
        <v>-0.29964104999999996</v>
      </c>
      <c r="AH65" s="91">
        <f t="shared" si="118"/>
        <v>-2.4646510626479289E-5</v>
      </c>
      <c r="AI65" s="7">
        <v>73.105761790000003</v>
      </c>
      <c r="AJ65" s="23">
        <f t="shared" si="102"/>
        <v>731.05761789999997</v>
      </c>
      <c r="AK65" s="23">
        <f t="shared" si="162"/>
        <v>491.23761789999998</v>
      </c>
      <c r="AL65" s="90">
        <f t="shared" si="120"/>
        <v>3.4631283151461044E-2</v>
      </c>
    </row>
    <row r="66" spans="1:38" x14ac:dyDescent="0.2">
      <c r="A66" s="39" t="s">
        <v>21</v>
      </c>
      <c r="B66" s="89">
        <v>0.10589999999999999</v>
      </c>
      <c r="C66" s="89">
        <v>638.49723879999999</v>
      </c>
      <c r="D66" s="90">
        <f t="shared" si="94"/>
        <v>6384.9723880000001</v>
      </c>
      <c r="E66" s="90">
        <f>D66-17588.94</f>
        <v>-11203.967611999999</v>
      </c>
      <c r="F66" s="90">
        <f t="shared" si="104"/>
        <v>-0.71307593677884806</v>
      </c>
      <c r="G66" s="90">
        <v>131.6110481</v>
      </c>
      <c r="H66" s="90">
        <f t="shared" si="95"/>
        <v>1316.1104810000002</v>
      </c>
      <c r="I66" s="90">
        <f>H66-732.26</f>
        <v>583.85048100000017</v>
      </c>
      <c r="J66" s="90">
        <f t="shared" si="106"/>
        <v>4.5710144834475941E-2</v>
      </c>
      <c r="K66" s="90">
        <v>88.233617640000006</v>
      </c>
      <c r="L66" s="90">
        <f t="shared" si="96"/>
        <v>882.33617640000011</v>
      </c>
      <c r="M66" s="90">
        <f>L66-245.66</f>
        <v>636.67617640000014</v>
      </c>
      <c r="N66" s="90">
        <f t="shared" si="108"/>
        <v>5.6798849636817771E-2</v>
      </c>
      <c r="O66" s="90">
        <v>352.61427650000002</v>
      </c>
      <c r="P66" s="90">
        <f t="shared" si="97"/>
        <v>3526.1427650000001</v>
      </c>
      <c r="Q66" s="90">
        <f>P66-1612.99</f>
        <v>1913.152765</v>
      </c>
      <c r="R66" s="90">
        <f t="shared" si="110"/>
        <v>0.19323023583040608</v>
      </c>
      <c r="S66" s="90">
        <v>674.27788989999999</v>
      </c>
      <c r="T66" s="90">
        <f t="shared" si="98"/>
        <v>6742.7788989999999</v>
      </c>
      <c r="U66" s="90">
        <f>T66-7175.88</f>
        <v>-433.1011010000002</v>
      </c>
      <c r="V66" s="90">
        <f t="shared" si="112"/>
        <v>-4.6859985035486336E-2</v>
      </c>
      <c r="W66" s="7">
        <v>1118.0009709999999</v>
      </c>
      <c r="X66" s="90">
        <f t="shared" si="99"/>
        <v>11180.009709999998</v>
      </c>
      <c r="Y66" s="7">
        <f>X66-486.77</f>
        <v>10693.239709999998</v>
      </c>
      <c r="Z66" s="90">
        <f t="shared" si="114"/>
        <v>0.6081716975762983</v>
      </c>
      <c r="AA66" s="7">
        <v>2095.508785</v>
      </c>
      <c r="AB66" s="90">
        <f t="shared" si="100"/>
        <v>20955.08785</v>
      </c>
      <c r="AC66" s="90">
        <f>AB66-9940.65</f>
        <v>11014.43785</v>
      </c>
      <c r="AD66" s="90">
        <f t="shared" si="116"/>
        <v>0.72763935031728055</v>
      </c>
      <c r="AE66" s="90">
        <v>2.5284828880000001</v>
      </c>
      <c r="AF66" s="90">
        <f t="shared" si="101"/>
        <v>25.284828879999999</v>
      </c>
      <c r="AG66" s="90">
        <f>AF66-6.55</f>
        <v>18.734828879999998</v>
      </c>
      <c r="AH66" s="91">
        <f t="shared" si="118"/>
        <v>1.4755225710447589E-3</v>
      </c>
      <c r="AI66" s="7">
        <v>91.954459689999993</v>
      </c>
      <c r="AJ66" s="23">
        <f t="shared" si="102"/>
        <v>919.54459689999999</v>
      </c>
      <c r="AK66" s="23">
        <f>AJ66-471.07</f>
        <v>448.47459689999999</v>
      </c>
      <c r="AL66" s="90">
        <f t="shared" si="120"/>
        <v>3.0273094012650142E-2</v>
      </c>
    </row>
    <row r="67" spans="1:38" x14ac:dyDescent="0.2">
      <c r="A67" s="39" t="s">
        <v>21</v>
      </c>
      <c r="B67" s="89">
        <v>0.104</v>
      </c>
      <c r="C67" s="89">
        <v>1830.0020360000001</v>
      </c>
      <c r="D67" s="90">
        <f t="shared" si="94"/>
        <v>18300.020360000002</v>
      </c>
      <c r="E67" s="90">
        <f t="shared" ref="E67:E68" si="163">D67-14212.24</f>
        <v>4087.7803600000025</v>
      </c>
      <c r="F67" s="90">
        <f t="shared" si="104"/>
        <v>0.26491961179230789</v>
      </c>
      <c r="G67" s="90">
        <v>131.72421929999999</v>
      </c>
      <c r="H67" s="90">
        <f t="shared" si="95"/>
        <v>1317.2421929999998</v>
      </c>
      <c r="I67" s="90">
        <f t="shared" ref="I67:I68" si="164">H67-641.78</f>
        <v>675.46219299999984</v>
      </c>
      <c r="J67" s="90">
        <f t="shared" si="106"/>
        <v>5.384862540541345E-2</v>
      </c>
      <c r="K67" s="90">
        <v>47.92453768</v>
      </c>
      <c r="L67" s="90">
        <f t="shared" si="96"/>
        <v>479.24537680000003</v>
      </c>
      <c r="M67" s="90">
        <f t="shared" ref="M67:M68" si="165">L67-92.07</f>
        <v>387.17537680000004</v>
      </c>
      <c r="N67" s="90">
        <f t="shared" si="108"/>
        <v>3.5171532426134619E-2</v>
      </c>
      <c r="O67" s="90">
        <v>156.3282299</v>
      </c>
      <c r="P67" s="90">
        <f t="shared" si="97"/>
        <v>1563.282299</v>
      </c>
      <c r="Q67" s="90">
        <f t="shared" ref="Q67:Q68" si="166">P67-1567.91</f>
        <v>-4.6277010000001155</v>
      </c>
      <c r="R67" s="90">
        <f t="shared" si="110"/>
        <v>-4.7594124900001198E-4</v>
      </c>
      <c r="S67" s="90">
        <v>235.334689</v>
      </c>
      <c r="T67" s="90">
        <f t="shared" si="98"/>
        <v>2353.3468899999998</v>
      </c>
      <c r="U67" s="90">
        <f t="shared" ref="U67:U68" si="167">T67-1437.15</f>
        <v>916.19688999999971</v>
      </c>
      <c r="V67" s="90">
        <f t="shared" si="112"/>
        <v>0.10094023043865384</v>
      </c>
      <c r="W67" s="7">
        <v>1053.0444339999999</v>
      </c>
      <c r="X67" s="90">
        <f t="shared" si="99"/>
        <v>10530.444339999998</v>
      </c>
      <c r="Y67" s="7">
        <f t="shared" ref="Y67:Y68" si="168">X67-584.36</f>
        <v>9946.0843399999976</v>
      </c>
      <c r="Z67" s="90">
        <f t="shared" si="114"/>
        <v>0.57601217288288453</v>
      </c>
      <c r="AA67" s="7">
        <v>1687.791972</v>
      </c>
      <c r="AB67" s="90">
        <f t="shared" si="100"/>
        <v>16877.919719999998</v>
      </c>
      <c r="AC67" s="90">
        <f t="shared" ref="AC67:AC68" si="169">AB67-8314.61</f>
        <v>8563.3097199999975</v>
      </c>
      <c r="AD67" s="90">
        <f t="shared" si="116"/>
        <v>0.57604725770307685</v>
      </c>
      <c r="AE67" s="90">
        <v>0.71975764200000003</v>
      </c>
      <c r="AF67" s="90">
        <f t="shared" si="101"/>
        <v>7.1975764200000008</v>
      </c>
      <c r="AG67" s="90">
        <f t="shared" ref="AG67:AG68" si="170">AF67-3.41</f>
        <v>3.7875764200000006</v>
      </c>
      <c r="AH67" s="91">
        <f t="shared" si="118"/>
        <v>3.0375270318278849E-4</v>
      </c>
      <c r="AI67" s="7">
        <v>66.812314490000006</v>
      </c>
      <c r="AJ67" s="23">
        <f t="shared" si="102"/>
        <v>668.12314490000006</v>
      </c>
      <c r="AK67" s="23">
        <f t="shared" ref="AK67:AK68" si="171">AJ67-239.82</f>
        <v>428.30314490000006</v>
      </c>
      <c r="AL67" s="90">
        <f t="shared" si="120"/>
        <v>2.943966376266972E-2</v>
      </c>
    </row>
    <row r="68" spans="1:38" x14ac:dyDescent="0.2">
      <c r="A68" s="39" t="s">
        <v>21</v>
      </c>
      <c r="B68" s="89">
        <v>0.10630000000000001</v>
      </c>
      <c r="C68" s="89">
        <v>1569.37654</v>
      </c>
      <c r="D68" s="90">
        <f t="shared" si="94"/>
        <v>15693.7654</v>
      </c>
      <c r="E68" s="90">
        <f t="shared" si="163"/>
        <v>1481.5254000000004</v>
      </c>
      <c r="F68" s="90">
        <f t="shared" si="104"/>
        <v>9.3936793941674535E-2</v>
      </c>
      <c r="G68" s="90">
        <v>118.3252938</v>
      </c>
      <c r="H68" s="90">
        <f t="shared" si="95"/>
        <v>1183.2529380000001</v>
      </c>
      <c r="I68" s="90">
        <f t="shared" si="164"/>
        <v>541.47293800000011</v>
      </c>
      <c r="J68" s="90">
        <f t="shared" si="106"/>
        <v>4.2232851636481661E-2</v>
      </c>
      <c r="K68" s="90">
        <v>37.85641931</v>
      </c>
      <c r="L68" s="90">
        <f t="shared" si="96"/>
        <v>378.56419310000001</v>
      </c>
      <c r="M68" s="90">
        <f t="shared" si="165"/>
        <v>286.49419310000002</v>
      </c>
      <c r="N68" s="90">
        <f t="shared" si="108"/>
        <v>2.546240723718015E-2</v>
      </c>
      <c r="O68" s="90">
        <v>135.16950080000001</v>
      </c>
      <c r="P68" s="90">
        <f t="shared" si="97"/>
        <v>1351.6950080000001</v>
      </c>
      <c r="Q68" s="90">
        <f t="shared" si="166"/>
        <v>-216.21499199999994</v>
      </c>
      <c r="R68" s="90">
        <f t="shared" si="110"/>
        <v>-2.1755743691740353E-2</v>
      </c>
      <c r="S68" s="90">
        <v>221.11115649999999</v>
      </c>
      <c r="T68" s="90">
        <f t="shared" si="98"/>
        <v>2211.1115650000002</v>
      </c>
      <c r="U68" s="90">
        <f t="shared" si="167"/>
        <v>773.96156500000006</v>
      </c>
      <c r="V68" s="90">
        <f t="shared" si="112"/>
        <v>8.3424756460677332E-2</v>
      </c>
      <c r="W68" s="7">
        <v>1147.360363</v>
      </c>
      <c r="X68" s="90">
        <f t="shared" si="99"/>
        <v>11473.60363</v>
      </c>
      <c r="Y68" s="7">
        <f t="shared" si="168"/>
        <v>10889.243629999999</v>
      </c>
      <c r="Z68" s="90">
        <f t="shared" si="114"/>
        <v>0.61698884650507979</v>
      </c>
      <c r="AA68" s="7">
        <v>1719.2303850000001</v>
      </c>
      <c r="AB68" s="90">
        <f t="shared" si="100"/>
        <v>17192.30385</v>
      </c>
      <c r="AC68" s="90">
        <f t="shared" si="169"/>
        <v>8877.6938499999997</v>
      </c>
      <c r="AD68" s="90">
        <f t="shared" si="116"/>
        <v>0.58427418790780816</v>
      </c>
      <c r="AE68" s="90">
        <v>0.678958065</v>
      </c>
      <c r="AF68" s="90">
        <f t="shared" si="101"/>
        <v>6.7895806499999996</v>
      </c>
      <c r="AG68" s="90">
        <f t="shared" si="170"/>
        <v>3.3795806499999994</v>
      </c>
      <c r="AH68" s="91">
        <f t="shared" si="118"/>
        <v>2.6516831995602064E-4</v>
      </c>
      <c r="AI68" s="7">
        <v>57.337438460000001</v>
      </c>
      <c r="AJ68" s="23">
        <f t="shared" si="102"/>
        <v>573.37438459999998</v>
      </c>
      <c r="AK68" s="23">
        <f t="shared" si="171"/>
        <v>333.55438459999999</v>
      </c>
      <c r="AL68" s="90">
        <f t="shared" si="120"/>
        <v>2.2430983239069616E-2</v>
      </c>
    </row>
    <row r="69" spans="1:38" x14ac:dyDescent="0.2">
      <c r="A69" s="39" t="s">
        <v>13</v>
      </c>
      <c r="B69" s="89">
        <v>0.1028</v>
      </c>
      <c r="C69" s="89">
        <v>2157.6822240000001</v>
      </c>
      <c r="D69" s="90">
        <f t="shared" si="94"/>
        <v>21576.822240000001</v>
      </c>
      <c r="E69" s="90">
        <f t="shared" ref="E69:E71" si="172">D69-17588.94</f>
        <v>3987.8822400000026</v>
      </c>
      <c r="F69" s="90">
        <f t="shared" si="104"/>
        <v>0.26146231807003911</v>
      </c>
      <c r="G69" s="90">
        <v>129.82726160000001</v>
      </c>
      <c r="H69" s="90">
        <f t="shared" si="95"/>
        <v>1298.2726160000002</v>
      </c>
      <c r="I69" s="90">
        <f t="shared" ref="I69:I71" si="173">H69-732.26</f>
        <v>566.01261600000021</v>
      </c>
      <c r="J69" s="90">
        <f t="shared" si="106"/>
        <v>4.5649908553073944E-2</v>
      </c>
      <c r="K69" s="90">
        <v>84.016490759999996</v>
      </c>
      <c r="L69" s="90">
        <f t="shared" si="96"/>
        <v>840.16490759999999</v>
      </c>
      <c r="M69" s="90">
        <f t="shared" ref="M69:M71" si="174">L69-245.66</f>
        <v>594.50490760000002</v>
      </c>
      <c r="N69" s="90">
        <f t="shared" si="108"/>
        <v>5.4636041970340464E-2</v>
      </c>
      <c r="O69" s="90">
        <v>195.0023984</v>
      </c>
      <c r="P69" s="90">
        <f t="shared" si="97"/>
        <v>1950.0239839999999</v>
      </c>
      <c r="Q69" s="90">
        <f t="shared" ref="Q69:Q71" si="175">P69-1612.99</f>
        <v>337.03398399999992</v>
      </c>
      <c r="R69" s="90">
        <f t="shared" si="110"/>
        <v>3.5067271331361859E-2</v>
      </c>
      <c r="S69" s="90">
        <v>693.1022001</v>
      </c>
      <c r="T69" s="90">
        <f t="shared" si="98"/>
        <v>6931.0220010000003</v>
      </c>
      <c r="U69" s="90">
        <f t="shared" ref="U69:U71" si="176">T69-7175.88</f>
        <v>-244.85799899999984</v>
      </c>
      <c r="V69" s="90">
        <f t="shared" si="112"/>
        <v>-2.7291662962470799E-2</v>
      </c>
      <c r="W69" s="7">
        <v>722.55821749999996</v>
      </c>
      <c r="X69" s="90">
        <f t="shared" si="99"/>
        <v>7225.5821749999996</v>
      </c>
      <c r="Y69" s="7">
        <f t="shared" ref="Y69:Y71" si="177">X69-486.77</f>
        <v>6738.8121749999991</v>
      </c>
      <c r="Z69" s="90">
        <f t="shared" si="114"/>
        <v>0.39482359659557381</v>
      </c>
      <c r="AA69" s="7">
        <v>2143.9934050000002</v>
      </c>
      <c r="AB69" s="90">
        <f t="shared" si="100"/>
        <v>21439.934050000003</v>
      </c>
      <c r="AC69" s="90">
        <f t="shared" ref="AC69:AC71" si="178">AB69-9940.65</f>
        <v>11499.284050000004</v>
      </c>
      <c r="AD69" s="90">
        <f t="shared" si="116"/>
        <v>0.78257773554280174</v>
      </c>
      <c r="AE69" s="90">
        <v>2.1449164380000001</v>
      </c>
      <c r="AF69" s="90">
        <f t="shared" si="101"/>
        <v>21.449164379999999</v>
      </c>
      <c r="AG69" s="90">
        <f t="shared" ref="AG69:AG71" si="179">AF69-6.55</f>
        <v>14.899164379999998</v>
      </c>
      <c r="AH69" s="91">
        <f t="shared" si="118"/>
        <v>1.2088179038072955E-3</v>
      </c>
      <c r="AI69" s="7">
        <v>95.108586799999998</v>
      </c>
      <c r="AJ69" s="23">
        <f t="shared" si="102"/>
        <v>951.085868</v>
      </c>
      <c r="AK69" s="23">
        <f t="shared" ref="AK69:AK71" si="180">AJ69-471.07</f>
        <v>480.01586800000001</v>
      </c>
      <c r="AL69" s="90">
        <f t="shared" si="120"/>
        <v>3.3379313544727632E-2</v>
      </c>
    </row>
    <row r="70" spans="1:38" x14ac:dyDescent="0.2">
      <c r="A70" s="39" t="s">
        <v>13</v>
      </c>
      <c r="B70" s="89">
        <v>0.11219999999999999</v>
      </c>
      <c r="C70" s="89">
        <v>2856.5179499999999</v>
      </c>
      <c r="D70" s="90">
        <f t="shared" si="94"/>
        <v>28565.179499999998</v>
      </c>
      <c r="E70" s="90">
        <f t="shared" si="172"/>
        <v>10976.2395</v>
      </c>
      <c r="F70" s="90">
        <f t="shared" si="104"/>
        <v>0.65935698957219246</v>
      </c>
      <c r="G70" s="90">
        <v>166.97121319999999</v>
      </c>
      <c r="H70" s="90">
        <f t="shared" si="95"/>
        <v>1669.7121319999999</v>
      </c>
      <c r="I70" s="90">
        <f t="shared" si="173"/>
        <v>937.45213199999989</v>
      </c>
      <c r="J70" s="90">
        <f t="shared" si="106"/>
        <v>6.9272866545561487E-2</v>
      </c>
      <c r="K70" s="90">
        <v>146.4428661</v>
      </c>
      <c r="L70" s="90">
        <f t="shared" si="96"/>
        <v>1464.4286609999999</v>
      </c>
      <c r="M70" s="90">
        <f t="shared" si="174"/>
        <v>1218.7686609999998</v>
      </c>
      <c r="N70" s="90">
        <f t="shared" si="108"/>
        <v>0.10262314549730391</v>
      </c>
      <c r="O70" s="90">
        <v>339.25885440000002</v>
      </c>
      <c r="P70" s="90">
        <f t="shared" si="97"/>
        <v>3392.5885440000002</v>
      </c>
      <c r="Q70" s="90">
        <f t="shared" si="175"/>
        <v>1779.5985440000002</v>
      </c>
      <c r="R70" s="90">
        <f t="shared" si="110"/>
        <v>0.16964871681483074</v>
      </c>
      <c r="S70" s="90">
        <v>688.00096789999998</v>
      </c>
      <c r="T70" s="90">
        <f t="shared" si="98"/>
        <v>6880.0096789999998</v>
      </c>
      <c r="U70" s="90">
        <f t="shared" si="176"/>
        <v>-295.87032100000033</v>
      </c>
      <c r="V70" s="90">
        <f t="shared" si="112"/>
        <v>-3.0214635811212153E-2</v>
      </c>
      <c r="W70" s="7">
        <v>917.39057530000002</v>
      </c>
      <c r="X70" s="90">
        <f t="shared" si="99"/>
        <v>9173.9057530000009</v>
      </c>
      <c r="Y70" s="7">
        <f t="shared" si="177"/>
        <v>8687.1357530000005</v>
      </c>
      <c r="Z70" s="90">
        <f t="shared" si="114"/>
        <v>0.46633349946808383</v>
      </c>
      <c r="AA70" s="7">
        <v>2500.7665710000001</v>
      </c>
      <c r="AB70" s="90">
        <f t="shared" si="100"/>
        <v>25007.665710000001</v>
      </c>
      <c r="AC70" s="90">
        <f t="shared" si="178"/>
        <v>15067.015710000001</v>
      </c>
      <c r="AD70" s="90">
        <f t="shared" si="116"/>
        <v>0.93947274427058836</v>
      </c>
      <c r="AE70" s="90">
        <v>1.992017218</v>
      </c>
      <c r="AF70" s="90">
        <f t="shared" si="101"/>
        <v>19.920172180000002</v>
      </c>
      <c r="AG70" s="90">
        <f t="shared" si="179"/>
        <v>13.370172180000001</v>
      </c>
      <c r="AH70" s="91">
        <f t="shared" si="118"/>
        <v>9.9388521450347609E-4</v>
      </c>
      <c r="AI70" s="7">
        <v>121.9338008</v>
      </c>
      <c r="AJ70" s="23">
        <f t="shared" si="102"/>
        <v>1219.3380079999999</v>
      </c>
      <c r="AK70" s="23">
        <f t="shared" si="180"/>
        <v>748.26800800000001</v>
      </c>
      <c r="AL70" s="90">
        <f t="shared" si="120"/>
        <v>4.7673742024848483E-2</v>
      </c>
    </row>
    <row r="71" spans="1:38" x14ac:dyDescent="0.2">
      <c r="A71" s="39" t="s">
        <v>36</v>
      </c>
      <c r="B71" s="89">
        <v>0.14799999999999999</v>
      </c>
      <c r="C71" s="89">
        <v>2372.3761709999999</v>
      </c>
      <c r="D71" s="90">
        <f t="shared" si="94"/>
        <v>23723.761709999999</v>
      </c>
      <c r="E71" s="90">
        <f t="shared" si="172"/>
        <v>6134.8217100000002</v>
      </c>
      <c r="F71" s="90">
        <f t="shared" si="104"/>
        <v>0.2793830967932433</v>
      </c>
      <c r="G71" s="90">
        <v>329.32389710000001</v>
      </c>
      <c r="H71" s="90">
        <f t="shared" si="95"/>
        <v>3293.2389710000002</v>
      </c>
      <c r="I71" s="90">
        <f t="shared" si="173"/>
        <v>2560.9789710000005</v>
      </c>
      <c r="J71" s="90">
        <f t="shared" si="106"/>
        <v>0.14346673411189867</v>
      </c>
      <c r="K71" s="90">
        <v>116.46406</v>
      </c>
      <c r="L71" s="90">
        <f t="shared" si="96"/>
        <v>1164.6405999999999</v>
      </c>
      <c r="M71" s="90">
        <f t="shared" si="174"/>
        <v>918.98059999999998</v>
      </c>
      <c r="N71" s="90">
        <f t="shared" si="108"/>
        <v>5.8662629854729732E-2</v>
      </c>
      <c r="O71" s="90">
        <v>261.67484739999998</v>
      </c>
      <c r="P71" s="90">
        <f t="shared" si="97"/>
        <v>2616.748474</v>
      </c>
      <c r="Q71" s="90">
        <f t="shared" si="175"/>
        <v>1003.758474</v>
      </c>
      <c r="R71" s="90">
        <f t="shared" si="110"/>
        <v>7.2541896202054049E-2</v>
      </c>
      <c r="S71" s="90">
        <v>946.10130230000004</v>
      </c>
      <c r="T71" s="90">
        <f t="shared" si="98"/>
        <v>9461.0130229999995</v>
      </c>
      <c r="U71" s="90">
        <f t="shared" si="176"/>
        <v>2285.1330229999994</v>
      </c>
      <c r="V71" s="90">
        <f t="shared" si="112"/>
        <v>0.17691252822658107</v>
      </c>
      <c r="W71" s="7">
        <v>5912.0914050000001</v>
      </c>
      <c r="X71" s="90">
        <f t="shared" si="99"/>
        <v>59120.914049999999</v>
      </c>
      <c r="Y71" s="7">
        <f t="shared" si="177"/>
        <v>58634.144050000003</v>
      </c>
      <c r="Z71" s="90">
        <f t="shared" si="114"/>
        <v>2.3861719568456081</v>
      </c>
      <c r="AA71" s="7">
        <v>2408.2873639999998</v>
      </c>
      <c r="AB71" s="90">
        <f t="shared" si="100"/>
        <v>24082.873639999998</v>
      </c>
      <c r="AC71" s="90">
        <f t="shared" si="178"/>
        <v>14142.223639999998</v>
      </c>
      <c r="AD71" s="90">
        <f t="shared" si="116"/>
        <v>0.66850673368540536</v>
      </c>
      <c r="AE71" s="90">
        <v>2.7907461329999999</v>
      </c>
      <c r="AF71" s="90">
        <f t="shared" si="101"/>
        <v>27.907461329999997</v>
      </c>
      <c r="AG71" s="90">
        <f t="shared" si="179"/>
        <v>21.357461329999996</v>
      </c>
      <c r="AH71" s="91">
        <f t="shared" si="118"/>
        <v>1.2035939609653038E-3</v>
      </c>
      <c r="AI71" s="7">
        <v>279.98314370000003</v>
      </c>
      <c r="AJ71" s="23">
        <f t="shared" si="102"/>
        <v>2799.8314370000003</v>
      </c>
      <c r="AK71" s="23">
        <f t="shared" si="180"/>
        <v>2328.7614370000001</v>
      </c>
      <c r="AL71" s="90">
        <f t="shared" si="120"/>
        <v>0.11248075089455745</v>
      </c>
    </row>
    <row r="72" spans="1:38" x14ac:dyDescent="0.2">
      <c r="A72" s="39" t="s">
        <v>36</v>
      </c>
      <c r="B72" s="89">
        <v>0.1027</v>
      </c>
      <c r="C72" s="89">
        <v>1550.8834420000001</v>
      </c>
      <c r="D72" s="90">
        <f t="shared" si="94"/>
        <v>15508.834420000001</v>
      </c>
      <c r="E72" s="90">
        <f t="shared" ref="E72:E73" si="181">D72-14212.24</f>
        <v>1296.5944200000013</v>
      </c>
      <c r="F72" s="90">
        <f t="shared" si="104"/>
        <v>8.5092954146056554E-2</v>
      </c>
      <c r="G72" s="90">
        <v>185.17354470000001</v>
      </c>
      <c r="H72" s="90">
        <f t="shared" si="95"/>
        <v>1851.735447</v>
      </c>
      <c r="I72" s="90">
        <f t="shared" ref="I72:I73" si="182">H72-641.78</f>
        <v>1209.955447</v>
      </c>
      <c r="J72" s="90">
        <f t="shared" si="106"/>
        <v>9.7680044898510218E-2</v>
      </c>
      <c r="K72" s="90">
        <v>36.665885369999998</v>
      </c>
      <c r="L72" s="90">
        <f t="shared" si="96"/>
        <v>366.65885370000001</v>
      </c>
      <c r="M72" s="90">
        <f t="shared" ref="M72:M73" si="183">L72-92.07</f>
        <v>274.58885370000002</v>
      </c>
      <c r="N72" s="90">
        <f t="shared" si="108"/>
        <v>2.5259768211594452E-2</v>
      </c>
      <c r="O72" s="90">
        <v>120.2648767</v>
      </c>
      <c r="P72" s="90">
        <f t="shared" si="97"/>
        <v>1202.6487670000001</v>
      </c>
      <c r="Q72" s="90">
        <f t="shared" ref="Q72:Q73" si="184">P72-1567.91</f>
        <v>-365.26123299999995</v>
      </c>
      <c r="R72" s="90">
        <f t="shared" si="110"/>
        <v>-3.8041228317117821E-2</v>
      </c>
      <c r="S72" s="90">
        <v>357.1472746</v>
      </c>
      <c r="T72" s="90">
        <f t="shared" si="98"/>
        <v>3571.4727459999999</v>
      </c>
      <c r="U72" s="90">
        <f t="shared" ref="U72:U73" si="185">T72-1437.15</f>
        <v>2134.3227459999998</v>
      </c>
      <c r="V72" s="90">
        <f t="shared" si="112"/>
        <v>0.23812142184681595</v>
      </c>
      <c r="W72" s="7">
        <v>3334.9643249999999</v>
      </c>
      <c r="X72" s="90">
        <f t="shared" si="99"/>
        <v>33349.643250000001</v>
      </c>
      <c r="Y72" s="7">
        <f t="shared" ref="Y72:Y73" si="186">X72-584.36</f>
        <v>32765.28325</v>
      </c>
      <c r="Z72" s="90">
        <f t="shared" si="114"/>
        <v>1.9215706038437195</v>
      </c>
      <c r="AA72" s="7">
        <v>1774.3653079999999</v>
      </c>
      <c r="AB72" s="90">
        <f t="shared" si="100"/>
        <v>17743.65308</v>
      </c>
      <c r="AC72" s="90">
        <f t="shared" ref="AC72:AC73" si="187">AB72-8314.61</f>
        <v>9429.0430799999995</v>
      </c>
      <c r="AD72" s="90">
        <f t="shared" si="116"/>
        <v>0.64231339228510231</v>
      </c>
      <c r="AE72" s="90">
        <v>0.51481118999999997</v>
      </c>
      <c r="AF72" s="90">
        <f t="shared" si="101"/>
        <v>5.1481119</v>
      </c>
      <c r="AG72" s="90">
        <f t="shared" ref="AG72:AG73" si="188">AF72-3.41</f>
        <v>1.7381118999999998</v>
      </c>
      <c r="AH72" s="91">
        <f t="shared" si="118"/>
        <v>1.411560107297955E-4</v>
      </c>
      <c r="AI72" s="7">
        <v>51.44957204</v>
      </c>
      <c r="AJ72" s="23">
        <f t="shared" si="102"/>
        <v>514.49572039999998</v>
      </c>
      <c r="AK72" s="23">
        <f t="shared" ref="AK72:AK73" si="189">AJ72-239.82</f>
        <v>274.67572039999999</v>
      </c>
      <c r="AL72" s="90">
        <f t="shared" si="120"/>
        <v>1.9118981375651413E-2</v>
      </c>
    </row>
    <row r="73" spans="1:38" x14ac:dyDescent="0.2">
      <c r="A73" s="39" t="s">
        <v>36</v>
      </c>
      <c r="B73" s="89">
        <v>0.1028</v>
      </c>
      <c r="C73" s="89">
        <v>1480.3409300000001</v>
      </c>
      <c r="D73" s="90">
        <f t="shared" si="94"/>
        <v>14803.409300000001</v>
      </c>
      <c r="E73" s="90">
        <f t="shared" si="181"/>
        <v>591.16930000000139</v>
      </c>
      <c r="F73" s="90">
        <f t="shared" si="104"/>
        <v>3.8759543599221881E-2</v>
      </c>
      <c r="G73" s="90">
        <v>169.38873050000001</v>
      </c>
      <c r="H73" s="90">
        <f t="shared" si="95"/>
        <v>1693.8873050000002</v>
      </c>
      <c r="I73" s="90">
        <f t="shared" si="182"/>
        <v>1052.1073050000002</v>
      </c>
      <c r="J73" s="90">
        <f t="shared" si="106"/>
        <v>8.4854296359484452E-2</v>
      </c>
      <c r="K73" s="90">
        <v>35.311031290000003</v>
      </c>
      <c r="L73" s="90">
        <f t="shared" si="96"/>
        <v>353.11031290000005</v>
      </c>
      <c r="M73" s="90">
        <f t="shared" si="183"/>
        <v>261.04031290000006</v>
      </c>
      <c r="N73" s="90">
        <f t="shared" si="108"/>
        <v>2.3990061829987849E-2</v>
      </c>
      <c r="O73" s="90">
        <v>110.4947423</v>
      </c>
      <c r="P73" s="90">
        <f t="shared" si="97"/>
        <v>1104.9474230000001</v>
      </c>
      <c r="Q73" s="90">
        <f t="shared" si="184"/>
        <v>-462.96257700000001</v>
      </c>
      <c r="R73" s="90">
        <f t="shared" si="110"/>
        <v>-4.816972493766538E-2</v>
      </c>
      <c r="S73" s="90">
        <v>351.84475329999998</v>
      </c>
      <c r="T73" s="90">
        <f t="shared" si="98"/>
        <v>3518.4475329999996</v>
      </c>
      <c r="U73" s="90">
        <f t="shared" si="185"/>
        <v>2081.2975329999995</v>
      </c>
      <c r="V73" s="90">
        <f t="shared" si="112"/>
        <v>0.23197964137270424</v>
      </c>
      <c r="W73" s="7">
        <v>3407.5273539999998</v>
      </c>
      <c r="X73" s="90">
        <f t="shared" si="99"/>
        <v>34075.273539999995</v>
      </c>
      <c r="Y73" s="7">
        <f t="shared" si="186"/>
        <v>33490.913539999994</v>
      </c>
      <c r="Z73" s="90">
        <f t="shared" si="114"/>
        <v>1.9622156833795716</v>
      </c>
      <c r="AA73" s="7">
        <v>1737.4060469999999</v>
      </c>
      <c r="AB73" s="90">
        <f t="shared" si="100"/>
        <v>17374.06047</v>
      </c>
      <c r="AC73" s="90">
        <f t="shared" si="187"/>
        <v>9059.4504699999998</v>
      </c>
      <c r="AD73" s="90">
        <f t="shared" si="116"/>
        <v>0.6165361428805447</v>
      </c>
      <c r="AE73" s="90">
        <v>0.50845176000000003</v>
      </c>
      <c r="AF73" s="90">
        <f t="shared" si="101"/>
        <v>5.0845175999999999</v>
      </c>
      <c r="AG73" s="90">
        <f t="shared" si="188"/>
        <v>1.6745175999999997</v>
      </c>
      <c r="AH73" s="91">
        <f t="shared" si="118"/>
        <v>1.3585908601945523E-4</v>
      </c>
      <c r="AI73" s="7">
        <v>48.77322075</v>
      </c>
      <c r="AJ73" s="23">
        <f t="shared" si="102"/>
        <v>487.73220750000002</v>
      </c>
      <c r="AK73" s="23">
        <f t="shared" si="189"/>
        <v>247.91220750000002</v>
      </c>
      <c r="AL73" s="90">
        <f t="shared" si="120"/>
        <v>1.7239303650911968E-2</v>
      </c>
    </row>
    <row r="74" spans="1:38" x14ac:dyDescent="0.2">
      <c r="B74" s="92"/>
      <c r="C74" s="92"/>
      <c r="D74" s="26"/>
      <c r="G74" s="26"/>
      <c r="I74" s="26"/>
      <c r="K74" s="26"/>
      <c r="L74" s="26"/>
      <c r="M74" s="26"/>
      <c r="O74" s="26"/>
      <c r="P74" s="26"/>
      <c r="Q74" s="26"/>
      <c r="S74" s="26"/>
      <c r="T74" s="26"/>
      <c r="U74" s="26"/>
      <c r="AB74" s="26"/>
      <c r="AC74" s="26"/>
      <c r="AE74" s="26"/>
      <c r="AF74" s="26"/>
      <c r="AG74" s="26"/>
      <c r="AH74" s="94"/>
    </row>
    <row r="75" spans="1:38" x14ac:dyDescent="0.2">
      <c r="B75" s="92"/>
      <c r="C75" s="92"/>
      <c r="D75" s="26"/>
      <c r="G75" s="26"/>
      <c r="I75" s="26"/>
      <c r="K75" s="26"/>
      <c r="L75" s="26"/>
      <c r="M75" s="26"/>
      <c r="O75" s="26"/>
      <c r="P75" s="26"/>
      <c r="Q75" s="26"/>
      <c r="S75" s="26"/>
      <c r="T75" s="26"/>
      <c r="U75" s="26"/>
      <c r="AB75" s="26"/>
      <c r="AC75" s="26"/>
      <c r="AE75" s="26"/>
      <c r="AF75" s="26"/>
      <c r="AG75" s="26"/>
      <c r="AH75" s="94"/>
    </row>
    <row r="76" spans="1:38" x14ac:dyDescent="0.2">
      <c r="B76" s="92"/>
      <c r="C76" s="92"/>
      <c r="D76" s="26"/>
      <c r="G76" s="26"/>
      <c r="I76" s="26"/>
      <c r="K76" s="26"/>
      <c r="L76" s="26"/>
      <c r="M76" s="26"/>
      <c r="O76" s="26"/>
      <c r="P76" s="26"/>
      <c r="Q76" s="26"/>
      <c r="S76" s="26"/>
      <c r="T76" s="26"/>
      <c r="U76" s="26"/>
      <c r="AB76" s="26"/>
      <c r="AC76" s="26"/>
      <c r="AE76" s="26"/>
      <c r="AF76" s="26"/>
      <c r="AG76" s="26"/>
      <c r="AH76" s="94"/>
    </row>
    <row r="77" spans="1:38" x14ac:dyDescent="0.2">
      <c r="B77" s="92"/>
      <c r="C77" s="92"/>
      <c r="D77" s="26"/>
      <c r="G77" s="26"/>
      <c r="I77" s="26"/>
      <c r="K77" s="26"/>
      <c r="L77" s="26"/>
      <c r="M77" s="26"/>
      <c r="O77" s="26"/>
      <c r="P77" s="26"/>
      <c r="Q77" s="26"/>
      <c r="S77" s="26"/>
      <c r="T77" s="26"/>
      <c r="U77" s="26"/>
      <c r="AB77" s="26"/>
      <c r="AC77" s="26"/>
      <c r="AE77" s="26"/>
      <c r="AF77" s="26"/>
      <c r="AG77" s="26"/>
      <c r="AH77" s="94"/>
    </row>
    <row r="78" spans="1:38" x14ac:dyDescent="0.2">
      <c r="B78" s="92"/>
      <c r="C78" s="92"/>
      <c r="D78" s="26"/>
      <c r="G78" s="26"/>
      <c r="I78" s="26"/>
      <c r="K78" s="26"/>
      <c r="L78" s="26"/>
      <c r="M78" s="26"/>
      <c r="O78" s="26"/>
      <c r="P78" s="26"/>
      <c r="Q78" s="26"/>
      <c r="S78" s="26"/>
      <c r="T78" s="26"/>
      <c r="U78" s="26"/>
      <c r="AB78" s="26"/>
      <c r="AC78" s="26"/>
      <c r="AE78" s="26"/>
      <c r="AF78" s="26"/>
      <c r="AG78" s="26"/>
      <c r="AH78" s="94"/>
    </row>
    <row r="79" spans="1:38" x14ac:dyDescent="0.2">
      <c r="B79" s="92"/>
      <c r="C79" s="92"/>
      <c r="D79" s="26"/>
      <c r="G79" s="26"/>
      <c r="I79" s="26"/>
      <c r="K79" s="26"/>
      <c r="L79" s="26"/>
      <c r="M79" s="26"/>
      <c r="O79" s="26"/>
      <c r="P79" s="26"/>
      <c r="Q79" s="26"/>
      <c r="S79" s="26"/>
      <c r="T79" s="26"/>
      <c r="U79" s="26"/>
      <c r="AB79" s="26"/>
      <c r="AC79" s="26"/>
      <c r="AE79" s="26"/>
      <c r="AF79" s="26"/>
      <c r="AG79" s="26"/>
      <c r="AH79" s="94"/>
    </row>
    <row r="80" spans="1:38" x14ac:dyDescent="0.2">
      <c r="B80" s="92"/>
      <c r="C80" s="92"/>
      <c r="D80" s="26"/>
      <c r="G80" s="26"/>
      <c r="I80" s="26"/>
      <c r="K80" s="26"/>
      <c r="L80" s="26"/>
      <c r="M80" s="26"/>
      <c r="O80" s="26"/>
      <c r="P80" s="26"/>
      <c r="Q80" s="26"/>
      <c r="S80" s="26"/>
      <c r="T80" s="26"/>
      <c r="U80" s="26"/>
      <c r="AB80" s="26"/>
      <c r="AC80" s="26"/>
      <c r="AE80" s="26"/>
      <c r="AF80" s="26"/>
      <c r="AG80" s="26"/>
      <c r="AH80" s="94"/>
    </row>
    <row r="81" spans="2:34" x14ac:dyDescent="0.2">
      <c r="B81" s="92"/>
      <c r="C81" s="92"/>
      <c r="D81" s="26"/>
      <c r="G81" s="26"/>
      <c r="I81" s="26"/>
      <c r="K81" s="26"/>
      <c r="L81" s="26"/>
      <c r="M81" s="26"/>
      <c r="O81" s="26"/>
      <c r="P81" s="26"/>
      <c r="Q81" s="26"/>
      <c r="S81" s="26"/>
      <c r="T81" s="26"/>
      <c r="U81" s="26"/>
      <c r="AB81" s="26"/>
      <c r="AC81" s="26"/>
      <c r="AE81" s="26"/>
      <c r="AF81" s="26"/>
      <c r="AG81" s="26"/>
      <c r="AH81" s="94"/>
    </row>
    <row r="82" spans="2:34" x14ac:dyDescent="0.2">
      <c r="B82" s="92"/>
      <c r="C82" s="92"/>
      <c r="D82" s="26"/>
      <c r="G82" s="26"/>
      <c r="I82" s="26"/>
      <c r="K82" s="26"/>
      <c r="L82" s="26"/>
      <c r="M82" s="26"/>
      <c r="O82" s="26"/>
      <c r="P82" s="26"/>
      <c r="Q82" s="26"/>
      <c r="S82" s="26"/>
      <c r="T82" s="26"/>
      <c r="U82" s="26"/>
      <c r="AB82" s="26"/>
      <c r="AC82" s="26"/>
      <c r="AE82" s="26"/>
      <c r="AF82" s="26"/>
      <c r="AG82" s="26"/>
      <c r="AH82" s="94"/>
    </row>
    <row r="83" spans="2:34" x14ac:dyDescent="0.2">
      <c r="B83" s="92"/>
      <c r="C83" s="92"/>
      <c r="D83" s="26"/>
      <c r="G83" s="26"/>
      <c r="I83" s="26"/>
      <c r="K83" s="26"/>
      <c r="L83" s="26"/>
      <c r="M83" s="26"/>
      <c r="O83" s="26"/>
      <c r="P83" s="26"/>
      <c r="Q83" s="26"/>
      <c r="S83" s="26"/>
      <c r="T83" s="26"/>
      <c r="U83" s="26"/>
      <c r="AB83" s="26"/>
      <c r="AC83" s="26"/>
      <c r="AE83" s="26"/>
      <c r="AF83" s="26"/>
      <c r="AG83" s="26"/>
      <c r="AH83" s="94"/>
    </row>
    <row r="84" spans="2:34" x14ac:dyDescent="0.2">
      <c r="B84" s="92"/>
      <c r="C84" s="92"/>
      <c r="D84" s="26"/>
      <c r="G84" s="26"/>
      <c r="I84" s="26"/>
      <c r="K84" s="26"/>
      <c r="L84" s="26"/>
      <c r="M84" s="26"/>
      <c r="O84" s="26"/>
      <c r="P84" s="26"/>
      <c r="Q84" s="26"/>
      <c r="S84" s="26"/>
      <c r="T84" s="26"/>
      <c r="U84" s="26"/>
      <c r="AB84" s="26"/>
      <c r="AC84" s="26"/>
      <c r="AE84" s="26"/>
      <c r="AF84" s="26"/>
      <c r="AG84" s="26"/>
      <c r="AH84" s="94"/>
    </row>
    <row r="85" spans="2:34" x14ac:dyDescent="0.2">
      <c r="B85" s="92"/>
      <c r="C85" s="92"/>
      <c r="D85" s="26"/>
      <c r="G85" s="26"/>
      <c r="I85" s="26"/>
      <c r="K85" s="26"/>
      <c r="L85" s="26"/>
      <c r="M85" s="26"/>
      <c r="O85" s="26"/>
      <c r="P85" s="26"/>
      <c r="Q85" s="26"/>
      <c r="S85" s="26"/>
      <c r="T85" s="26"/>
      <c r="U85" s="26"/>
      <c r="AB85" s="26"/>
      <c r="AC85" s="26"/>
      <c r="AE85" s="26"/>
      <c r="AF85" s="26"/>
      <c r="AG85" s="26"/>
      <c r="AH85" s="94"/>
    </row>
    <row r="86" spans="2:34" x14ac:dyDescent="0.2">
      <c r="B86" s="92"/>
      <c r="C86" s="92"/>
      <c r="D86" s="26"/>
      <c r="G86" s="26"/>
      <c r="I86" s="26"/>
      <c r="K86" s="26"/>
      <c r="L86" s="26"/>
      <c r="M86" s="26"/>
      <c r="O86" s="26"/>
      <c r="P86" s="26"/>
      <c r="Q86" s="26"/>
      <c r="S86" s="26"/>
      <c r="T86" s="26"/>
      <c r="U86" s="26"/>
      <c r="AB86" s="26"/>
      <c r="AC86" s="26"/>
      <c r="AE86" s="26"/>
      <c r="AF86" s="26"/>
      <c r="AG86" s="26"/>
      <c r="AH86" s="94"/>
    </row>
    <row r="87" spans="2:34" x14ac:dyDescent="0.2">
      <c r="B87" s="92"/>
      <c r="C87" s="92"/>
      <c r="D87" s="26"/>
      <c r="G87" s="26"/>
      <c r="I87" s="26"/>
      <c r="K87" s="26"/>
      <c r="L87" s="26"/>
      <c r="M87" s="26"/>
      <c r="O87" s="26"/>
      <c r="P87" s="26"/>
      <c r="Q87" s="26"/>
      <c r="S87" s="26"/>
      <c r="T87" s="26"/>
      <c r="U87" s="26"/>
      <c r="AB87" s="26"/>
      <c r="AC87" s="26"/>
      <c r="AE87" s="26"/>
      <c r="AF87" s="26"/>
      <c r="AG87" s="26"/>
      <c r="AH87" s="94"/>
    </row>
    <row r="88" spans="2:34" x14ac:dyDescent="0.2">
      <c r="B88" s="92"/>
      <c r="C88" s="92"/>
      <c r="D88" s="26"/>
      <c r="G88" s="26"/>
      <c r="I88" s="26"/>
      <c r="K88" s="26"/>
      <c r="L88" s="26"/>
      <c r="M88" s="26"/>
      <c r="O88" s="26"/>
      <c r="P88" s="26"/>
      <c r="Q88" s="26"/>
      <c r="S88" s="26"/>
      <c r="T88" s="26"/>
      <c r="U88" s="26"/>
      <c r="AB88" s="26"/>
      <c r="AC88" s="26"/>
      <c r="AE88" s="26"/>
      <c r="AF88" s="26"/>
      <c r="AG88" s="26"/>
      <c r="AH88" s="94"/>
    </row>
    <row r="89" spans="2:34" x14ac:dyDescent="0.2">
      <c r="B89" s="92"/>
      <c r="C89" s="92"/>
      <c r="D89" s="26"/>
      <c r="G89" s="26"/>
      <c r="I89" s="26"/>
      <c r="K89" s="26"/>
      <c r="L89" s="26"/>
      <c r="M89" s="26"/>
      <c r="O89" s="26"/>
      <c r="P89" s="26"/>
      <c r="Q89" s="26"/>
      <c r="S89" s="26"/>
      <c r="T89" s="26"/>
      <c r="U89" s="26"/>
      <c r="AB89" s="26"/>
      <c r="AC89" s="26"/>
      <c r="AE89" s="26"/>
      <c r="AF89" s="26"/>
      <c r="AG89" s="26"/>
      <c r="AH89" s="94"/>
    </row>
    <row r="90" spans="2:34" x14ac:dyDescent="0.2">
      <c r="B90" s="92"/>
      <c r="C90" s="92"/>
      <c r="D90" s="26"/>
      <c r="G90" s="26"/>
      <c r="I90" s="26"/>
      <c r="K90" s="26"/>
      <c r="L90" s="26"/>
      <c r="M90" s="26"/>
      <c r="O90" s="26"/>
      <c r="P90" s="26"/>
      <c r="Q90" s="26"/>
      <c r="S90" s="26"/>
      <c r="T90" s="26"/>
      <c r="U90" s="26"/>
      <c r="AB90" s="26"/>
      <c r="AC90" s="26"/>
      <c r="AE90" s="26"/>
      <c r="AF90" s="26"/>
      <c r="AG90" s="26"/>
      <c r="AH90" s="94"/>
    </row>
    <row r="91" spans="2:34" x14ac:dyDescent="0.2">
      <c r="B91" s="92"/>
      <c r="C91" s="92"/>
      <c r="D91" s="26"/>
      <c r="G91" s="26"/>
      <c r="I91" s="26"/>
      <c r="K91" s="26"/>
      <c r="L91" s="26"/>
      <c r="M91" s="26"/>
      <c r="O91" s="26"/>
      <c r="P91" s="26"/>
      <c r="Q91" s="26"/>
      <c r="S91" s="26"/>
      <c r="T91" s="26"/>
      <c r="U91" s="26"/>
      <c r="AB91" s="26"/>
      <c r="AC91" s="26"/>
      <c r="AE91" s="26"/>
      <c r="AF91" s="26"/>
      <c r="AG91" s="26"/>
      <c r="AH91" s="94"/>
    </row>
    <row r="92" spans="2:34" x14ac:dyDescent="0.2">
      <c r="B92" s="92"/>
      <c r="C92" s="92"/>
      <c r="D92" s="26"/>
      <c r="G92" s="26"/>
      <c r="I92" s="26"/>
      <c r="K92" s="26"/>
      <c r="L92" s="26"/>
      <c r="M92" s="26"/>
      <c r="O92" s="26"/>
      <c r="P92" s="26"/>
      <c r="Q92" s="26"/>
      <c r="S92" s="26"/>
      <c r="T92" s="26"/>
      <c r="U92" s="26"/>
      <c r="AB92" s="26"/>
      <c r="AC92" s="26"/>
      <c r="AE92" s="26"/>
      <c r="AF92" s="26"/>
      <c r="AG92" s="26"/>
      <c r="AH92" s="94"/>
    </row>
    <row r="93" spans="2:34" x14ac:dyDescent="0.2">
      <c r="B93" s="92"/>
      <c r="C93" s="92"/>
      <c r="D93" s="26"/>
      <c r="G93" s="26"/>
      <c r="I93" s="26"/>
      <c r="K93" s="26"/>
      <c r="L93" s="26"/>
      <c r="M93" s="26"/>
      <c r="O93" s="26"/>
      <c r="P93" s="26"/>
      <c r="Q93" s="26"/>
      <c r="S93" s="26"/>
      <c r="T93" s="26"/>
      <c r="U93" s="26"/>
      <c r="AB93" s="26"/>
      <c r="AC93" s="26"/>
      <c r="AE93" s="26"/>
      <c r="AF93" s="26"/>
      <c r="AG93" s="26"/>
      <c r="AH93" s="94"/>
    </row>
    <row r="94" spans="2:34" x14ac:dyDescent="0.2">
      <c r="B94" s="92"/>
      <c r="C94" s="92"/>
      <c r="D94" s="26"/>
      <c r="G94" s="26"/>
      <c r="I94" s="26"/>
      <c r="K94" s="26"/>
      <c r="L94" s="26"/>
      <c r="M94" s="26"/>
      <c r="O94" s="26"/>
      <c r="P94" s="26"/>
      <c r="Q94" s="26"/>
      <c r="S94" s="26"/>
      <c r="T94" s="26"/>
      <c r="U94" s="26"/>
      <c r="AB94" s="26"/>
      <c r="AC94" s="26"/>
      <c r="AE94" s="26"/>
      <c r="AF94" s="26"/>
      <c r="AG94" s="26"/>
      <c r="AH94" s="94"/>
    </row>
    <row r="95" spans="2:34" x14ac:dyDescent="0.2">
      <c r="B95" s="92"/>
      <c r="C95" s="92"/>
      <c r="D95" s="26"/>
      <c r="G95" s="26"/>
      <c r="I95" s="26"/>
      <c r="K95" s="26"/>
      <c r="L95" s="26"/>
      <c r="M95" s="26"/>
      <c r="O95" s="26"/>
      <c r="P95" s="26"/>
      <c r="Q95" s="26"/>
      <c r="S95" s="26"/>
      <c r="T95" s="26"/>
      <c r="U95" s="26"/>
      <c r="AB95" s="26"/>
      <c r="AC95" s="26"/>
      <c r="AE95" s="26"/>
      <c r="AF95" s="26"/>
      <c r="AG95" s="26"/>
      <c r="AH95" s="94"/>
    </row>
    <row r="96" spans="2:34" x14ac:dyDescent="0.2">
      <c r="B96" s="92"/>
      <c r="C96" s="92"/>
      <c r="D96" s="26"/>
      <c r="G96" s="26"/>
      <c r="I96" s="26"/>
      <c r="K96" s="26"/>
      <c r="L96" s="26"/>
      <c r="M96" s="26"/>
      <c r="O96" s="26"/>
      <c r="P96" s="26"/>
      <c r="Q96" s="26"/>
      <c r="S96" s="26"/>
      <c r="T96" s="26"/>
      <c r="U96" s="26"/>
      <c r="AB96" s="26"/>
      <c r="AC96" s="26"/>
      <c r="AE96" s="26"/>
      <c r="AF96" s="26"/>
      <c r="AG96" s="26"/>
      <c r="AH96" s="94"/>
    </row>
    <row r="97" spans="2:34" x14ac:dyDescent="0.2">
      <c r="B97" s="92"/>
      <c r="C97" s="92"/>
      <c r="D97" s="26"/>
      <c r="G97" s="26"/>
      <c r="I97" s="26"/>
      <c r="K97" s="26"/>
      <c r="L97" s="26"/>
      <c r="M97" s="26"/>
      <c r="O97" s="26"/>
      <c r="P97" s="26"/>
      <c r="Q97" s="26"/>
      <c r="S97" s="26"/>
      <c r="T97" s="26"/>
      <c r="U97" s="26"/>
      <c r="AB97" s="26"/>
      <c r="AC97" s="26"/>
      <c r="AE97" s="26"/>
      <c r="AF97" s="26"/>
      <c r="AG97" s="26"/>
      <c r="AH97" s="94"/>
    </row>
    <row r="98" spans="2:34" x14ac:dyDescent="0.2">
      <c r="B98" s="92"/>
      <c r="C98" s="92"/>
      <c r="D98" s="26"/>
      <c r="G98" s="26"/>
      <c r="I98" s="26"/>
      <c r="K98" s="26"/>
      <c r="L98" s="26"/>
      <c r="M98" s="26"/>
      <c r="O98" s="26"/>
      <c r="P98" s="26"/>
      <c r="Q98" s="26"/>
      <c r="S98" s="26"/>
      <c r="T98" s="26"/>
      <c r="U98" s="26"/>
      <c r="AB98" s="26"/>
      <c r="AC98" s="26"/>
      <c r="AE98" s="26"/>
      <c r="AF98" s="26"/>
      <c r="AG98" s="26"/>
      <c r="AH98" s="94"/>
    </row>
    <row r="99" spans="2:34" x14ac:dyDescent="0.2">
      <c r="B99" s="92"/>
      <c r="C99" s="92"/>
      <c r="D99" s="26"/>
      <c r="G99" s="26"/>
      <c r="I99" s="26"/>
      <c r="K99" s="26"/>
      <c r="L99" s="26"/>
      <c r="M99" s="26"/>
      <c r="O99" s="26"/>
      <c r="P99" s="26"/>
      <c r="Q99" s="26"/>
      <c r="S99" s="26"/>
      <c r="T99" s="26"/>
      <c r="U99" s="26"/>
      <c r="AB99" s="26"/>
      <c r="AC99" s="26"/>
      <c r="AE99" s="26"/>
      <c r="AF99" s="26"/>
      <c r="AG99" s="26"/>
      <c r="AH99" s="94"/>
    </row>
    <row r="100" spans="2:34" x14ac:dyDescent="0.2">
      <c r="B100" s="92"/>
      <c r="C100" s="92"/>
      <c r="D100" s="26"/>
      <c r="G100" s="26"/>
      <c r="I100" s="26"/>
      <c r="K100" s="26"/>
      <c r="L100" s="26"/>
      <c r="M100" s="26"/>
      <c r="O100" s="26"/>
      <c r="P100" s="26"/>
      <c r="Q100" s="26"/>
      <c r="S100" s="26"/>
      <c r="T100" s="26"/>
      <c r="U100" s="26"/>
      <c r="AB100" s="26"/>
      <c r="AC100" s="26"/>
      <c r="AE100" s="26"/>
      <c r="AF100" s="26"/>
      <c r="AG100" s="26"/>
      <c r="AH100" s="94"/>
    </row>
    <row r="101" spans="2:34" x14ac:dyDescent="0.2">
      <c r="B101" s="92"/>
      <c r="C101" s="92"/>
      <c r="D101" s="26"/>
      <c r="G101" s="26"/>
      <c r="I101" s="26"/>
      <c r="K101" s="26"/>
      <c r="L101" s="26"/>
      <c r="M101" s="26"/>
      <c r="O101" s="26"/>
      <c r="P101" s="26"/>
      <c r="Q101" s="26"/>
      <c r="S101" s="26"/>
      <c r="T101" s="26"/>
      <c r="U101" s="26"/>
      <c r="AB101" s="26"/>
      <c r="AC101" s="26"/>
      <c r="AE101" s="26"/>
      <c r="AF101" s="26"/>
      <c r="AG101" s="26"/>
      <c r="AH101" s="94"/>
    </row>
    <row r="102" spans="2:34" x14ac:dyDescent="0.2">
      <c r="B102" s="92"/>
      <c r="C102" s="92"/>
      <c r="D102" s="26"/>
      <c r="G102" s="26"/>
      <c r="I102" s="26"/>
      <c r="K102" s="26"/>
      <c r="L102" s="26"/>
      <c r="M102" s="26"/>
      <c r="O102" s="26"/>
      <c r="P102" s="26"/>
      <c r="Q102" s="26"/>
      <c r="S102" s="26"/>
      <c r="T102" s="26"/>
      <c r="U102" s="26"/>
      <c r="AB102" s="26"/>
      <c r="AC102" s="26"/>
      <c r="AE102" s="26"/>
      <c r="AF102" s="26"/>
      <c r="AG102" s="26"/>
      <c r="AH102" s="94"/>
    </row>
    <row r="103" spans="2:34" x14ac:dyDescent="0.2">
      <c r="B103" s="92"/>
      <c r="C103" s="92"/>
      <c r="D103" s="26"/>
      <c r="G103" s="26"/>
      <c r="I103" s="26"/>
      <c r="K103" s="26"/>
      <c r="L103" s="26"/>
      <c r="M103" s="26"/>
      <c r="O103" s="26"/>
      <c r="P103" s="26"/>
      <c r="Q103" s="26"/>
      <c r="S103" s="26"/>
      <c r="T103" s="26"/>
      <c r="U103" s="26"/>
      <c r="AB103" s="26"/>
      <c r="AC103" s="26"/>
      <c r="AE103" s="26"/>
      <c r="AF103" s="26"/>
      <c r="AG103" s="26"/>
      <c r="AH103" s="94"/>
    </row>
    <row r="104" spans="2:34" x14ac:dyDescent="0.2">
      <c r="B104" s="92"/>
      <c r="C104" s="92"/>
      <c r="D104" s="26"/>
      <c r="G104" s="26"/>
      <c r="I104" s="26"/>
      <c r="K104" s="26"/>
      <c r="L104" s="26"/>
      <c r="M104" s="26"/>
      <c r="O104" s="26"/>
      <c r="P104" s="26"/>
      <c r="Q104" s="26"/>
      <c r="S104" s="26"/>
      <c r="T104" s="26"/>
      <c r="U104" s="26"/>
      <c r="AB104" s="26"/>
      <c r="AC104" s="26"/>
      <c r="AE104" s="26"/>
      <c r="AF104" s="26"/>
      <c r="AG104" s="26"/>
      <c r="AH104" s="94"/>
    </row>
    <row r="105" spans="2:34" x14ac:dyDescent="0.2">
      <c r="B105" s="92"/>
      <c r="C105" s="92"/>
      <c r="D105" s="26"/>
      <c r="G105" s="26"/>
      <c r="I105" s="26"/>
      <c r="K105" s="26"/>
      <c r="L105" s="26"/>
      <c r="M105" s="26"/>
      <c r="O105" s="26"/>
      <c r="P105" s="26"/>
      <c r="Q105" s="26"/>
      <c r="S105" s="26"/>
      <c r="T105" s="26"/>
      <c r="U105" s="26"/>
      <c r="AB105" s="26"/>
      <c r="AC105" s="26"/>
      <c r="AE105" s="26"/>
      <c r="AF105" s="26"/>
      <c r="AG105" s="26"/>
      <c r="AH105" s="94"/>
    </row>
    <row r="106" spans="2:34" x14ac:dyDescent="0.2">
      <c r="B106" s="92"/>
      <c r="C106" s="92"/>
      <c r="D106" s="26"/>
      <c r="G106" s="26"/>
      <c r="I106" s="26"/>
      <c r="K106" s="26"/>
      <c r="L106" s="26"/>
      <c r="M106" s="26"/>
      <c r="O106" s="26"/>
      <c r="P106" s="26"/>
      <c r="Q106" s="26"/>
      <c r="S106" s="26"/>
      <c r="T106" s="26"/>
      <c r="U106" s="26"/>
      <c r="AB106" s="26"/>
      <c r="AC106" s="26"/>
      <c r="AE106" s="26"/>
      <c r="AF106" s="26"/>
      <c r="AG106" s="26"/>
      <c r="AH106" s="94"/>
    </row>
    <row r="107" spans="2:34" x14ac:dyDescent="0.2">
      <c r="B107" s="92"/>
      <c r="C107" s="92"/>
      <c r="D107" s="26"/>
      <c r="G107" s="26"/>
      <c r="I107" s="26"/>
      <c r="K107" s="26"/>
      <c r="L107" s="26"/>
      <c r="M107" s="26"/>
      <c r="O107" s="26"/>
      <c r="P107" s="26"/>
      <c r="Q107" s="26"/>
      <c r="S107" s="26"/>
      <c r="T107" s="26"/>
      <c r="U107" s="26"/>
      <c r="AB107" s="26"/>
      <c r="AC107" s="26"/>
      <c r="AE107" s="26"/>
      <c r="AF107" s="26"/>
      <c r="AG107" s="26"/>
      <c r="AH107" s="94"/>
    </row>
    <row r="108" spans="2:34" x14ac:dyDescent="0.2">
      <c r="B108" s="92"/>
      <c r="C108" s="92"/>
      <c r="D108" s="26"/>
      <c r="G108" s="26"/>
      <c r="I108" s="26"/>
      <c r="K108" s="26"/>
      <c r="L108" s="26"/>
      <c r="M108" s="26"/>
      <c r="O108" s="26"/>
      <c r="P108" s="26"/>
      <c r="Q108" s="26"/>
      <c r="S108" s="26"/>
      <c r="T108" s="26"/>
      <c r="U108" s="26"/>
      <c r="AB108" s="26"/>
      <c r="AC108" s="26"/>
      <c r="AE108" s="26"/>
      <c r="AF108" s="26"/>
      <c r="AG108" s="26"/>
      <c r="AH108" s="94"/>
    </row>
    <row r="109" spans="2:34" x14ac:dyDescent="0.2">
      <c r="B109" s="92"/>
      <c r="C109" s="92"/>
      <c r="D109" s="26"/>
      <c r="G109" s="26"/>
      <c r="I109" s="26"/>
      <c r="K109" s="26"/>
      <c r="L109" s="26"/>
      <c r="M109" s="26"/>
      <c r="O109" s="26"/>
      <c r="P109" s="26"/>
      <c r="Q109" s="26"/>
      <c r="S109" s="26"/>
      <c r="T109" s="26"/>
      <c r="U109" s="26"/>
      <c r="AB109" s="26"/>
      <c r="AC109" s="26"/>
      <c r="AE109" s="26"/>
      <c r="AF109" s="26"/>
      <c r="AG109" s="26"/>
      <c r="AH109" s="94"/>
    </row>
    <row r="110" spans="2:34" x14ac:dyDescent="0.2">
      <c r="B110" s="92"/>
      <c r="C110" s="92"/>
      <c r="D110" s="26"/>
      <c r="G110" s="26"/>
      <c r="I110" s="26"/>
      <c r="K110" s="26"/>
      <c r="L110" s="26"/>
      <c r="M110" s="26"/>
      <c r="O110" s="26"/>
      <c r="P110" s="26"/>
      <c r="Q110" s="26"/>
      <c r="S110" s="26"/>
      <c r="T110" s="26"/>
      <c r="U110" s="26"/>
      <c r="AB110" s="26"/>
      <c r="AC110" s="26"/>
      <c r="AE110" s="26"/>
      <c r="AF110" s="26"/>
      <c r="AG110" s="26"/>
      <c r="AH110" s="94"/>
    </row>
    <row r="111" spans="2:34" x14ac:dyDescent="0.2">
      <c r="B111" s="92"/>
      <c r="C111" s="92"/>
      <c r="D111" s="26"/>
      <c r="G111" s="26"/>
      <c r="I111" s="26"/>
      <c r="K111" s="26"/>
      <c r="L111" s="26"/>
      <c r="M111" s="26"/>
      <c r="O111" s="26"/>
      <c r="P111" s="26"/>
      <c r="Q111" s="26"/>
      <c r="S111" s="26"/>
      <c r="T111" s="26"/>
      <c r="U111" s="26"/>
      <c r="AB111" s="26"/>
      <c r="AC111" s="26"/>
      <c r="AE111" s="26"/>
      <c r="AF111" s="26"/>
      <c r="AG111" s="26"/>
      <c r="AH111" s="94"/>
    </row>
    <row r="112" spans="2:34" x14ac:dyDescent="0.2">
      <c r="B112" s="92"/>
      <c r="C112" s="92"/>
      <c r="D112" s="26"/>
      <c r="G112" s="26"/>
      <c r="I112" s="26"/>
      <c r="K112" s="26"/>
      <c r="L112" s="26"/>
      <c r="M112" s="26"/>
      <c r="O112" s="26"/>
      <c r="P112" s="26"/>
      <c r="Q112" s="26"/>
      <c r="S112" s="26"/>
      <c r="T112" s="26"/>
      <c r="U112" s="26"/>
      <c r="AB112" s="26"/>
      <c r="AC112" s="26"/>
      <c r="AE112" s="26"/>
      <c r="AF112" s="26"/>
      <c r="AG112" s="26"/>
      <c r="AH112" s="94"/>
    </row>
    <row r="113" spans="2:34" x14ac:dyDescent="0.2">
      <c r="B113" s="92"/>
      <c r="C113" s="92"/>
      <c r="D113" s="26"/>
      <c r="G113" s="26"/>
      <c r="I113" s="26"/>
      <c r="K113" s="26"/>
      <c r="L113" s="26"/>
      <c r="M113" s="26"/>
      <c r="O113" s="26"/>
      <c r="P113" s="26"/>
      <c r="Q113" s="26"/>
      <c r="S113" s="26"/>
      <c r="T113" s="26"/>
      <c r="U113" s="26"/>
      <c r="AB113" s="26"/>
      <c r="AC113" s="26"/>
      <c r="AE113" s="26"/>
      <c r="AF113" s="26"/>
      <c r="AG113" s="26"/>
      <c r="AH113" s="94"/>
    </row>
    <row r="114" spans="2:34" x14ac:dyDescent="0.2">
      <c r="B114" s="92"/>
      <c r="C114" s="92"/>
      <c r="D114" s="26"/>
      <c r="G114" s="26"/>
      <c r="I114" s="26"/>
      <c r="K114" s="26"/>
      <c r="L114" s="26"/>
      <c r="M114" s="26"/>
      <c r="O114" s="26"/>
      <c r="P114" s="26"/>
      <c r="Q114" s="26"/>
      <c r="S114" s="26"/>
      <c r="T114" s="26"/>
      <c r="U114" s="26"/>
      <c r="AB114" s="26"/>
      <c r="AC114" s="26"/>
      <c r="AE114" s="26"/>
      <c r="AF114" s="26"/>
      <c r="AG114" s="26"/>
      <c r="AH114" s="94"/>
    </row>
    <row r="115" spans="2:34" x14ac:dyDescent="0.2">
      <c r="B115" s="92"/>
      <c r="C115" s="92"/>
      <c r="D115" s="26"/>
      <c r="G115" s="26"/>
      <c r="I115" s="26"/>
      <c r="K115" s="26"/>
      <c r="L115" s="26"/>
      <c r="M115" s="26"/>
      <c r="O115" s="26"/>
      <c r="P115" s="26"/>
      <c r="Q115" s="26"/>
      <c r="S115" s="26"/>
      <c r="T115" s="26"/>
      <c r="U115" s="26"/>
      <c r="AB115" s="26"/>
      <c r="AC115" s="26"/>
      <c r="AE115" s="26"/>
      <c r="AF115" s="26"/>
      <c r="AG115" s="26"/>
      <c r="AH115" s="94"/>
    </row>
    <row r="116" spans="2:34" x14ac:dyDescent="0.2">
      <c r="B116" s="92"/>
      <c r="C116" s="92"/>
      <c r="D116" s="26"/>
      <c r="G116" s="26"/>
      <c r="I116" s="26"/>
      <c r="K116" s="26"/>
      <c r="L116" s="26"/>
      <c r="M116" s="26"/>
      <c r="O116" s="26"/>
      <c r="P116" s="26"/>
      <c r="Q116" s="26"/>
      <c r="S116" s="26"/>
      <c r="T116" s="26"/>
      <c r="U116" s="26"/>
      <c r="AB116" s="26"/>
      <c r="AC116" s="26"/>
      <c r="AE116" s="26"/>
      <c r="AF116" s="26"/>
      <c r="AG116" s="26"/>
      <c r="AH116" s="94"/>
    </row>
    <row r="117" spans="2:34" x14ac:dyDescent="0.2">
      <c r="B117" s="92"/>
      <c r="C117" s="92"/>
      <c r="D117" s="26"/>
      <c r="G117" s="26"/>
      <c r="I117" s="26"/>
      <c r="K117" s="26"/>
      <c r="L117" s="26"/>
      <c r="M117" s="26"/>
      <c r="O117" s="26"/>
      <c r="P117" s="26"/>
      <c r="Q117" s="26"/>
      <c r="S117" s="26"/>
      <c r="T117" s="26"/>
      <c r="U117" s="26"/>
      <c r="AB117" s="26"/>
      <c r="AC117" s="26"/>
      <c r="AE117" s="26"/>
      <c r="AF117" s="26"/>
      <c r="AG117" s="26"/>
      <c r="AH117" s="94"/>
    </row>
    <row r="118" spans="2:34" x14ac:dyDescent="0.2">
      <c r="B118" s="92"/>
      <c r="C118" s="92"/>
      <c r="D118" s="26"/>
      <c r="G118" s="26"/>
      <c r="I118" s="26"/>
      <c r="K118" s="26"/>
      <c r="L118" s="26"/>
      <c r="M118" s="26"/>
      <c r="O118" s="26"/>
      <c r="P118" s="26"/>
      <c r="Q118" s="26"/>
      <c r="S118" s="26"/>
      <c r="T118" s="26"/>
      <c r="U118" s="26"/>
      <c r="AB118" s="26"/>
      <c r="AC118" s="26"/>
      <c r="AE118" s="26"/>
      <c r="AF118" s="26"/>
      <c r="AG118" s="26"/>
      <c r="AH118" s="94"/>
    </row>
    <row r="119" spans="2:34" x14ac:dyDescent="0.2">
      <c r="B119" s="92"/>
      <c r="C119" s="92"/>
      <c r="D119" s="26"/>
      <c r="G119" s="26"/>
      <c r="I119" s="26"/>
      <c r="K119" s="26"/>
      <c r="L119" s="26"/>
      <c r="M119" s="26"/>
      <c r="O119" s="26"/>
      <c r="P119" s="26"/>
      <c r="Q119" s="26"/>
      <c r="S119" s="26"/>
      <c r="T119" s="26"/>
      <c r="U119" s="26"/>
      <c r="AB119" s="26"/>
      <c r="AC119" s="26"/>
      <c r="AE119" s="26"/>
      <c r="AF119" s="26"/>
      <c r="AG119" s="26"/>
      <c r="AH119" s="94"/>
    </row>
    <row r="120" spans="2:34" x14ac:dyDescent="0.2">
      <c r="B120" s="92"/>
      <c r="C120" s="92"/>
      <c r="D120" s="26"/>
      <c r="G120" s="26"/>
      <c r="I120" s="26"/>
      <c r="K120" s="26"/>
      <c r="L120" s="26"/>
      <c r="M120" s="26"/>
      <c r="O120" s="26"/>
      <c r="P120" s="26"/>
      <c r="Q120" s="26"/>
      <c r="S120" s="26"/>
      <c r="T120" s="26"/>
      <c r="U120" s="26"/>
      <c r="AB120" s="26"/>
      <c r="AC120" s="26"/>
      <c r="AE120" s="26"/>
      <c r="AF120" s="26"/>
      <c r="AG120" s="26"/>
      <c r="AH120" s="94"/>
    </row>
    <row r="121" spans="2:34" x14ac:dyDescent="0.2">
      <c r="B121" s="92"/>
      <c r="C121" s="92"/>
      <c r="D121" s="26"/>
      <c r="G121" s="26"/>
      <c r="I121" s="26"/>
      <c r="K121" s="26"/>
      <c r="L121" s="26"/>
      <c r="M121" s="26"/>
      <c r="O121" s="26"/>
      <c r="P121" s="26"/>
      <c r="Q121" s="26"/>
      <c r="S121" s="26"/>
      <c r="T121" s="26"/>
      <c r="U121" s="26"/>
      <c r="AB121" s="26"/>
      <c r="AC121" s="26"/>
      <c r="AE121" s="26"/>
      <c r="AF121" s="26"/>
      <c r="AG121" s="26"/>
      <c r="AH121" s="94"/>
    </row>
    <row r="122" spans="2:34" x14ac:dyDescent="0.2">
      <c r="B122" s="92"/>
      <c r="C122" s="92"/>
      <c r="D122" s="26"/>
      <c r="G122" s="26"/>
      <c r="I122" s="26"/>
      <c r="K122" s="26"/>
      <c r="L122" s="26"/>
      <c r="M122" s="26"/>
      <c r="O122" s="26"/>
      <c r="P122" s="26"/>
      <c r="Q122" s="26"/>
      <c r="S122" s="26"/>
      <c r="T122" s="26"/>
      <c r="U122" s="26"/>
      <c r="AB122" s="26"/>
      <c r="AC122" s="26"/>
      <c r="AE122" s="26"/>
      <c r="AF122" s="26"/>
      <c r="AG122" s="26"/>
      <c r="AH122" s="94"/>
    </row>
    <row r="123" spans="2:34" x14ac:dyDescent="0.2">
      <c r="B123" s="92"/>
      <c r="C123" s="92"/>
      <c r="D123" s="26"/>
      <c r="G123" s="26"/>
      <c r="I123" s="26"/>
      <c r="K123" s="26"/>
      <c r="L123" s="26"/>
      <c r="M123" s="26"/>
      <c r="O123" s="26"/>
      <c r="P123" s="26"/>
      <c r="Q123" s="26"/>
      <c r="S123" s="26"/>
      <c r="T123" s="26"/>
      <c r="U123" s="26"/>
      <c r="AB123" s="26"/>
      <c r="AC123" s="26"/>
      <c r="AE123" s="26"/>
      <c r="AF123" s="26"/>
      <c r="AG123" s="26"/>
      <c r="AH123" s="94"/>
    </row>
    <row r="124" spans="2:34" x14ac:dyDescent="0.2">
      <c r="B124" s="92"/>
      <c r="C124" s="92"/>
      <c r="D124" s="26"/>
      <c r="G124" s="26"/>
      <c r="I124" s="26"/>
      <c r="K124" s="26"/>
      <c r="L124" s="26"/>
      <c r="M124" s="26"/>
      <c r="O124" s="26"/>
      <c r="P124" s="26"/>
      <c r="Q124" s="26"/>
      <c r="S124" s="26"/>
      <c r="T124" s="26"/>
      <c r="U124" s="26"/>
      <c r="AB124" s="26"/>
      <c r="AC124" s="26"/>
      <c r="AE124" s="26"/>
      <c r="AF124" s="26"/>
      <c r="AG124" s="26"/>
      <c r="AH124" s="94"/>
    </row>
    <row r="125" spans="2:34" x14ac:dyDescent="0.2">
      <c r="B125" s="92"/>
      <c r="C125" s="92"/>
      <c r="D125" s="26"/>
      <c r="G125" s="26"/>
      <c r="I125" s="26"/>
      <c r="K125" s="26"/>
      <c r="L125" s="26"/>
      <c r="M125" s="26"/>
      <c r="O125" s="26"/>
      <c r="P125" s="26"/>
      <c r="Q125" s="26"/>
      <c r="S125" s="26"/>
      <c r="T125" s="26"/>
      <c r="U125" s="26"/>
      <c r="AB125" s="26"/>
      <c r="AC125" s="26"/>
      <c r="AE125" s="26"/>
      <c r="AF125" s="26"/>
      <c r="AG125" s="26"/>
      <c r="AH125" s="94"/>
    </row>
    <row r="126" spans="2:34" x14ac:dyDescent="0.2">
      <c r="B126" s="92"/>
      <c r="C126" s="92"/>
      <c r="D126" s="26"/>
      <c r="G126" s="26"/>
      <c r="I126" s="26"/>
      <c r="K126" s="26"/>
      <c r="L126" s="26"/>
      <c r="M126" s="26"/>
      <c r="O126" s="26"/>
      <c r="P126" s="26"/>
      <c r="Q126" s="26"/>
      <c r="S126" s="26"/>
      <c r="T126" s="26"/>
      <c r="U126" s="26"/>
      <c r="AB126" s="26"/>
      <c r="AC126" s="26"/>
      <c r="AE126" s="26"/>
      <c r="AF126" s="26"/>
      <c r="AG126" s="26"/>
      <c r="AH126" s="94"/>
    </row>
    <row r="127" spans="2:34" x14ac:dyDescent="0.2">
      <c r="B127" s="92"/>
      <c r="C127" s="92"/>
      <c r="D127" s="26"/>
      <c r="G127" s="26"/>
      <c r="I127" s="26"/>
      <c r="K127" s="26"/>
      <c r="L127" s="26"/>
      <c r="M127" s="26"/>
      <c r="O127" s="26"/>
      <c r="P127" s="26"/>
      <c r="Q127" s="26"/>
      <c r="S127" s="26"/>
      <c r="T127" s="26"/>
      <c r="U127" s="26"/>
      <c r="AB127" s="26"/>
      <c r="AC127" s="26"/>
      <c r="AE127" s="26"/>
      <c r="AF127" s="26"/>
      <c r="AG127" s="26"/>
      <c r="AH127" s="94"/>
    </row>
    <row r="128" spans="2:34" x14ac:dyDescent="0.2">
      <c r="B128" s="92"/>
      <c r="C128" s="92"/>
      <c r="D128" s="26"/>
      <c r="G128" s="26"/>
      <c r="I128" s="26"/>
      <c r="K128" s="26"/>
      <c r="L128" s="26"/>
      <c r="M128" s="26"/>
      <c r="O128" s="26"/>
      <c r="P128" s="26"/>
      <c r="Q128" s="26"/>
      <c r="S128" s="26"/>
      <c r="T128" s="26"/>
      <c r="U128" s="26"/>
      <c r="AB128" s="26"/>
      <c r="AC128" s="26"/>
      <c r="AE128" s="26"/>
      <c r="AF128" s="26"/>
      <c r="AG128" s="26"/>
      <c r="AH128" s="94"/>
    </row>
    <row r="129" spans="2:34" x14ac:dyDescent="0.2">
      <c r="B129" s="92"/>
      <c r="C129" s="92"/>
      <c r="D129" s="26"/>
      <c r="G129" s="26"/>
      <c r="I129" s="26"/>
      <c r="K129" s="26"/>
      <c r="L129" s="26"/>
      <c r="M129" s="26"/>
      <c r="O129" s="26"/>
      <c r="P129" s="26"/>
      <c r="Q129" s="26"/>
      <c r="S129" s="26"/>
      <c r="T129" s="26"/>
      <c r="U129" s="26"/>
      <c r="AB129" s="26"/>
      <c r="AC129" s="26"/>
      <c r="AE129" s="26"/>
      <c r="AF129" s="26"/>
      <c r="AG129" s="26"/>
      <c r="AH129" s="94"/>
    </row>
    <row r="130" spans="2:34" x14ac:dyDescent="0.2">
      <c r="B130" s="92"/>
      <c r="C130" s="92"/>
      <c r="D130" s="26"/>
      <c r="G130" s="26"/>
      <c r="I130" s="26"/>
      <c r="K130" s="26"/>
      <c r="L130" s="26"/>
      <c r="M130" s="26"/>
      <c r="O130" s="26"/>
      <c r="P130" s="26"/>
      <c r="Q130" s="26"/>
      <c r="S130" s="26"/>
      <c r="T130" s="26"/>
      <c r="U130" s="26"/>
      <c r="AB130" s="26"/>
      <c r="AC130" s="26"/>
      <c r="AE130" s="26"/>
      <c r="AF130" s="26"/>
      <c r="AG130" s="26"/>
      <c r="AH130" s="94"/>
    </row>
    <row r="131" spans="2:34" x14ac:dyDescent="0.2">
      <c r="B131" s="92"/>
      <c r="C131" s="92"/>
      <c r="D131" s="26"/>
      <c r="G131" s="26"/>
      <c r="I131" s="26"/>
      <c r="K131" s="26"/>
      <c r="L131" s="26"/>
      <c r="M131" s="26"/>
      <c r="O131" s="26"/>
      <c r="P131" s="26"/>
      <c r="Q131" s="26"/>
      <c r="S131" s="26"/>
      <c r="T131" s="26"/>
      <c r="U131" s="26"/>
      <c r="AB131" s="26"/>
      <c r="AC131" s="26"/>
      <c r="AE131" s="26"/>
      <c r="AF131" s="26"/>
      <c r="AG131" s="26"/>
      <c r="AH131" s="94"/>
    </row>
    <row r="132" spans="2:34" x14ac:dyDescent="0.2">
      <c r="B132" s="92"/>
      <c r="C132" s="92"/>
      <c r="D132" s="26"/>
      <c r="G132" s="26"/>
      <c r="I132" s="26"/>
      <c r="K132" s="26"/>
      <c r="L132" s="26"/>
      <c r="M132" s="26"/>
      <c r="O132" s="26"/>
      <c r="P132" s="26"/>
      <c r="Q132" s="26"/>
      <c r="S132" s="26"/>
      <c r="T132" s="26"/>
      <c r="U132" s="26"/>
      <c r="AB132" s="26"/>
      <c r="AC132" s="26"/>
      <c r="AE132" s="26"/>
      <c r="AF132" s="26"/>
      <c r="AG132" s="26"/>
      <c r="AH132" s="94"/>
    </row>
    <row r="133" spans="2:34" x14ac:dyDescent="0.2">
      <c r="B133" s="92"/>
      <c r="C133" s="92"/>
      <c r="D133" s="26"/>
      <c r="G133" s="26"/>
      <c r="I133" s="26"/>
      <c r="K133" s="26"/>
      <c r="L133" s="26"/>
      <c r="M133" s="26"/>
      <c r="O133" s="26"/>
      <c r="P133" s="26"/>
      <c r="Q133" s="26"/>
      <c r="S133" s="26"/>
      <c r="T133" s="26"/>
      <c r="U133" s="26"/>
      <c r="AB133" s="26"/>
      <c r="AC133" s="26"/>
      <c r="AE133" s="26"/>
      <c r="AF133" s="26"/>
      <c r="AG133" s="26"/>
      <c r="AH133" s="94"/>
    </row>
    <row r="134" spans="2:34" x14ac:dyDescent="0.2">
      <c r="B134" s="92"/>
      <c r="C134" s="92"/>
      <c r="D134" s="26"/>
      <c r="G134" s="26"/>
      <c r="I134" s="26"/>
      <c r="K134" s="26"/>
      <c r="L134" s="26"/>
      <c r="M134" s="26"/>
      <c r="O134" s="26"/>
      <c r="P134" s="26"/>
      <c r="Q134" s="26"/>
      <c r="S134" s="26"/>
      <c r="T134" s="26"/>
      <c r="U134" s="26"/>
      <c r="AB134" s="26"/>
      <c r="AC134" s="26"/>
      <c r="AE134" s="26"/>
      <c r="AF134" s="26"/>
      <c r="AG134" s="26"/>
      <c r="AH134" s="94"/>
    </row>
    <row r="135" spans="2:34" x14ac:dyDescent="0.2">
      <c r="B135" s="92"/>
      <c r="C135" s="92"/>
      <c r="D135" s="26"/>
      <c r="G135" s="26"/>
      <c r="I135" s="26"/>
      <c r="K135" s="26"/>
      <c r="L135" s="26"/>
      <c r="M135" s="26"/>
      <c r="O135" s="26"/>
      <c r="P135" s="26"/>
      <c r="Q135" s="26"/>
      <c r="S135" s="26"/>
      <c r="T135" s="26"/>
      <c r="U135" s="26"/>
      <c r="AB135" s="26"/>
      <c r="AC135" s="26"/>
      <c r="AE135" s="26"/>
      <c r="AF135" s="26"/>
      <c r="AG135" s="26"/>
      <c r="AH135" s="94"/>
    </row>
    <row r="136" spans="2:34" x14ac:dyDescent="0.2">
      <c r="B136" s="92"/>
      <c r="C136" s="92"/>
      <c r="D136" s="26"/>
      <c r="G136" s="26"/>
      <c r="I136" s="26"/>
      <c r="K136" s="26"/>
      <c r="L136" s="26"/>
      <c r="M136" s="26"/>
      <c r="O136" s="26"/>
      <c r="P136" s="26"/>
      <c r="Q136" s="26"/>
      <c r="S136" s="26"/>
      <c r="T136" s="26"/>
      <c r="U136" s="26"/>
      <c r="AB136" s="26"/>
      <c r="AC136" s="26"/>
      <c r="AE136" s="26"/>
      <c r="AF136" s="26"/>
      <c r="AG136" s="26"/>
      <c r="AH136" s="94"/>
    </row>
    <row r="137" spans="2:34" x14ac:dyDescent="0.2">
      <c r="B137" s="92"/>
      <c r="C137" s="92"/>
      <c r="D137" s="26"/>
      <c r="G137" s="26"/>
      <c r="I137" s="26"/>
      <c r="K137" s="26"/>
      <c r="L137" s="26"/>
      <c r="M137" s="26"/>
      <c r="O137" s="26"/>
      <c r="P137" s="26"/>
      <c r="Q137" s="26"/>
      <c r="S137" s="26"/>
      <c r="T137" s="26"/>
      <c r="U137" s="26"/>
      <c r="AB137" s="26"/>
      <c r="AC137" s="26"/>
      <c r="AE137" s="26"/>
      <c r="AF137" s="26"/>
      <c r="AG137" s="26"/>
      <c r="AH137" s="94"/>
    </row>
    <row r="138" spans="2:34" x14ac:dyDescent="0.2">
      <c r="B138" s="92"/>
      <c r="C138" s="92"/>
      <c r="D138" s="26"/>
      <c r="G138" s="26"/>
      <c r="I138" s="26"/>
      <c r="K138" s="26"/>
      <c r="L138" s="26"/>
      <c r="M138" s="26"/>
      <c r="O138" s="26"/>
      <c r="P138" s="26"/>
      <c r="Q138" s="26"/>
      <c r="S138" s="26"/>
      <c r="T138" s="26"/>
      <c r="U138" s="26"/>
      <c r="AB138" s="26"/>
      <c r="AC138" s="26"/>
      <c r="AE138" s="26"/>
      <c r="AF138" s="26"/>
      <c r="AG138" s="26"/>
      <c r="AH138" s="94"/>
    </row>
    <row r="139" spans="2:34" x14ac:dyDescent="0.2">
      <c r="B139" s="92"/>
      <c r="C139" s="92"/>
      <c r="D139" s="26"/>
      <c r="G139" s="26"/>
      <c r="I139" s="26"/>
      <c r="K139" s="26"/>
      <c r="L139" s="26"/>
      <c r="M139" s="26"/>
      <c r="O139" s="26"/>
      <c r="P139" s="26"/>
      <c r="Q139" s="26"/>
      <c r="S139" s="26"/>
      <c r="T139" s="26"/>
      <c r="U139" s="26"/>
      <c r="AB139" s="26"/>
      <c r="AC139" s="26"/>
      <c r="AE139" s="26"/>
      <c r="AF139" s="26"/>
      <c r="AG139" s="26"/>
      <c r="AH139" s="94"/>
    </row>
    <row r="140" spans="2:34" x14ac:dyDescent="0.2">
      <c r="B140" s="92"/>
      <c r="C140" s="92"/>
      <c r="D140" s="26"/>
      <c r="G140" s="26"/>
      <c r="I140" s="26"/>
      <c r="K140" s="26"/>
      <c r="L140" s="26"/>
      <c r="M140" s="26"/>
      <c r="O140" s="26"/>
      <c r="P140" s="26"/>
      <c r="Q140" s="26"/>
      <c r="S140" s="26"/>
      <c r="T140" s="26"/>
      <c r="U140" s="26"/>
      <c r="AB140" s="26"/>
      <c r="AC140" s="26"/>
      <c r="AE140" s="26"/>
      <c r="AF140" s="26"/>
      <c r="AG140" s="26"/>
      <c r="AH140" s="94"/>
    </row>
    <row r="141" spans="2:34" x14ac:dyDescent="0.2">
      <c r="B141" s="92"/>
      <c r="C141" s="92"/>
      <c r="D141" s="26"/>
      <c r="G141" s="26"/>
      <c r="I141" s="26"/>
      <c r="K141" s="26"/>
      <c r="L141" s="26"/>
      <c r="M141" s="26"/>
      <c r="O141" s="26"/>
      <c r="P141" s="26"/>
      <c r="Q141" s="26"/>
      <c r="S141" s="26"/>
      <c r="T141" s="26"/>
      <c r="U141" s="26"/>
      <c r="AB141" s="26"/>
      <c r="AC141" s="26"/>
      <c r="AE141" s="26"/>
      <c r="AF141" s="26"/>
      <c r="AG141" s="26"/>
      <c r="AH141" s="94"/>
    </row>
    <row r="142" spans="2:34" x14ac:dyDescent="0.2">
      <c r="B142" s="92"/>
      <c r="C142" s="92"/>
      <c r="D142" s="26"/>
      <c r="G142" s="26"/>
      <c r="I142" s="26"/>
      <c r="K142" s="26"/>
      <c r="L142" s="26"/>
      <c r="M142" s="26"/>
      <c r="O142" s="26"/>
      <c r="P142" s="26"/>
      <c r="Q142" s="26"/>
      <c r="S142" s="26"/>
      <c r="T142" s="26"/>
      <c r="U142" s="26"/>
      <c r="AB142" s="26"/>
      <c r="AC142" s="26"/>
      <c r="AE142" s="26"/>
      <c r="AF142" s="26"/>
      <c r="AG142" s="26"/>
      <c r="AH142" s="94"/>
    </row>
    <row r="143" spans="2:34" x14ac:dyDescent="0.2">
      <c r="B143" s="92"/>
      <c r="C143" s="92"/>
      <c r="D143" s="26"/>
      <c r="G143" s="26"/>
      <c r="I143" s="26"/>
      <c r="K143" s="26"/>
      <c r="L143" s="26"/>
      <c r="M143" s="26"/>
      <c r="O143" s="26"/>
      <c r="P143" s="26"/>
      <c r="Q143" s="26"/>
      <c r="S143" s="26"/>
      <c r="T143" s="26"/>
      <c r="U143" s="26"/>
      <c r="AB143" s="26"/>
      <c r="AC143" s="26"/>
      <c r="AE143" s="26"/>
      <c r="AF143" s="26"/>
      <c r="AG143" s="26"/>
      <c r="AH143" s="94"/>
    </row>
    <row r="144" spans="2:34" x14ac:dyDescent="0.2">
      <c r="B144" s="92"/>
      <c r="C144" s="92"/>
      <c r="D144" s="26"/>
      <c r="G144" s="26"/>
      <c r="I144" s="26"/>
      <c r="K144" s="26"/>
      <c r="L144" s="26"/>
      <c r="M144" s="26"/>
      <c r="O144" s="26"/>
      <c r="P144" s="26"/>
      <c r="Q144" s="26"/>
      <c r="S144" s="26"/>
      <c r="T144" s="26"/>
      <c r="U144" s="26"/>
      <c r="AB144" s="26"/>
      <c r="AC144" s="26"/>
      <c r="AE144" s="26"/>
      <c r="AF144" s="26"/>
      <c r="AG144" s="26"/>
      <c r="AH144" s="94"/>
    </row>
    <row r="145" spans="2:34" x14ac:dyDescent="0.2">
      <c r="B145" s="92"/>
      <c r="C145" s="92"/>
      <c r="D145" s="26"/>
      <c r="G145" s="26"/>
      <c r="I145" s="26"/>
      <c r="K145" s="26"/>
      <c r="L145" s="26"/>
      <c r="M145" s="26"/>
      <c r="O145" s="26"/>
      <c r="P145" s="26"/>
      <c r="Q145" s="26"/>
      <c r="S145" s="26"/>
      <c r="T145" s="26"/>
      <c r="U145" s="26"/>
      <c r="AB145" s="26"/>
      <c r="AC145" s="26"/>
      <c r="AE145" s="26"/>
      <c r="AF145" s="26"/>
      <c r="AG145" s="26"/>
      <c r="AH145" s="94"/>
    </row>
    <row r="146" spans="2:34" x14ac:dyDescent="0.2">
      <c r="B146" s="92"/>
      <c r="C146" s="92"/>
      <c r="D146" s="26"/>
      <c r="G146" s="26"/>
      <c r="I146" s="26"/>
      <c r="K146" s="26"/>
      <c r="L146" s="26"/>
      <c r="M146" s="26"/>
      <c r="O146" s="26"/>
      <c r="P146" s="26"/>
      <c r="Q146" s="26"/>
      <c r="S146" s="26"/>
      <c r="T146" s="26"/>
      <c r="U146" s="26"/>
      <c r="AB146" s="26"/>
      <c r="AC146" s="26"/>
      <c r="AE146" s="26"/>
      <c r="AF146" s="26"/>
      <c r="AG146" s="26"/>
      <c r="AH146" s="94"/>
    </row>
    <row r="147" spans="2:34" x14ac:dyDescent="0.2">
      <c r="B147" s="92"/>
      <c r="C147" s="92"/>
      <c r="D147" s="26"/>
      <c r="G147" s="26"/>
      <c r="I147" s="26"/>
      <c r="K147" s="26"/>
      <c r="L147" s="26"/>
      <c r="M147" s="26"/>
      <c r="O147" s="26"/>
      <c r="P147" s="26"/>
      <c r="Q147" s="26"/>
      <c r="S147" s="26"/>
      <c r="T147" s="26"/>
      <c r="U147" s="26"/>
      <c r="AB147" s="26"/>
      <c r="AC147" s="26"/>
      <c r="AE147" s="26"/>
      <c r="AF147" s="26"/>
      <c r="AG147" s="26"/>
      <c r="AH147" s="94"/>
    </row>
    <row r="148" spans="2:34" x14ac:dyDescent="0.2">
      <c r="B148" s="92"/>
      <c r="C148" s="92"/>
      <c r="D148" s="26"/>
      <c r="G148" s="26"/>
      <c r="I148" s="26"/>
      <c r="K148" s="26"/>
      <c r="L148" s="26"/>
      <c r="M148" s="26"/>
      <c r="O148" s="26"/>
      <c r="P148" s="26"/>
      <c r="Q148" s="26"/>
      <c r="S148" s="26"/>
      <c r="T148" s="26"/>
      <c r="U148" s="26"/>
      <c r="AB148" s="26"/>
      <c r="AC148" s="26"/>
      <c r="AE148" s="26"/>
      <c r="AF148" s="26"/>
      <c r="AG148" s="26"/>
      <c r="AH148" s="94"/>
    </row>
    <row r="149" spans="2:34" x14ac:dyDescent="0.2">
      <c r="B149" s="92"/>
      <c r="C149" s="92"/>
      <c r="D149" s="26"/>
      <c r="G149" s="26"/>
      <c r="I149" s="26"/>
      <c r="K149" s="26"/>
      <c r="L149" s="26"/>
      <c r="M149" s="26"/>
      <c r="O149" s="26"/>
      <c r="P149" s="26"/>
      <c r="Q149" s="26"/>
      <c r="S149" s="26"/>
      <c r="T149" s="26"/>
      <c r="U149" s="26"/>
      <c r="AB149" s="26"/>
      <c r="AC149" s="26"/>
      <c r="AE149" s="26"/>
      <c r="AF149" s="26"/>
      <c r="AG149" s="26"/>
      <c r="AH149" s="94"/>
    </row>
    <row r="150" spans="2:34" x14ac:dyDescent="0.2">
      <c r="B150" s="92"/>
      <c r="C150" s="92"/>
      <c r="D150" s="26"/>
      <c r="G150" s="26"/>
      <c r="I150" s="26"/>
      <c r="K150" s="26"/>
      <c r="L150" s="26"/>
      <c r="M150" s="26"/>
      <c r="O150" s="26"/>
      <c r="P150" s="26"/>
      <c r="Q150" s="26"/>
      <c r="S150" s="26"/>
      <c r="T150" s="26"/>
      <c r="U150" s="26"/>
      <c r="AB150" s="26"/>
      <c r="AC150" s="26"/>
      <c r="AE150" s="26"/>
      <c r="AF150" s="26"/>
      <c r="AG150" s="26"/>
      <c r="AH150" s="94"/>
    </row>
    <row r="151" spans="2:34" x14ac:dyDescent="0.2">
      <c r="B151" s="92"/>
      <c r="C151" s="92"/>
      <c r="D151" s="26"/>
      <c r="G151" s="26"/>
      <c r="I151" s="26"/>
      <c r="K151" s="26"/>
      <c r="L151" s="26"/>
      <c r="M151" s="26"/>
      <c r="O151" s="26"/>
      <c r="P151" s="26"/>
      <c r="Q151" s="26"/>
      <c r="S151" s="26"/>
      <c r="T151" s="26"/>
      <c r="U151" s="26"/>
      <c r="AB151" s="26"/>
      <c r="AC151" s="26"/>
      <c r="AE151" s="26"/>
      <c r="AF151" s="26"/>
      <c r="AG151" s="26"/>
      <c r="AH151" s="94"/>
    </row>
    <row r="152" spans="2:34" x14ac:dyDescent="0.2">
      <c r="B152" s="92"/>
      <c r="C152" s="92"/>
      <c r="D152" s="26"/>
      <c r="G152" s="26"/>
      <c r="I152" s="26"/>
      <c r="K152" s="26"/>
      <c r="L152" s="26"/>
      <c r="M152" s="26"/>
      <c r="O152" s="26"/>
      <c r="P152" s="26"/>
      <c r="Q152" s="26"/>
      <c r="S152" s="26"/>
      <c r="T152" s="26"/>
      <c r="U152" s="26"/>
      <c r="AB152" s="26"/>
      <c r="AC152" s="26"/>
      <c r="AE152" s="26"/>
      <c r="AF152" s="26"/>
      <c r="AG152" s="26"/>
      <c r="AH152" s="94"/>
    </row>
    <row r="153" spans="2:34" x14ac:dyDescent="0.2">
      <c r="B153" s="92"/>
      <c r="C153" s="92"/>
      <c r="D153" s="26"/>
      <c r="G153" s="26"/>
      <c r="I153" s="26"/>
      <c r="K153" s="26"/>
      <c r="L153" s="26"/>
      <c r="M153" s="26"/>
      <c r="O153" s="26"/>
      <c r="P153" s="26"/>
      <c r="Q153" s="26"/>
      <c r="S153" s="26"/>
      <c r="T153" s="26"/>
      <c r="U153" s="26"/>
      <c r="AB153" s="26"/>
      <c r="AC153" s="26"/>
      <c r="AE153" s="26"/>
      <c r="AF153" s="26"/>
      <c r="AG153" s="26"/>
      <c r="AH153" s="94"/>
    </row>
    <row r="154" spans="2:34" x14ac:dyDescent="0.2">
      <c r="B154" s="92"/>
      <c r="C154" s="92"/>
      <c r="D154" s="26"/>
      <c r="G154" s="26"/>
      <c r="I154" s="26"/>
      <c r="K154" s="26"/>
      <c r="L154" s="26"/>
      <c r="M154" s="26"/>
      <c r="O154" s="26"/>
      <c r="P154" s="26"/>
      <c r="Q154" s="26"/>
      <c r="S154" s="26"/>
      <c r="T154" s="26"/>
      <c r="U154" s="26"/>
      <c r="AB154" s="26"/>
      <c r="AC154" s="26"/>
      <c r="AE154" s="26"/>
      <c r="AF154" s="26"/>
      <c r="AG154" s="26"/>
      <c r="AH154" s="94"/>
    </row>
    <row r="155" spans="2:34" x14ac:dyDescent="0.2">
      <c r="B155" s="92"/>
      <c r="C155" s="92"/>
      <c r="D155" s="26"/>
      <c r="G155" s="26"/>
      <c r="I155" s="26"/>
      <c r="K155" s="26"/>
      <c r="L155" s="26"/>
      <c r="M155" s="26"/>
      <c r="O155" s="26"/>
      <c r="P155" s="26"/>
      <c r="Q155" s="26"/>
      <c r="S155" s="26"/>
      <c r="T155" s="26"/>
      <c r="U155" s="26"/>
      <c r="AB155" s="26"/>
      <c r="AC155" s="26"/>
      <c r="AE155" s="26"/>
      <c r="AF155" s="26"/>
      <c r="AG155" s="26"/>
      <c r="AH155" s="94"/>
    </row>
    <row r="156" spans="2:34" x14ac:dyDescent="0.2">
      <c r="B156" s="92"/>
      <c r="C156" s="92"/>
      <c r="D156" s="26"/>
      <c r="G156" s="26"/>
      <c r="I156" s="26"/>
      <c r="K156" s="26"/>
      <c r="L156" s="26"/>
      <c r="M156" s="26"/>
      <c r="O156" s="26"/>
      <c r="P156" s="26"/>
      <c r="Q156" s="26"/>
      <c r="S156" s="26"/>
      <c r="T156" s="26"/>
      <c r="U156" s="26"/>
      <c r="AB156" s="26"/>
      <c r="AC156" s="26"/>
      <c r="AE156" s="26"/>
      <c r="AF156" s="26"/>
      <c r="AG156" s="26"/>
      <c r="AH156" s="94"/>
    </row>
    <row r="157" spans="2:34" x14ac:dyDescent="0.2">
      <c r="B157" s="92"/>
      <c r="C157" s="92"/>
      <c r="D157" s="26"/>
      <c r="G157" s="26"/>
      <c r="I157" s="26"/>
      <c r="K157" s="26"/>
      <c r="L157" s="26"/>
      <c r="M157" s="26"/>
      <c r="O157" s="26"/>
      <c r="P157" s="26"/>
      <c r="Q157" s="26"/>
      <c r="S157" s="26"/>
      <c r="T157" s="26"/>
      <c r="U157" s="26"/>
      <c r="AB157" s="26"/>
      <c r="AC157" s="26"/>
      <c r="AE157" s="26"/>
      <c r="AF157" s="26"/>
      <c r="AG157" s="26"/>
      <c r="AH157" s="94"/>
    </row>
    <row r="158" spans="2:34" x14ac:dyDescent="0.2">
      <c r="B158" s="92"/>
      <c r="C158" s="92"/>
      <c r="D158" s="26"/>
      <c r="G158" s="26"/>
      <c r="I158" s="26"/>
      <c r="K158" s="26"/>
      <c r="L158" s="26"/>
      <c r="M158" s="26"/>
      <c r="O158" s="26"/>
      <c r="P158" s="26"/>
      <c r="Q158" s="26"/>
      <c r="S158" s="26"/>
      <c r="T158" s="26"/>
      <c r="U158" s="26"/>
      <c r="AB158" s="26"/>
      <c r="AC158" s="26"/>
      <c r="AE158" s="26"/>
      <c r="AF158" s="26"/>
      <c r="AG158" s="26"/>
      <c r="AH158" s="94"/>
    </row>
    <row r="159" spans="2:34" x14ac:dyDescent="0.2">
      <c r="B159" s="92"/>
      <c r="C159" s="92"/>
      <c r="D159" s="26"/>
      <c r="G159" s="26"/>
      <c r="I159" s="26"/>
      <c r="K159" s="26"/>
      <c r="L159" s="26"/>
      <c r="M159" s="26"/>
      <c r="O159" s="26"/>
      <c r="P159" s="26"/>
      <c r="Q159" s="26"/>
      <c r="S159" s="26"/>
      <c r="T159" s="26"/>
      <c r="U159" s="26"/>
      <c r="AB159" s="26"/>
      <c r="AC159" s="26"/>
      <c r="AE159" s="26"/>
      <c r="AF159" s="26"/>
      <c r="AG159" s="26"/>
      <c r="AH159" s="94"/>
    </row>
    <row r="160" spans="2:34" x14ac:dyDescent="0.2">
      <c r="B160" s="92"/>
      <c r="C160" s="92"/>
      <c r="D160" s="26"/>
      <c r="G160" s="26"/>
      <c r="I160" s="26"/>
      <c r="K160" s="26"/>
      <c r="L160" s="26"/>
      <c r="M160" s="26"/>
      <c r="O160" s="26"/>
      <c r="P160" s="26"/>
      <c r="Q160" s="26"/>
      <c r="S160" s="26"/>
      <c r="T160" s="26"/>
      <c r="U160" s="26"/>
      <c r="AB160" s="26"/>
      <c r="AC160" s="26"/>
      <c r="AE160" s="26"/>
      <c r="AF160" s="26"/>
      <c r="AG160" s="26"/>
      <c r="AH160" s="94"/>
    </row>
    <row r="161" spans="2:34" x14ac:dyDescent="0.2">
      <c r="B161" s="92"/>
      <c r="C161" s="92"/>
      <c r="D161" s="26"/>
      <c r="G161" s="26"/>
      <c r="I161" s="26"/>
      <c r="K161" s="26"/>
      <c r="L161" s="26"/>
      <c r="M161" s="26"/>
      <c r="O161" s="26"/>
      <c r="P161" s="26"/>
      <c r="Q161" s="26"/>
      <c r="S161" s="26"/>
      <c r="T161" s="26"/>
      <c r="U161" s="26"/>
      <c r="AB161" s="26"/>
      <c r="AC161" s="26"/>
      <c r="AE161" s="26"/>
      <c r="AF161" s="26"/>
      <c r="AG161" s="26"/>
      <c r="AH161" s="94"/>
    </row>
    <row r="162" spans="2:34" x14ac:dyDescent="0.2">
      <c r="B162" s="92"/>
      <c r="C162" s="92"/>
      <c r="D162" s="26"/>
      <c r="G162" s="26"/>
      <c r="I162" s="26"/>
      <c r="K162" s="26"/>
      <c r="L162" s="26"/>
      <c r="M162" s="26"/>
      <c r="O162" s="26"/>
      <c r="P162" s="26"/>
      <c r="Q162" s="26"/>
      <c r="S162" s="26"/>
      <c r="T162" s="26"/>
      <c r="U162" s="26"/>
      <c r="AB162" s="26"/>
      <c r="AC162" s="26"/>
      <c r="AE162" s="26"/>
      <c r="AF162" s="26"/>
      <c r="AG162" s="26"/>
      <c r="AH162" s="94"/>
    </row>
    <row r="163" spans="2:34" x14ac:dyDescent="0.2">
      <c r="B163" s="92"/>
      <c r="C163" s="92"/>
      <c r="D163" s="26"/>
      <c r="G163" s="26"/>
      <c r="I163" s="26"/>
      <c r="K163" s="26"/>
      <c r="L163" s="26"/>
      <c r="M163" s="26"/>
      <c r="O163" s="26"/>
      <c r="P163" s="26"/>
      <c r="Q163" s="26"/>
      <c r="S163" s="26"/>
      <c r="T163" s="26"/>
      <c r="U163" s="26"/>
      <c r="AB163" s="26"/>
      <c r="AC163" s="26"/>
      <c r="AE163" s="26"/>
      <c r="AF163" s="26"/>
      <c r="AG163" s="26"/>
      <c r="AH163" s="94"/>
    </row>
    <row r="164" spans="2:34" x14ac:dyDescent="0.2">
      <c r="B164" s="92"/>
      <c r="C164" s="92"/>
      <c r="D164" s="26"/>
      <c r="G164" s="26"/>
      <c r="I164" s="26"/>
      <c r="K164" s="26"/>
      <c r="L164" s="26"/>
      <c r="M164" s="26"/>
      <c r="O164" s="26"/>
      <c r="P164" s="26"/>
      <c r="Q164" s="26"/>
      <c r="S164" s="26"/>
      <c r="T164" s="26"/>
      <c r="U164" s="26"/>
      <c r="AB164" s="26"/>
      <c r="AC164" s="26"/>
      <c r="AE164" s="26"/>
      <c r="AF164" s="26"/>
      <c r="AG164" s="26"/>
      <c r="AH164" s="94"/>
    </row>
    <row r="165" spans="2:34" x14ac:dyDescent="0.2">
      <c r="B165" s="92"/>
      <c r="C165" s="92"/>
      <c r="D165" s="26"/>
      <c r="G165" s="26"/>
      <c r="I165" s="26"/>
      <c r="K165" s="26"/>
      <c r="L165" s="26"/>
      <c r="M165" s="26"/>
      <c r="O165" s="26"/>
      <c r="P165" s="26"/>
      <c r="Q165" s="26"/>
      <c r="S165" s="26"/>
      <c r="T165" s="26"/>
      <c r="U165" s="26"/>
      <c r="AB165" s="26"/>
      <c r="AC165" s="26"/>
      <c r="AE165" s="26"/>
      <c r="AF165" s="26"/>
      <c r="AG165" s="26"/>
      <c r="AH165" s="94"/>
    </row>
    <row r="166" spans="2:34" x14ac:dyDescent="0.2">
      <c r="B166" s="92"/>
      <c r="C166" s="92"/>
      <c r="D166" s="26"/>
      <c r="G166" s="26"/>
      <c r="I166" s="26"/>
      <c r="K166" s="26"/>
      <c r="L166" s="26"/>
      <c r="M166" s="26"/>
      <c r="O166" s="26"/>
      <c r="P166" s="26"/>
      <c r="Q166" s="26"/>
      <c r="S166" s="26"/>
      <c r="T166" s="26"/>
      <c r="U166" s="26"/>
      <c r="AB166" s="26"/>
      <c r="AC166" s="26"/>
      <c r="AE166" s="26"/>
      <c r="AF166" s="26"/>
      <c r="AG166" s="26"/>
      <c r="AH166" s="94"/>
    </row>
    <row r="167" spans="2:34" x14ac:dyDescent="0.2">
      <c r="B167" s="92"/>
      <c r="C167" s="92"/>
      <c r="D167" s="26"/>
      <c r="G167" s="26"/>
      <c r="I167" s="26"/>
      <c r="K167" s="26"/>
      <c r="L167" s="26"/>
      <c r="M167" s="26"/>
      <c r="O167" s="26"/>
      <c r="P167" s="26"/>
      <c r="Q167" s="26"/>
      <c r="S167" s="26"/>
      <c r="T167" s="26"/>
      <c r="U167" s="26"/>
      <c r="AB167" s="26"/>
      <c r="AC167" s="26"/>
      <c r="AE167" s="26"/>
      <c r="AF167" s="26"/>
      <c r="AG167" s="26"/>
      <c r="AH167" s="94"/>
    </row>
    <row r="168" spans="2:34" x14ac:dyDescent="0.2">
      <c r="B168" s="92"/>
      <c r="C168" s="92"/>
      <c r="D168" s="26"/>
      <c r="G168" s="26"/>
      <c r="I168" s="26"/>
      <c r="K168" s="26"/>
      <c r="L168" s="26"/>
      <c r="M168" s="26"/>
      <c r="O168" s="26"/>
      <c r="P168" s="26"/>
      <c r="Q168" s="26"/>
      <c r="S168" s="26"/>
      <c r="T168" s="26"/>
      <c r="U168" s="26"/>
      <c r="AB168" s="26"/>
      <c r="AC168" s="26"/>
      <c r="AE168" s="26"/>
      <c r="AF168" s="26"/>
      <c r="AG168" s="26"/>
      <c r="AH168" s="94"/>
    </row>
    <row r="169" spans="2:34" x14ac:dyDescent="0.2">
      <c r="B169" s="92"/>
      <c r="C169" s="92"/>
      <c r="D169" s="26"/>
      <c r="G169" s="26"/>
      <c r="I169" s="26"/>
      <c r="K169" s="26"/>
      <c r="L169" s="26"/>
      <c r="M169" s="26"/>
      <c r="O169" s="26"/>
      <c r="P169" s="26"/>
      <c r="Q169" s="26"/>
      <c r="S169" s="26"/>
      <c r="T169" s="26"/>
      <c r="U169" s="26"/>
      <c r="AB169" s="26"/>
      <c r="AC169" s="26"/>
      <c r="AE169" s="26"/>
      <c r="AF169" s="26"/>
      <c r="AG169" s="26"/>
      <c r="AH169" s="94"/>
    </row>
    <row r="170" spans="2:34" x14ac:dyDescent="0.2">
      <c r="B170" s="92"/>
      <c r="C170" s="92"/>
      <c r="D170" s="26"/>
      <c r="G170" s="26"/>
      <c r="I170" s="26"/>
      <c r="K170" s="26"/>
      <c r="L170" s="26"/>
      <c r="M170" s="26"/>
      <c r="O170" s="26"/>
      <c r="P170" s="26"/>
      <c r="Q170" s="26"/>
      <c r="S170" s="26"/>
      <c r="T170" s="26"/>
      <c r="U170" s="26"/>
      <c r="AB170" s="26"/>
      <c r="AC170" s="26"/>
      <c r="AE170" s="26"/>
      <c r="AF170" s="26"/>
      <c r="AG170" s="26"/>
      <c r="AH170" s="94"/>
    </row>
    <row r="171" spans="2:34" x14ac:dyDescent="0.2">
      <c r="B171" s="92"/>
      <c r="C171" s="92"/>
      <c r="D171" s="26"/>
      <c r="G171" s="26"/>
      <c r="I171" s="26"/>
      <c r="K171" s="26"/>
      <c r="L171" s="26"/>
      <c r="M171" s="26"/>
      <c r="O171" s="26"/>
      <c r="P171" s="26"/>
      <c r="Q171" s="26"/>
      <c r="S171" s="26"/>
      <c r="T171" s="26"/>
      <c r="U171" s="26"/>
      <c r="AB171" s="26"/>
      <c r="AC171" s="26"/>
      <c r="AE171" s="26"/>
      <c r="AF171" s="26"/>
      <c r="AG171" s="26"/>
      <c r="AH171" s="94"/>
    </row>
    <row r="172" spans="2:34" x14ac:dyDescent="0.2">
      <c r="B172" s="92"/>
      <c r="C172" s="92"/>
      <c r="D172" s="26"/>
      <c r="G172" s="26"/>
      <c r="I172" s="26"/>
      <c r="K172" s="26"/>
      <c r="L172" s="26"/>
      <c r="M172" s="26"/>
      <c r="O172" s="26"/>
      <c r="P172" s="26"/>
      <c r="Q172" s="26"/>
      <c r="S172" s="26"/>
      <c r="T172" s="26"/>
      <c r="U172" s="26"/>
      <c r="AB172" s="26"/>
      <c r="AC172" s="26"/>
      <c r="AE172" s="26"/>
      <c r="AF172" s="26"/>
      <c r="AG172" s="26"/>
      <c r="AH172" s="94"/>
    </row>
    <row r="173" spans="2:34" x14ac:dyDescent="0.2">
      <c r="B173" s="92"/>
      <c r="C173" s="92"/>
      <c r="D173" s="26"/>
      <c r="G173" s="26"/>
      <c r="I173" s="26"/>
      <c r="K173" s="26"/>
      <c r="L173" s="26"/>
      <c r="M173" s="26"/>
      <c r="O173" s="26"/>
      <c r="P173" s="26"/>
      <c r="Q173" s="26"/>
      <c r="S173" s="26"/>
      <c r="T173" s="26"/>
      <c r="U173" s="26"/>
      <c r="AB173" s="26"/>
      <c r="AC173" s="26"/>
      <c r="AE173" s="26"/>
      <c r="AF173" s="26"/>
      <c r="AG173" s="26"/>
      <c r="AH173" s="94"/>
    </row>
    <row r="174" spans="2:34" x14ac:dyDescent="0.2">
      <c r="B174" s="92"/>
      <c r="C174" s="92"/>
      <c r="D174" s="26"/>
      <c r="G174" s="26"/>
      <c r="I174" s="26"/>
      <c r="K174" s="26"/>
      <c r="L174" s="26"/>
      <c r="M174" s="26"/>
      <c r="O174" s="26"/>
      <c r="P174" s="26"/>
      <c r="Q174" s="26"/>
      <c r="S174" s="26"/>
      <c r="T174" s="26"/>
      <c r="U174" s="26"/>
      <c r="AB174" s="26"/>
      <c r="AC174" s="26"/>
      <c r="AE174" s="26"/>
      <c r="AF174" s="26"/>
      <c r="AG174" s="26"/>
      <c r="AH174" s="94"/>
    </row>
    <row r="175" spans="2:34" x14ac:dyDescent="0.2">
      <c r="B175" s="92"/>
      <c r="C175" s="92"/>
      <c r="D175" s="26"/>
      <c r="G175" s="26"/>
      <c r="I175" s="26"/>
      <c r="K175" s="26"/>
      <c r="L175" s="26"/>
      <c r="M175" s="26"/>
      <c r="O175" s="26"/>
      <c r="P175" s="26"/>
      <c r="Q175" s="26"/>
      <c r="S175" s="26"/>
      <c r="T175" s="26"/>
      <c r="U175" s="26"/>
      <c r="AB175" s="26"/>
      <c r="AC175" s="26"/>
      <c r="AE175" s="26"/>
      <c r="AF175" s="26"/>
      <c r="AG175" s="26"/>
      <c r="AH175" s="94"/>
    </row>
    <row r="176" spans="2:34" x14ac:dyDescent="0.2">
      <c r="B176" s="92"/>
      <c r="C176" s="92"/>
      <c r="D176" s="26"/>
      <c r="G176" s="26"/>
      <c r="I176" s="26"/>
      <c r="K176" s="26"/>
      <c r="L176" s="26"/>
      <c r="M176" s="26"/>
      <c r="O176" s="26"/>
      <c r="P176" s="26"/>
      <c r="Q176" s="26"/>
      <c r="S176" s="26"/>
      <c r="T176" s="26"/>
      <c r="U176" s="26"/>
      <c r="AB176" s="26"/>
      <c r="AC176" s="26"/>
      <c r="AE176" s="26"/>
      <c r="AF176" s="26"/>
      <c r="AG176" s="26"/>
      <c r="AH176" s="94"/>
    </row>
    <row r="177" spans="2:34" x14ac:dyDescent="0.2">
      <c r="B177" s="92"/>
      <c r="C177" s="92"/>
      <c r="D177" s="26"/>
      <c r="G177" s="26"/>
      <c r="I177" s="26"/>
      <c r="K177" s="26"/>
      <c r="L177" s="26"/>
      <c r="M177" s="26"/>
      <c r="O177" s="26"/>
      <c r="P177" s="26"/>
      <c r="Q177" s="26"/>
      <c r="S177" s="26"/>
      <c r="T177" s="26"/>
      <c r="U177" s="26"/>
      <c r="AB177" s="26"/>
      <c r="AC177" s="26"/>
      <c r="AE177" s="26"/>
      <c r="AF177" s="26"/>
      <c r="AG177" s="26"/>
      <c r="AH177" s="94"/>
    </row>
    <row r="178" spans="2:34" x14ac:dyDescent="0.2">
      <c r="B178" s="92"/>
      <c r="C178" s="92"/>
      <c r="D178" s="26"/>
      <c r="G178" s="26"/>
      <c r="I178" s="26"/>
      <c r="K178" s="26"/>
      <c r="L178" s="26"/>
      <c r="M178" s="26"/>
      <c r="O178" s="26"/>
      <c r="P178" s="26"/>
      <c r="Q178" s="26"/>
      <c r="S178" s="26"/>
      <c r="T178" s="26"/>
      <c r="U178" s="26"/>
      <c r="AB178" s="26"/>
      <c r="AC178" s="26"/>
      <c r="AE178" s="26"/>
      <c r="AF178" s="26"/>
      <c r="AG178" s="26"/>
      <c r="AH178" s="94"/>
    </row>
    <row r="179" spans="2:34" x14ac:dyDescent="0.2">
      <c r="B179" s="92"/>
      <c r="C179" s="92"/>
      <c r="D179" s="26"/>
      <c r="G179" s="26"/>
      <c r="I179" s="26"/>
      <c r="K179" s="26"/>
      <c r="L179" s="26"/>
      <c r="M179" s="26"/>
      <c r="O179" s="26"/>
      <c r="P179" s="26"/>
      <c r="Q179" s="26"/>
      <c r="S179" s="26"/>
      <c r="T179" s="26"/>
      <c r="U179" s="26"/>
      <c r="AB179" s="26"/>
      <c r="AC179" s="26"/>
      <c r="AE179" s="26"/>
      <c r="AF179" s="26"/>
      <c r="AG179" s="26"/>
      <c r="AH179" s="94"/>
    </row>
    <row r="180" spans="2:34" x14ac:dyDescent="0.2">
      <c r="B180" s="92"/>
      <c r="C180" s="92"/>
      <c r="D180" s="26"/>
      <c r="G180" s="26"/>
      <c r="I180" s="26"/>
      <c r="K180" s="26"/>
      <c r="L180" s="26"/>
      <c r="M180" s="26"/>
      <c r="O180" s="26"/>
      <c r="P180" s="26"/>
      <c r="Q180" s="26"/>
      <c r="S180" s="26"/>
      <c r="T180" s="26"/>
      <c r="U180" s="26"/>
      <c r="AB180" s="26"/>
      <c r="AC180" s="26"/>
      <c r="AE180" s="26"/>
      <c r="AF180" s="26"/>
      <c r="AG180" s="26"/>
      <c r="AH180" s="94"/>
    </row>
    <row r="181" spans="2:34" x14ac:dyDescent="0.2">
      <c r="B181" s="92"/>
      <c r="C181" s="92"/>
      <c r="D181" s="26"/>
      <c r="G181" s="26"/>
      <c r="I181" s="26"/>
      <c r="K181" s="26"/>
      <c r="L181" s="26"/>
      <c r="M181" s="26"/>
      <c r="O181" s="26"/>
      <c r="P181" s="26"/>
      <c r="Q181" s="26"/>
      <c r="S181" s="26"/>
      <c r="T181" s="26"/>
      <c r="U181" s="26"/>
      <c r="AB181" s="26"/>
      <c r="AC181" s="26"/>
      <c r="AE181" s="26"/>
      <c r="AF181" s="26"/>
      <c r="AG181" s="26"/>
      <c r="AH181" s="94"/>
    </row>
    <row r="182" spans="2:34" x14ac:dyDescent="0.2">
      <c r="B182" s="92"/>
      <c r="C182" s="92"/>
      <c r="D182" s="26"/>
      <c r="G182" s="26"/>
      <c r="I182" s="26"/>
      <c r="K182" s="26"/>
      <c r="L182" s="26"/>
      <c r="M182" s="26"/>
      <c r="O182" s="26"/>
      <c r="P182" s="26"/>
      <c r="Q182" s="26"/>
      <c r="S182" s="26"/>
      <c r="T182" s="26"/>
      <c r="U182" s="26"/>
      <c r="AB182" s="26"/>
      <c r="AC182" s="26"/>
      <c r="AE182" s="26"/>
      <c r="AF182" s="26"/>
      <c r="AG182" s="26"/>
      <c r="AH182" s="94"/>
    </row>
    <row r="183" spans="2:34" x14ac:dyDescent="0.2">
      <c r="B183" s="92"/>
      <c r="C183" s="92"/>
      <c r="D183" s="26"/>
      <c r="G183" s="26"/>
      <c r="I183" s="26"/>
      <c r="K183" s="26"/>
      <c r="L183" s="26"/>
      <c r="M183" s="26"/>
      <c r="O183" s="26"/>
      <c r="P183" s="26"/>
      <c r="Q183" s="26"/>
      <c r="S183" s="26"/>
      <c r="T183" s="26"/>
      <c r="U183" s="26"/>
      <c r="AB183" s="26"/>
      <c r="AC183" s="26"/>
      <c r="AE183" s="26"/>
      <c r="AF183" s="26"/>
      <c r="AG183" s="26"/>
      <c r="AH183" s="94"/>
    </row>
    <row r="184" spans="2:34" x14ac:dyDescent="0.2">
      <c r="B184" s="92"/>
      <c r="C184" s="92"/>
      <c r="D184" s="26"/>
      <c r="G184" s="26"/>
      <c r="I184" s="26"/>
      <c r="K184" s="26"/>
      <c r="L184" s="26"/>
      <c r="M184" s="26"/>
      <c r="O184" s="26"/>
      <c r="P184" s="26"/>
      <c r="Q184" s="26"/>
      <c r="S184" s="26"/>
      <c r="T184" s="26"/>
      <c r="U184" s="26"/>
      <c r="AB184" s="26"/>
      <c r="AC184" s="26"/>
      <c r="AE184" s="26"/>
      <c r="AF184" s="26"/>
      <c r="AG184" s="26"/>
      <c r="AH184" s="94"/>
    </row>
    <row r="185" spans="2:34" x14ac:dyDescent="0.2">
      <c r="B185" s="92"/>
      <c r="C185" s="92"/>
      <c r="D185" s="26"/>
      <c r="G185" s="26"/>
      <c r="I185" s="26"/>
      <c r="K185" s="26"/>
      <c r="L185" s="26"/>
      <c r="M185" s="26"/>
      <c r="O185" s="26"/>
      <c r="P185" s="26"/>
      <c r="Q185" s="26"/>
      <c r="S185" s="26"/>
      <c r="T185" s="26"/>
      <c r="U185" s="26"/>
      <c r="AB185" s="26"/>
      <c r="AC185" s="26"/>
      <c r="AE185" s="26"/>
      <c r="AF185" s="26"/>
      <c r="AG185" s="26"/>
      <c r="AH185" s="94"/>
    </row>
    <row r="186" spans="2:34" x14ac:dyDescent="0.2">
      <c r="B186" s="92"/>
      <c r="C186" s="92"/>
      <c r="D186" s="26"/>
      <c r="G186" s="26"/>
      <c r="I186" s="26"/>
      <c r="K186" s="26"/>
      <c r="L186" s="26"/>
      <c r="M186" s="26"/>
      <c r="O186" s="26"/>
      <c r="P186" s="26"/>
      <c r="Q186" s="26"/>
      <c r="S186" s="26"/>
      <c r="T186" s="26"/>
      <c r="U186" s="26"/>
      <c r="AB186" s="26"/>
      <c r="AC186" s="26"/>
      <c r="AE186" s="26"/>
      <c r="AF186" s="26"/>
      <c r="AG186" s="26"/>
      <c r="AH186" s="94"/>
    </row>
    <row r="187" spans="2:34" x14ac:dyDescent="0.2">
      <c r="B187" s="92"/>
      <c r="C187" s="92"/>
      <c r="D187" s="26"/>
      <c r="G187" s="26"/>
      <c r="I187" s="26"/>
      <c r="K187" s="26"/>
      <c r="L187" s="26"/>
      <c r="M187" s="26"/>
      <c r="O187" s="26"/>
      <c r="P187" s="26"/>
      <c r="Q187" s="26"/>
      <c r="S187" s="26"/>
      <c r="T187" s="26"/>
      <c r="U187" s="26"/>
      <c r="AB187" s="26"/>
      <c r="AC187" s="26"/>
      <c r="AE187" s="26"/>
      <c r="AF187" s="26"/>
      <c r="AG187" s="26"/>
      <c r="AH187" s="94"/>
    </row>
    <row r="188" spans="2:34" x14ac:dyDescent="0.2">
      <c r="B188" s="92"/>
      <c r="C188" s="92"/>
      <c r="D188" s="26"/>
      <c r="G188" s="26"/>
      <c r="I188" s="26"/>
      <c r="K188" s="26"/>
      <c r="L188" s="26"/>
      <c r="M188" s="26"/>
      <c r="O188" s="26"/>
      <c r="P188" s="26"/>
      <c r="Q188" s="26"/>
      <c r="S188" s="26"/>
      <c r="T188" s="26"/>
      <c r="U188" s="26"/>
      <c r="AB188" s="26"/>
      <c r="AC188" s="26"/>
      <c r="AE188" s="26"/>
      <c r="AF188" s="26"/>
      <c r="AG188" s="26"/>
      <c r="AH188" s="94"/>
    </row>
    <row r="189" spans="2:34" x14ac:dyDescent="0.2">
      <c r="B189" s="92"/>
      <c r="C189" s="92"/>
      <c r="D189" s="26"/>
      <c r="G189" s="26"/>
      <c r="I189" s="26"/>
      <c r="K189" s="26"/>
      <c r="L189" s="26"/>
      <c r="M189" s="26"/>
      <c r="O189" s="26"/>
      <c r="P189" s="26"/>
      <c r="Q189" s="26"/>
      <c r="S189" s="26"/>
      <c r="T189" s="26"/>
      <c r="U189" s="26"/>
      <c r="AB189" s="26"/>
      <c r="AC189" s="26"/>
      <c r="AE189" s="26"/>
      <c r="AF189" s="26"/>
      <c r="AG189" s="26"/>
      <c r="AH189" s="94"/>
    </row>
    <row r="190" spans="2:34" x14ac:dyDescent="0.2">
      <c r="B190" s="92"/>
      <c r="C190" s="92"/>
      <c r="D190" s="26"/>
      <c r="G190" s="26"/>
      <c r="I190" s="26"/>
      <c r="K190" s="26"/>
      <c r="L190" s="26"/>
      <c r="M190" s="26"/>
      <c r="O190" s="26"/>
      <c r="P190" s="26"/>
      <c r="Q190" s="26"/>
      <c r="S190" s="26"/>
      <c r="T190" s="26"/>
      <c r="U190" s="26"/>
      <c r="AB190" s="26"/>
      <c r="AC190" s="26"/>
      <c r="AE190" s="26"/>
      <c r="AF190" s="26"/>
      <c r="AG190" s="26"/>
      <c r="AH190" s="94"/>
    </row>
    <row r="191" spans="2:34" x14ac:dyDescent="0.2">
      <c r="B191" s="92"/>
      <c r="C191" s="92"/>
      <c r="D191" s="26"/>
      <c r="G191" s="26"/>
      <c r="I191" s="26"/>
      <c r="K191" s="26"/>
      <c r="L191" s="26"/>
      <c r="M191" s="26"/>
      <c r="O191" s="26"/>
      <c r="P191" s="26"/>
      <c r="Q191" s="26"/>
      <c r="S191" s="26"/>
      <c r="T191" s="26"/>
      <c r="U191" s="26"/>
      <c r="AB191" s="26"/>
      <c r="AC191" s="26"/>
      <c r="AE191" s="26"/>
      <c r="AF191" s="26"/>
      <c r="AG191" s="26"/>
      <c r="AH191" s="94"/>
    </row>
    <row r="192" spans="2:34" x14ac:dyDescent="0.2">
      <c r="B192" s="92"/>
      <c r="C192" s="92"/>
      <c r="D192" s="26"/>
      <c r="G192" s="26"/>
      <c r="I192" s="26"/>
      <c r="K192" s="26"/>
      <c r="L192" s="26"/>
      <c r="M192" s="26"/>
      <c r="O192" s="26"/>
      <c r="P192" s="26"/>
      <c r="Q192" s="26"/>
      <c r="S192" s="26"/>
      <c r="T192" s="26"/>
      <c r="U192" s="26"/>
      <c r="AB192" s="26"/>
      <c r="AC192" s="26"/>
      <c r="AE192" s="26"/>
      <c r="AF192" s="26"/>
      <c r="AG192" s="26"/>
      <c r="AH192" s="94"/>
    </row>
    <row r="193" spans="2:34" x14ac:dyDescent="0.2">
      <c r="B193" s="92"/>
      <c r="C193" s="92"/>
      <c r="D193" s="26"/>
      <c r="G193" s="26"/>
      <c r="I193" s="26"/>
      <c r="K193" s="26"/>
      <c r="L193" s="26"/>
      <c r="M193" s="26"/>
      <c r="O193" s="26"/>
      <c r="P193" s="26"/>
      <c r="Q193" s="26"/>
      <c r="S193" s="26"/>
      <c r="T193" s="26"/>
      <c r="U193" s="26"/>
      <c r="AB193" s="26"/>
      <c r="AC193" s="26"/>
      <c r="AE193" s="26"/>
      <c r="AF193" s="26"/>
      <c r="AG193" s="26"/>
      <c r="AH193" s="94"/>
    </row>
    <row r="194" spans="2:34" x14ac:dyDescent="0.2">
      <c r="B194" s="92"/>
      <c r="C194" s="92"/>
      <c r="D194" s="26"/>
      <c r="G194" s="26"/>
      <c r="I194" s="26"/>
      <c r="K194" s="26"/>
      <c r="L194" s="26"/>
      <c r="M194" s="26"/>
      <c r="O194" s="26"/>
      <c r="P194" s="26"/>
      <c r="Q194" s="26"/>
      <c r="S194" s="26"/>
      <c r="T194" s="26"/>
      <c r="U194" s="26"/>
      <c r="AB194" s="26"/>
      <c r="AC194" s="26"/>
      <c r="AE194" s="26"/>
      <c r="AF194" s="26"/>
      <c r="AG194" s="26"/>
      <c r="AH194" s="94"/>
    </row>
    <row r="195" spans="2:34" x14ac:dyDescent="0.2">
      <c r="B195" s="92"/>
      <c r="C195" s="92"/>
      <c r="D195" s="26"/>
      <c r="G195" s="26"/>
      <c r="I195" s="26"/>
      <c r="K195" s="26"/>
      <c r="L195" s="26"/>
      <c r="M195" s="26"/>
      <c r="O195" s="26"/>
      <c r="P195" s="26"/>
      <c r="Q195" s="26"/>
      <c r="S195" s="26"/>
      <c r="T195" s="26"/>
      <c r="U195" s="26"/>
      <c r="AB195" s="26"/>
      <c r="AC195" s="26"/>
      <c r="AE195" s="26"/>
      <c r="AF195" s="26"/>
      <c r="AG195" s="26"/>
      <c r="AH195" s="94"/>
    </row>
    <row r="196" spans="2:34" x14ac:dyDescent="0.2">
      <c r="B196" s="92"/>
      <c r="C196" s="92"/>
      <c r="D196" s="26"/>
      <c r="G196" s="26"/>
      <c r="I196" s="26"/>
      <c r="K196" s="26"/>
      <c r="L196" s="26"/>
      <c r="M196" s="26"/>
      <c r="O196" s="26"/>
      <c r="P196" s="26"/>
      <c r="Q196" s="26"/>
      <c r="S196" s="26"/>
      <c r="T196" s="26"/>
      <c r="U196" s="26"/>
      <c r="AB196" s="26"/>
      <c r="AC196" s="26"/>
      <c r="AE196" s="26"/>
      <c r="AF196" s="26"/>
      <c r="AG196" s="26"/>
      <c r="AH196" s="94"/>
    </row>
    <row r="197" spans="2:34" x14ac:dyDescent="0.2">
      <c r="B197" s="92"/>
      <c r="C197" s="92"/>
      <c r="D197" s="26"/>
      <c r="G197" s="26"/>
      <c r="I197" s="26"/>
      <c r="K197" s="26"/>
      <c r="L197" s="26"/>
      <c r="M197" s="26"/>
      <c r="O197" s="26"/>
      <c r="P197" s="26"/>
      <c r="Q197" s="26"/>
      <c r="S197" s="26"/>
      <c r="T197" s="26"/>
      <c r="U197" s="26"/>
      <c r="AB197" s="26"/>
      <c r="AC197" s="26"/>
      <c r="AE197" s="26"/>
      <c r="AF197" s="26"/>
      <c r="AG197" s="26"/>
      <c r="AH197" s="94"/>
    </row>
    <row r="198" spans="2:34" x14ac:dyDescent="0.2">
      <c r="B198" s="92"/>
      <c r="C198" s="92"/>
      <c r="D198" s="26"/>
      <c r="G198" s="26"/>
      <c r="I198" s="26"/>
      <c r="K198" s="26"/>
      <c r="L198" s="26"/>
      <c r="M198" s="26"/>
      <c r="O198" s="26"/>
      <c r="P198" s="26"/>
      <c r="Q198" s="26"/>
      <c r="S198" s="26"/>
      <c r="T198" s="26"/>
      <c r="U198" s="26"/>
      <c r="AB198" s="26"/>
      <c r="AC198" s="26"/>
      <c r="AE198" s="26"/>
      <c r="AF198" s="26"/>
      <c r="AG198" s="26"/>
      <c r="AH198" s="94"/>
    </row>
    <row r="199" spans="2:34" x14ac:dyDescent="0.2">
      <c r="B199" s="92"/>
      <c r="C199" s="92"/>
      <c r="D199" s="26"/>
      <c r="G199" s="26"/>
      <c r="I199" s="26"/>
      <c r="K199" s="26"/>
      <c r="L199" s="26"/>
      <c r="M199" s="26"/>
      <c r="O199" s="26"/>
      <c r="P199" s="26"/>
      <c r="Q199" s="26"/>
      <c r="S199" s="26"/>
      <c r="T199" s="26"/>
      <c r="U199" s="26"/>
      <c r="AB199" s="26"/>
      <c r="AC199" s="26"/>
      <c r="AE199" s="26"/>
      <c r="AF199" s="26"/>
      <c r="AG199" s="26"/>
      <c r="AH199" s="94"/>
    </row>
    <row r="200" spans="2:34" x14ac:dyDescent="0.2">
      <c r="B200" s="92"/>
      <c r="C200" s="92"/>
      <c r="D200" s="26"/>
      <c r="G200" s="26"/>
      <c r="I200" s="26"/>
      <c r="K200" s="26"/>
      <c r="L200" s="26"/>
      <c r="M200" s="26"/>
      <c r="O200" s="26"/>
      <c r="P200" s="26"/>
      <c r="Q200" s="26"/>
      <c r="S200" s="26"/>
      <c r="T200" s="26"/>
      <c r="U200" s="26"/>
      <c r="AB200" s="26"/>
      <c r="AC200" s="26"/>
      <c r="AE200" s="26"/>
      <c r="AF200" s="26"/>
      <c r="AG200" s="26"/>
      <c r="AH200" s="94"/>
    </row>
    <row r="201" spans="2:34" x14ac:dyDescent="0.2">
      <c r="B201" s="92"/>
      <c r="C201" s="92"/>
      <c r="D201" s="26"/>
      <c r="G201" s="26"/>
      <c r="I201" s="26"/>
      <c r="K201" s="26"/>
      <c r="L201" s="26"/>
      <c r="M201" s="26"/>
      <c r="O201" s="26"/>
      <c r="P201" s="26"/>
      <c r="Q201" s="26"/>
      <c r="S201" s="26"/>
      <c r="T201" s="26"/>
      <c r="U201" s="26"/>
      <c r="AB201" s="26"/>
      <c r="AC201" s="26"/>
      <c r="AE201" s="26"/>
      <c r="AF201" s="26"/>
      <c r="AG201" s="26"/>
      <c r="AH201" s="94"/>
    </row>
    <row r="202" spans="2:34" x14ac:dyDescent="0.2">
      <c r="B202" s="92"/>
      <c r="C202" s="92"/>
      <c r="D202" s="26"/>
      <c r="G202" s="26"/>
      <c r="I202" s="26"/>
      <c r="K202" s="26"/>
      <c r="L202" s="26"/>
      <c r="M202" s="26"/>
      <c r="O202" s="26"/>
      <c r="P202" s="26"/>
      <c r="Q202" s="26"/>
      <c r="S202" s="26"/>
      <c r="T202" s="26"/>
      <c r="U202" s="26"/>
      <c r="AB202" s="26"/>
      <c r="AC202" s="26"/>
      <c r="AE202" s="26"/>
      <c r="AF202" s="26"/>
      <c r="AG202" s="26"/>
      <c r="AH202" s="94"/>
    </row>
    <row r="203" spans="2:34" x14ac:dyDescent="0.2">
      <c r="B203" s="92"/>
      <c r="C203" s="92"/>
      <c r="D203" s="26"/>
      <c r="G203" s="26"/>
      <c r="I203" s="26"/>
      <c r="K203" s="26"/>
      <c r="L203" s="26"/>
      <c r="M203" s="26"/>
      <c r="O203" s="26"/>
      <c r="P203" s="26"/>
      <c r="Q203" s="26"/>
      <c r="S203" s="26"/>
      <c r="T203" s="26"/>
      <c r="U203" s="26"/>
      <c r="AB203" s="26"/>
      <c r="AC203" s="26"/>
      <c r="AE203" s="26"/>
      <c r="AF203" s="26"/>
      <c r="AG203" s="26"/>
      <c r="AH203" s="94"/>
    </row>
    <row r="204" spans="2:34" x14ac:dyDescent="0.2">
      <c r="B204" s="92"/>
      <c r="C204" s="92"/>
      <c r="D204" s="26"/>
      <c r="G204" s="26"/>
      <c r="I204" s="26"/>
      <c r="K204" s="26"/>
      <c r="L204" s="26"/>
      <c r="M204" s="26"/>
      <c r="O204" s="26"/>
      <c r="P204" s="26"/>
      <c r="Q204" s="26"/>
      <c r="S204" s="26"/>
      <c r="T204" s="26"/>
      <c r="U204" s="26"/>
      <c r="AB204" s="26"/>
      <c r="AC204" s="26"/>
      <c r="AE204" s="26"/>
      <c r="AF204" s="26"/>
      <c r="AG204" s="26"/>
      <c r="AH204" s="94"/>
    </row>
    <row r="205" spans="2:34" x14ac:dyDescent="0.2">
      <c r="B205" s="92"/>
      <c r="C205" s="92"/>
      <c r="D205" s="26"/>
      <c r="G205" s="26"/>
      <c r="I205" s="26"/>
      <c r="K205" s="26"/>
      <c r="L205" s="26"/>
      <c r="M205" s="26"/>
      <c r="O205" s="26"/>
      <c r="P205" s="26"/>
      <c r="Q205" s="26"/>
      <c r="S205" s="26"/>
      <c r="T205" s="26"/>
      <c r="U205" s="26"/>
      <c r="AB205" s="26"/>
      <c r="AC205" s="26"/>
      <c r="AE205" s="26"/>
      <c r="AF205" s="26"/>
      <c r="AG205" s="26"/>
      <c r="AH205" s="94"/>
    </row>
    <row r="206" spans="2:34" x14ac:dyDescent="0.2">
      <c r="B206" s="92"/>
      <c r="C206" s="92"/>
      <c r="D206" s="26"/>
      <c r="G206" s="26"/>
      <c r="I206" s="26"/>
      <c r="K206" s="26"/>
      <c r="L206" s="26"/>
      <c r="M206" s="26"/>
      <c r="O206" s="26"/>
      <c r="P206" s="26"/>
      <c r="Q206" s="26"/>
      <c r="S206" s="26"/>
      <c r="T206" s="26"/>
      <c r="U206" s="26"/>
      <c r="AB206" s="26"/>
      <c r="AC206" s="26"/>
      <c r="AE206" s="26"/>
      <c r="AF206" s="26"/>
      <c r="AG206" s="26"/>
      <c r="AH206" s="94"/>
    </row>
    <row r="207" spans="2:34" x14ac:dyDescent="0.2">
      <c r="B207" s="92"/>
      <c r="C207" s="92"/>
      <c r="D207" s="26"/>
      <c r="G207" s="26"/>
      <c r="I207" s="26"/>
      <c r="K207" s="26"/>
      <c r="L207" s="26"/>
      <c r="M207" s="26"/>
      <c r="O207" s="26"/>
      <c r="P207" s="26"/>
      <c r="Q207" s="26"/>
      <c r="S207" s="26"/>
      <c r="T207" s="26"/>
      <c r="U207" s="26"/>
      <c r="AB207" s="26"/>
      <c r="AC207" s="26"/>
      <c r="AE207" s="26"/>
      <c r="AF207" s="26"/>
      <c r="AG207" s="26"/>
      <c r="AH207" s="94"/>
    </row>
    <row r="208" spans="2:34" x14ac:dyDescent="0.2">
      <c r="B208" s="92"/>
      <c r="C208" s="92"/>
      <c r="D208" s="26"/>
      <c r="G208" s="26"/>
      <c r="I208" s="26"/>
      <c r="K208" s="26"/>
      <c r="L208" s="26"/>
      <c r="M208" s="26"/>
      <c r="O208" s="26"/>
      <c r="P208" s="26"/>
      <c r="Q208" s="26"/>
      <c r="S208" s="26"/>
      <c r="T208" s="26"/>
      <c r="U208" s="26"/>
      <c r="AB208" s="26"/>
      <c r="AC208" s="26"/>
      <c r="AE208" s="26"/>
      <c r="AF208" s="26"/>
      <c r="AG208" s="26"/>
      <c r="AH208" s="94"/>
    </row>
    <row r="209" spans="2:34" x14ac:dyDescent="0.2">
      <c r="B209" s="92"/>
      <c r="C209" s="92"/>
      <c r="D209" s="26"/>
      <c r="G209" s="26"/>
      <c r="I209" s="26"/>
      <c r="K209" s="26"/>
      <c r="L209" s="26"/>
      <c r="M209" s="26"/>
      <c r="O209" s="26"/>
      <c r="P209" s="26"/>
      <c r="Q209" s="26"/>
      <c r="S209" s="26"/>
      <c r="T209" s="26"/>
      <c r="U209" s="26"/>
      <c r="AB209" s="26"/>
      <c r="AC209" s="26"/>
      <c r="AE209" s="26"/>
      <c r="AF209" s="26"/>
      <c r="AG209" s="26"/>
      <c r="AH209" s="94"/>
    </row>
    <row r="210" spans="2:34" x14ac:dyDescent="0.2">
      <c r="B210" s="92"/>
      <c r="C210" s="92"/>
      <c r="D210" s="26"/>
      <c r="G210" s="26"/>
      <c r="I210" s="26"/>
      <c r="K210" s="26"/>
      <c r="L210" s="26"/>
      <c r="M210" s="26"/>
      <c r="O210" s="26"/>
      <c r="P210" s="26"/>
      <c r="Q210" s="26"/>
      <c r="S210" s="26"/>
      <c r="T210" s="26"/>
      <c r="U210" s="26"/>
      <c r="AB210" s="26"/>
      <c r="AC210" s="26"/>
      <c r="AE210" s="26"/>
      <c r="AF210" s="26"/>
      <c r="AG210" s="26"/>
      <c r="AH210" s="94"/>
    </row>
    <row r="211" spans="2:34" x14ac:dyDescent="0.2">
      <c r="B211" s="92"/>
      <c r="C211" s="92"/>
      <c r="D211" s="26"/>
      <c r="G211" s="26"/>
      <c r="I211" s="26"/>
      <c r="K211" s="26"/>
      <c r="L211" s="26"/>
      <c r="M211" s="26"/>
      <c r="O211" s="26"/>
      <c r="P211" s="26"/>
      <c r="Q211" s="26"/>
      <c r="S211" s="26"/>
      <c r="T211" s="26"/>
      <c r="U211" s="26"/>
      <c r="AB211" s="26"/>
      <c r="AC211" s="26"/>
      <c r="AE211" s="26"/>
      <c r="AF211" s="26"/>
      <c r="AG211" s="26"/>
      <c r="AH211" s="94"/>
    </row>
    <row r="212" spans="2:34" x14ac:dyDescent="0.2">
      <c r="B212" s="92"/>
      <c r="C212" s="92"/>
      <c r="D212" s="26"/>
      <c r="G212" s="26"/>
      <c r="I212" s="26"/>
      <c r="K212" s="26"/>
      <c r="L212" s="26"/>
      <c r="M212" s="26"/>
      <c r="O212" s="26"/>
      <c r="P212" s="26"/>
      <c r="Q212" s="26"/>
      <c r="S212" s="26"/>
      <c r="T212" s="26"/>
      <c r="U212" s="26"/>
      <c r="AB212" s="26"/>
      <c r="AC212" s="26"/>
      <c r="AE212" s="26"/>
      <c r="AF212" s="26"/>
      <c r="AG212" s="26"/>
      <c r="AH212" s="94"/>
    </row>
    <row r="213" spans="2:34" x14ac:dyDescent="0.2">
      <c r="B213" s="92"/>
      <c r="C213" s="92"/>
      <c r="D213" s="26"/>
      <c r="G213" s="26"/>
      <c r="I213" s="26"/>
      <c r="K213" s="26"/>
      <c r="L213" s="26"/>
      <c r="M213" s="26"/>
      <c r="O213" s="26"/>
      <c r="P213" s="26"/>
      <c r="Q213" s="26"/>
      <c r="S213" s="26"/>
      <c r="T213" s="26"/>
      <c r="U213" s="26"/>
      <c r="AB213" s="26"/>
      <c r="AC213" s="26"/>
      <c r="AE213" s="26"/>
      <c r="AF213" s="26"/>
      <c r="AG213" s="26"/>
      <c r="AH213" s="94"/>
    </row>
    <row r="214" spans="2:34" x14ac:dyDescent="0.2">
      <c r="B214" s="92"/>
      <c r="C214" s="92"/>
      <c r="D214" s="26"/>
      <c r="G214" s="26"/>
      <c r="I214" s="26"/>
      <c r="K214" s="26"/>
      <c r="L214" s="26"/>
      <c r="M214" s="26"/>
      <c r="O214" s="26"/>
      <c r="P214" s="26"/>
      <c r="Q214" s="26"/>
      <c r="S214" s="26"/>
      <c r="T214" s="26"/>
      <c r="U214" s="26"/>
      <c r="AB214" s="26"/>
      <c r="AC214" s="26"/>
      <c r="AE214" s="26"/>
      <c r="AF214" s="26"/>
      <c r="AG214" s="26"/>
      <c r="AH214" s="94"/>
    </row>
    <row r="215" spans="2:34" x14ac:dyDescent="0.2">
      <c r="B215" s="92"/>
      <c r="C215" s="92"/>
      <c r="D215" s="26"/>
      <c r="G215" s="26"/>
      <c r="I215" s="26"/>
      <c r="K215" s="26"/>
      <c r="L215" s="26"/>
      <c r="M215" s="26"/>
      <c r="O215" s="26"/>
      <c r="P215" s="26"/>
      <c r="Q215" s="26"/>
      <c r="S215" s="26"/>
      <c r="T215" s="26"/>
      <c r="U215" s="26"/>
      <c r="AB215" s="26"/>
      <c r="AC215" s="26"/>
      <c r="AE215" s="26"/>
      <c r="AF215" s="26"/>
      <c r="AG215" s="26"/>
      <c r="AH215" s="94"/>
    </row>
    <row r="216" spans="2:34" x14ac:dyDescent="0.2">
      <c r="B216" s="92"/>
      <c r="C216" s="92"/>
      <c r="D216" s="26"/>
      <c r="G216" s="26"/>
      <c r="I216" s="26"/>
      <c r="K216" s="26"/>
      <c r="L216" s="26"/>
      <c r="M216" s="26"/>
      <c r="O216" s="26"/>
      <c r="P216" s="26"/>
      <c r="Q216" s="26"/>
      <c r="S216" s="26"/>
      <c r="T216" s="26"/>
      <c r="U216" s="26"/>
      <c r="AB216" s="26"/>
      <c r="AC216" s="26"/>
      <c r="AE216" s="26"/>
      <c r="AF216" s="26"/>
      <c r="AG216" s="26"/>
      <c r="AH216" s="94"/>
    </row>
    <row r="217" spans="2:34" x14ac:dyDescent="0.2">
      <c r="B217" s="92"/>
      <c r="C217" s="92"/>
      <c r="D217" s="26"/>
      <c r="G217" s="26"/>
      <c r="I217" s="26"/>
      <c r="K217" s="26"/>
      <c r="L217" s="26"/>
      <c r="M217" s="26"/>
      <c r="O217" s="26"/>
      <c r="P217" s="26"/>
      <c r="Q217" s="26"/>
      <c r="S217" s="26"/>
      <c r="T217" s="26"/>
      <c r="U217" s="26"/>
      <c r="AB217" s="26"/>
      <c r="AC217" s="26"/>
      <c r="AE217" s="26"/>
      <c r="AF217" s="26"/>
      <c r="AG217" s="26"/>
      <c r="AH217" s="94"/>
    </row>
    <row r="218" spans="2:34" x14ac:dyDescent="0.2">
      <c r="B218" s="92"/>
      <c r="C218" s="92"/>
      <c r="D218" s="26"/>
      <c r="G218" s="26"/>
      <c r="I218" s="26"/>
      <c r="K218" s="26"/>
      <c r="L218" s="26"/>
      <c r="M218" s="26"/>
      <c r="O218" s="26"/>
      <c r="P218" s="26"/>
      <c r="Q218" s="26"/>
      <c r="S218" s="26"/>
      <c r="T218" s="26"/>
      <c r="U218" s="26"/>
      <c r="AB218" s="26"/>
      <c r="AC218" s="26"/>
      <c r="AE218" s="26"/>
      <c r="AF218" s="26"/>
      <c r="AG218" s="26"/>
      <c r="AH218" s="94"/>
    </row>
    <row r="219" spans="2:34" x14ac:dyDescent="0.2">
      <c r="B219" s="92"/>
      <c r="C219" s="92"/>
      <c r="D219" s="26"/>
      <c r="G219" s="26"/>
      <c r="I219" s="26"/>
      <c r="K219" s="26"/>
      <c r="L219" s="26"/>
      <c r="M219" s="26"/>
      <c r="O219" s="26"/>
      <c r="P219" s="26"/>
      <c r="Q219" s="26"/>
      <c r="S219" s="26"/>
      <c r="T219" s="26"/>
      <c r="U219" s="26"/>
      <c r="AB219" s="26"/>
      <c r="AC219" s="26"/>
      <c r="AE219" s="26"/>
      <c r="AF219" s="26"/>
      <c r="AG219" s="26"/>
      <c r="AH219" s="94"/>
    </row>
    <row r="220" spans="2:34" x14ac:dyDescent="0.2">
      <c r="B220" s="92"/>
      <c r="C220" s="92"/>
      <c r="D220" s="26"/>
      <c r="G220" s="26"/>
      <c r="I220" s="26"/>
      <c r="K220" s="26"/>
      <c r="L220" s="26"/>
      <c r="M220" s="26"/>
      <c r="O220" s="26"/>
      <c r="P220" s="26"/>
      <c r="Q220" s="26"/>
      <c r="S220" s="26"/>
      <c r="T220" s="26"/>
      <c r="U220" s="26"/>
      <c r="AB220" s="26"/>
      <c r="AC220" s="26"/>
      <c r="AE220" s="26"/>
      <c r="AF220" s="26"/>
      <c r="AG220" s="26"/>
      <c r="AH220" s="94"/>
    </row>
    <row r="221" spans="2:34" x14ac:dyDescent="0.2">
      <c r="B221" s="92"/>
      <c r="C221" s="92"/>
      <c r="D221" s="26"/>
      <c r="G221" s="26"/>
      <c r="I221" s="26"/>
      <c r="K221" s="26"/>
      <c r="L221" s="26"/>
      <c r="M221" s="26"/>
      <c r="O221" s="26"/>
      <c r="P221" s="26"/>
      <c r="Q221" s="26"/>
      <c r="S221" s="26"/>
      <c r="T221" s="26"/>
      <c r="U221" s="26"/>
      <c r="AB221" s="26"/>
      <c r="AC221" s="26"/>
      <c r="AE221" s="26"/>
      <c r="AF221" s="26"/>
      <c r="AG221" s="26"/>
      <c r="AH221" s="94"/>
    </row>
    <row r="222" spans="2:34" x14ac:dyDescent="0.2">
      <c r="B222" s="92"/>
      <c r="C222" s="92"/>
      <c r="D222" s="26"/>
      <c r="G222" s="26"/>
      <c r="I222" s="26"/>
      <c r="K222" s="26"/>
      <c r="L222" s="26"/>
      <c r="M222" s="26"/>
      <c r="O222" s="26"/>
      <c r="P222" s="26"/>
      <c r="Q222" s="26"/>
      <c r="S222" s="26"/>
      <c r="T222" s="26"/>
      <c r="U222" s="26"/>
      <c r="AB222" s="26"/>
      <c r="AC222" s="26"/>
      <c r="AE222" s="26"/>
      <c r="AF222" s="26"/>
      <c r="AG222" s="26"/>
      <c r="AH222" s="94"/>
    </row>
    <row r="223" spans="2:34" x14ac:dyDescent="0.2">
      <c r="B223" s="92"/>
      <c r="C223" s="92"/>
      <c r="D223" s="26"/>
      <c r="G223" s="26"/>
      <c r="I223" s="26"/>
      <c r="K223" s="26"/>
      <c r="L223" s="26"/>
      <c r="M223" s="26"/>
      <c r="O223" s="26"/>
      <c r="P223" s="26"/>
      <c r="Q223" s="26"/>
      <c r="S223" s="26"/>
      <c r="T223" s="26"/>
      <c r="U223" s="26"/>
      <c r="AB223" s="26"/>
      <c r="AC223" s="26"/>
      <c r="AE223" s="26"/>
      <c r="AF223" s="26"/>
      <c r="AG223" s="26"/>
      <c r="AH223" s="94"/>
    </row>
    <row r="224" spans="2:34" x14ac:dyDescent="0.2">
      <c r="B224" s="92"/>
      <c r="C224" s="92"/>
      <c r="D224" s="26"/>
      <c r="G224" s="26"/>
      <c r="I224" s="26"/>
      <c r="K224" s="26"/>
      <c r="L224" s="26"/>
      <c r="M224" s="26"/>
      <c r="O224" s="26"/>
      <c r="P224" s="26"/>
      <c r="Q224" s="26"/>
      <c r="S224" s="26"/>
      <c r="T224" s="26"/>
      <c r="U224" s="26"/>
      <c r="AB224" s="26"/>
      <c r="AC224" s="26"/>
      <c r="AE224" s="26"/>
      <c r="AF224" s="26"/>
      <c r="AG224" s="26"/>
      <c r="AH224" s="94"/>
    </row>
    <row r="225" spans="2:34" x14ac:dyDescent="0.2">
      <c r="B225" s="92"/>
      <c r="C225" s="92"/>
      <c r="D225" s="26"/>
      <c r="G225" s="26"/>
      <c r="I225" s="26"/>
      <c r="K225" s="26"/>
      <c r="L225" s="26"/>
      <c r="M225" s="26"/>
      <c r="O225" s="26"/>
      <c r="P225" s="26"/>
      <c r="Q225" s="26"/>
      <c r="S225" s="26"/>
      <c r="T225" s="26"/>
      <c r="U225" s="26"/>
      <c r="AB225" s="26"/>
      <c r="AC225" s="26"/>
      <c r="AE225" s="26"/>
      <c r="AF225" s="26"/>
      <c r="AG225" s="26"/>
      <c r="AH225" s="94"/>
    </row>
    <row r="226" spans="2:34" x14ac:dyDescent="0.2">
      <c r="B226" s="92"/>
      <c r="C226" s="92"/>
      <c r="D226" s="26"/>
      <c r="G226" s="26"/>
      <c r="I226" s="26"/>
      <c r="K226" s="26"/>
      <c r="L226" s="26"/>
      <c r="M226" s="26"/>
      <c r="O226" s="26"/>
      <c r="P226" s="26"/>
      <c r="Q226" s="26"/>
      <c r="S226" s="26"/>
      <c r="T226" s="26"/>
      <c r="U226" s="26"/>
      <c r="AB226" s="26"/>
      <c r="AC226" s="26"/>
      <c r="AE226" s="26"/>
      <c r="AF226" s="26"/>
      <c r="AG226" s="26"/>
      <c r="AH226" s="94"/>
    </row>
    <row r="227" spans="2:34" x14ac:dyDescent="0.2">
      <c r="B227" s="92"/>
      <c r="C227" s="92"/>
      <c r="D227" s="26"/>
      <c r="G227" s="26"/>
      <c r="I227" s="26"/>
      <c r="K227" s="26"/>
      <c r="L227" s="26"/>
      <c r="M227" s="26"/>
      <c r="O227" s="26"/>
      <c r="P227" s="26"/>
      <c r="Q227" s="26"/>
      <c r="S227" s="26"/>
      <c r="T227" s="26"/>
      <c r="U227" s="26"/>
      <c r="AB227" s="26"/>
      <c r="AC227" s="26"/>
      <c r="AE227" s="26"/>
      <c r="AF227" s="26"/>
      <c r="AG227" s="26"/>
      <c r="AH227" s="94"/>
    </row>
    <row r="228" spans="2:34" x14ac:dyDescent="0.2">
      <c r="B228" s="92"/>
      <c r="C228" s="92"/>
      <c r="D228" s="26"/>
      <c r="G228" s="26"/>
      <c r="I228" s="26"/>
      <c r="K228" s="26"/>
      <c r="L228" s="26"/>
      <c r="M228" s="26"/>
      <c r="O228" s="26"/>
      <c r="P228" s="26"/>
      <c r="Q228" s="26"/>
      <c r="S228" s="26"/>
      <c r="T228" s="26"/>
      <c r="U228" s="26"/>
      <c r="AB228" s="26"/>
      <c r="AC228" s="26"/>
      <c r="AE228" s="26"/>
      <c r="AF228" s="26"/>
      <c r="AG228" s="26"/>
      <c r="AH228" s="94"/>
    </row>
    <row r="229" spans="2:34" x14ac:dyDescent="0.2">
      <c r="B229" s="92"/>
      <c r="C229" s="92"/>
      <c r="D229" s="26"/>
      <c r="G229" s="26"/>
      <c r="I229" s="26"/>
      <c r="K229" s="26"/>
      <c r="L229" s="26"/>
      <c r="M229" s="26"/>
      <c r="O229" s="26"/>
      <c r="P229" s="26"/>
      <c r="Q229" s="26"/>
      <c r="S229" s="26"/>
      <c r="T229" s="26"/>
      <c r="U229" s="26"/>
      <c r="AB229" s="26"/>
      <c r="AC229" s="26"/>
      <c r="AE229" s="26"/>
      <c r="AF229" s="26"/>
      <c r="AG229" s="26"/>
      <c r="AH229" s="94"/>
    </row>
    <row r="230" spans="2:34" x14ac:dyDescent="0.2">
      <c r="B230" s="92"/>
      <c r="C230" s="92"/>
      <c r="D230" s="26"/>
      <c r="G230" s="26"/>
      <c r="I230" s="26"/>
      <c r="K230" s="26"/>
      <c r="L230" s="26"/>
      <c r="M230" s="26"/>
      <c r="O230" s="26"/>
      <c r="P230" s="26"/>
      <c r="Q230" s="26"/>
      <c r="S230" s="26"/>
      <c r="T230" s="26"/>
      <c r="U230" s="26"/>
      <c r="AB230" s="26"/>
      <c r="AC230" s="26"/>
      <c r="AE230" s="26"/>
      <c r="AF230" s="26"/>
      <c r="AG230" s="26"/>
      <c r="AH230" s="94"/>
    </row>
    <row r="231" spans="2:34" x14ac:dyDescent="0.2">
      <c r="B231" s="92"/>
      <c r="C231" s="92"/>
      <c r="D231" s="26"/>
      <c r="G231" s="26"/>
      <c r="I231" s="26"/>
      <c r="K231" s="26"/>
      <c r="L231" s="26"/>
      <c r="M231" s="26"/>
      <c r="O231" s="26"/>
      <c r="P231" s="26"/>
      <c r="Q231" s="26"/>
      <c r="S231" s="26"/>
      <c r="T231" s="26"/>
      <c r="U231" s="26"/>
      <c r="AB231" s="26"/>
      <c r="AC231" s="26"/>
      <c r="AE231" s="26"/>
      <c r="AF231" s="26"/>
      <c r="AG231" s="26"/>
      <c r="AH231" s="94"/>
    </row>
    <row r="232" spans="2:34" x14ac:dyDescent="0.2">
      <c r="B232" s="92"/>
      <c r="C232" s="92"/>
      <c r="D232" s="26"/>
      <c r="G232" s="26"/>
      <c r="I232" s="26"/>
      <c r="K232" s="26"/>
      <c r="L232" s="26"/>
      <c r="M232" s="26"/>
      <c r="O232" s="26"/>
      <c r="P232" s="26"/>
      <c r="Q232" s="26"/>
      <c r="S232" s="26"/>
      <c r="T232" s="26"/>
      <c r="U232" s="26"/>
      <c r="AB232" s="26"/>
      <c r="AC232" s="26"/>
      <c r="AE232" s="26"/>
      <c r="AF232" s="26"/>
      <c r="AG232" s="26"/>
      <c r="AH232" s="94"/>
    </row>
    <row r="233" spans="2:34" x14ac:dyDescent="0.2">
      <c r="B233" s="92"/>
      <c r="C233" s="92"/>
      <c r="D233" s="26"/>
      <c r="G233" s="26"/>
      <c r="I233" s="26"/>
      <c r="K233" s="26"/>
      <c r="L233" s="26"/>
      <c r="M233" s="26"/>
      <c r="O233" s="26"/>
      <c r="P233" s="26"/>
      <c r="Q233" s="26"/>
      <c r="S233" s="26"/>
      <c r="T233" s="26"/>
      <c r="U233" s="26"/>
      <c r="AB233" s="26"/>
      <c r="AC233" s="26"/>
      <c r="AE233" s="26"/>
      <c r="AF233" s="26"/>
      <c r="AG233" s="26"/>
      <c r="AH233" s="94"/>
    </row>
    <row r="234" spans="2:34" x14ac:dyDescent="0.2">
      <c r="B234" s="92"/>
      <c r="C234" s="92"/>
      <c r="D234" s="26"/>
      <c r="G234" s="26"/>
      <c r="I234" s="26"/>
      <c r="K234" s="26"/>
      <c r="L234" s="26"/>
      <c r="M234" s="26"/>
      <c r="O234" s="26"/>
      <c r="P234" s="26"/>
      <c r="Q234" s="26"/>
      <c r="S234" s="26"/>
      <c r="T234" s="26"/>
      <c r="U234" s="26"/>
      <c r="AB234" s="26"/>
      <c r="AC234" s="26"/>
      <c r="AE234" s="26"/>
      <c r="AF234" s="26"/>
      <c r="AG234" s="26"/>
      <c r="AH234" s="94"/>
    </row>
    <row r="235" spans="2:34" x14ac:dyDescent="0.2">
      <c r="B235" s="92"/>
      <c r="C235" s="92"/>
      <c r="D235" s="26"/>
      <c r="G235" s="26"/>
      <c r="I235" s="26"/>
      <c r="K235" s="26"/>
      <c r="L235" s="26"/>
      <c r="M235" s="26"/>
      <c r="O235" s="26"/>
      <c r="P235" s="26"/>
      <c r="Q235" s="26"/>
      <c r="S235" s="26"/>
      <c r="T235" s="26"/>
      <c r="U235" s="26"/>
      <c r="AB235" s="26"/>
      <c r="AC235" s="26"/>
      <c r="AE235" s="26"/>
      <c r="AF235" s="26"/>
      <c r="AG235" s="26"/>
      <c r="AH235" s="94"/>
    </row>
    <row r="236" spans="2:34" x14ac:dyDescent="0.2">
      <c r="B236" s="92"/>
      <c r="C236" s="92"/>
      <c r="D236" s="26"/>
      <c r="G236" s="26"/>
      <c r="I236" s="26"/>
      <c r="K236" s="26"/>
      <c r="L236" s="26"/>
      <c r="M236" s="26"/>
      <c r="O236" s="26"/>
      <c r="P236" s="26"/>
      <c r="Q236" s="26"/>
      <c r="S236" s="26"/>
      <c r="T236" s="26"/>
      <c r="U236" s="26"/>
      <c r="AB236" s="26"/>
      <c r="AC236" s="26"/>
      <c r="AE236" s="26"/>
      <c r="AF236" s="26"/>
      <c r="AG236" s="26"/>
      <c r="AH236" s="94"/>
    </row>
    <row r="237" spans="2:34" x14ac:dyDescent="0.2">
      <c r="B237" s="92"/>
      <c r="C237" s="92"/>
      <c r="D237" s="26"/>
      <c r="G237" s="26"/>
      <c r="I237" s="26"/>
      <c r="K237" s="26"/>
      <c r="L237" s="26"/>
      <c r="M237" s="26"/>
      <c r="O237" s="26"/>
      <c r="P237" s="26"/>
      <c r="Q237" s="26"/>
      <c r="S237" s="26"/>
      <c r="T237" s="26"/>
      <c r="U237" s="26"/>
      <c r="AB237" s="26"/>
      <c r="AC237" s="26"/>
      <c r="AE237" s="26"/>
      <c r="AF237" s="26"/>
      <c r="AG237" s="26"/>
      <c r="AH237" s="94"/>
    </row>
    <row r="238" spans="2:34" x14ac:dyDescent="0.2">
      <c r="B238" s="92"/>
      <c r="C238" s="92"/>
      <c r="D238" s="26"/>
      <c r="G238" s="26"/>
      <c r="I238" s="26"/>
      <c r="K238" s="26"/>
      <c r="L238" s="26"/>
      <c r="M238" s="26"/>
      <c r="O238" s="26"/>
      <c r="P238" s="26"/>
      <c r="Q238" s="26"/>
      <c r="S238" s="26"/>
      <c r="T238" s="26"/>
      <c r="U238" s="26"/>
      <c r="AB238" s="26"/>
      <c r="AC238" s="26"/>
      <c r="AE238" s="26"/>
      <c r="AF238" s="26"/>
      <c r="AG238" s="26"/>
      <c r="AH238" s="94"/>
    </row>
    <row r="239" spans="2:34" x14ac:dyDescent="0.2">
      <c r="B239" s="92"/>
      <c r="C239" s="92"/>
      <c r="D239" s="26"/>
      <c r="G239" s="26"/>
      <c r="I239" s="26"/>
      <c r="K239" s="26"/>
      <c r="L239" s="26"/>
      <c r="M239" s="26"/>
      <c r="O239" s="26"/>
      <c r="P239" s="26"/>
      <c r="Q239" s="26"/>
      <c r="S239" s="26"/>
      <c r="T239" s="26"/>
      <c r="U239" s="26"/>
      <c r="AB239" s="26"/>
      <c r="AC239" s="26"/>
      <c r="AE239" s="26"/>
      <c r="AF239" s="26"/>
      <c r="AG239" s="26"/>
      <c r="AH239" s="94"/>
    </row>
    <row r="240" spans="2:34" x14ac:dyDescent="0.2">
      <c r="B240" s="92"/>
      <c r="C240" s="92"/>
      <c r="D240" s="26"/>
      <c r="G240" s="26"/>
      <c r="I240" s="26"/>
      <c r="K240" s="26"/>
      <c r="L240" s="26"/>
      <c r="M240" s="26"/>
      <c r="O240" s="26"/>
      <c r="P240" s="26"/>
      <c r="Q240" s="26"/>
      <c r="S240" s="26"/>
      <c r="T240" s="26"/>
      <c r="U240" s="26"/>
      <c r="AB240" s="26"/>
      <c r="AC240" s="26"/>
      <c r="AE240" s="26"/>
      <c r="AF240" s="26"/>
      <c r="AG240" s="26"/>
      <c r="AH240" s="94"/>
    </row>
    <row r="241" spans="2:34" x14ac:dyDescent="0.2">
      <c r="B241" s="92"/>
      <c r="C241" s="92"/>
      <c r="D241" s="26"/>
      <c r="G241" s="26"/>
      <c r="I241" s="26"/>
      <c r="K241" s="26"/>
      <c r="L241" s="26"/>
      <c r="M241" s="26"/>
      <c r="O241" s="26"/>
      <c r="P241" s="26"/>
      <c r="Q241" s="26"/>
      <c r="S241" s="26"/>
      <c r="T241" s="26"/>
      <c r="U241" s="26"/>
      <c r="AB241" s="26"/>
      <c r="AC241" s="26"/>
      <c r="AE241" s="26"/>
      <c r="AF241" s="26"/>
      <c r="AG241" s="26"/>
      <c r="AH241" s="94"/>
    </row>
    <row r="242" spans="2:34" x14ac:dyDescent="0.2">
      <c r="B242" s="92"/>
      <c r="C242" s="92"/>
      <c r="D242" s="26"/>
      <c r="G242" s="26"/>
      <c r="I242" s="26"/>
      <c r="K242" s="26"/>
      <c r="L242" s="26"/>
      <c r="M242" s="26"/>
      <c r="O242" s="26"/>
      <c r="P242" s="26"/>
      <c r="Q242" s="26"/>
      <c r="S242" s="26"/>
      <c r="T242" s="26"/>
      <c r="U242" s="26"/>
      <c r="AB242" s="26"/>
      <c r="AC242" s="26"/>
      <c r="AE242" s="26"/>
      <c r="AF242" s="26"/>
      <c r="AG242" s="26"/>
      <c r="AH242" s="94"/>
    </row>
    <row r="243" spans="2:34" x14ac:dyDescent="0.2">
      <c r="B243" s="92"/>
      <c r="C243" s="92"/>
      <c r="D243" s="26"/>
      <c r="G243" s="26"/>
      <c r="I243" s="26"/>
      <c r="K243" s="26"/>
      <c r="L243" s="26"/>
      <c r="M243" s="26"/>
      <c r="O243" s="26"/>
      <c r="P243" s="26"/>
      <c r="Q243" s="26"/>
      <c r="S243" s="26"/>
      <c r="T243" s="26"/>
      <c r="U243" s="26"/>
      <c r="AB243" s="26"/>
      <c r="AC243" s="26"/>
      <c r="AE243" s="26"/>
      <c r="AF243" s="26"/>
      <c r="AG243" s="26"/>
      <c r="AH243" s="94"/>
    </row>
    <row r="244" spans="2:34" x14ac:dyDescent="0.2">
      <c r="B244" s="92"/>
      <c r="C244" s="92"/>
      <c r="D244" s="26"/>
      <c r="G244" s="26"/>
      <c r="I244" s="26"/>
      <c r="K244" s="26"/>
      <c r="L244" s="26"/>
      <c r="M244" s="26"/>
      <c r="O244" s="26"/>
      <c r="P244" s="26"/>
      <c r="Q244" s="26"/>
      <c r="S244" s="26"/>
      <c r="T244" s="26"/>
      <c r="U244" s="26"/>
      <c r="AB244" s="26"/>
      <c r="AC244" s="26"/>
      <c r="AE244" s="26"/>
      <c r="AF244" s="26"/>
      <c r="AG244" s="26"/>
      <c r="AH244" s="94"/>
    </row>
    <row r="245" spans="2:34" x14ac:dyDescent="0.2">
      <c r="B245" s="92"/>
      <c r="C245" s="92"/>
      <c r="D245" s="26"/>
      <c r="G245" s="26"/>
      <c r="I245" s="26"/>
      <c r="K245" s="26"/>
      <c r="L245" s="26"/>
      <c r="M245" s="26"/>
      <c r="O245" s="26"/>
      <c r="P245" s="26"/>
      <c r="Q245" s="26"/>
      <c r="S245" s="26"/>
      <c r="T245" s="26"/>
      <c r="U245" s="26"/>
      <c r="AB245" s="26"/>
      <c r="AC245" s="26"/>
      <c r="AE245" s="26"/>
      <c r="AF245" s="26"/>
      <c r="AG245" s="26"/>
      <c r="AH245" s="94"/>
    </row>
    <row r="246" spans="2:34" x14ac:dyDescent="0.2">
      <c r="B246" s="92"/>
      <c r="C246" s="92"/>
      <c r="D246" s="26"/>
      <c r="G246" s="26"/>
      <c r="I246" s="26"/>
      <c r="K246" s="26"/>
      <c r="L246" s="26"/>
      <c r="M246" s="26"/>
      <c r="O246" s="26"/>
      <c r="P246" s="26"/>
      <c r="Q246" s="26"/>
      <c r="S246" s="26"/>
      <c r="T246" s="26"/>
      <c r="U246" s="26"/>
      <c r="AB246" s="26"/>
      <c r="AC246" s="26"/>
      <c r="AE246" s="26"/>
      <c r="AF246" s="26"/>
      <c r="AG246" s="26"/>
      <c r="AH246" s="94"/>
    </row>
    <row r="247" spans="2:34" x14ac:dyDescent="0.2">
      <c r="B247" s="92"/>
      <c r="C247" s="92"/>
      <c r="D247" s="26"/>
      <c r="G247" s="26"/>
      <c r="I247" s="26"/>
      <c r="K247" s="26"/>
      <c r="L247" s="26"/>
      <c r="M247" s="26"/>
      <c r="O247" s="26"/>
      <c r="P247" s="26"/>
      <c r="Q247" s="26"/>
      <c r="S247" s="26"/>
      <c r="T247" s="26"/>
      <c r="U247" s="26"/>
      <c r="AB247" s="26"/>
      <c r="AC247" s="26"/>
      <c r="AE247" s="26"/>
      <c r="AF247" s="26"/>
      <c r="AG247" s="26"/>
      <c r="AH247" s="94"/>
    </row>
    <row r="248" spans="2:34" x14ac:dyDescent="0.2">
      <c r="B248" s="92"/>
      <c r="C248" s="92"/>
      <c r="D248" s="26"/>
      <c r="G248" s="26"/>
      <c r="I248" s="26"/>
      <c r="K248" s="26"/>
      <c r="L248" s="26"/>
      <c r="M248" s="26"/>
      <c r="O248" s="26"/>
      <c r="P248" s="26"/>
      <c r="Q248" s="26"/>
      <c r="S248" s="26"/>
      <c r="T248" s="26"/>
      <c r="U248" s="26"/>
      <c r="AB248" s="26"/>
      <c r="AC248" s="26"/>
      <c r="AE248" s="26"/>
      <c r="AF248" s="26"/>
      <c r="AG248" s="26"/>
      <c r="AH248" s="94"/>
    </row>
    <row r="249" spans="2:34" x14ac:dyDescent="0.2">
      <c r="B249" s="92"/>
      <c r="C249" s="92"/>
      <c r="D249" s="26"/>
      <c r="G249" s="26"/>
      <c r="I249" s="26"/>
      <c r="K249" s="26"/>
      <c r="L249" s="26"/>
      <c r="M249" s="26"/>
      <c r="O249" s="26"/>
      <c r="P249" s="26"/>
      <c r="Q249" s="26"/>
      <c r="S249" s="26"/>
      <c r="T249" s="26"/>
      <c r="U249" s="26"/>
      <c r="AB249" s="26"/>
      <c r="AC249" s="26"/>
      <c r="AE249" s="26"/>
      <c r="AF249" s="26"/>
      <c r="AG249" s="26"/>
      <c r="AH249" s="94"/>
    </row>
    <row r="250" spans="2:34" x14ac:dyDescent="0.2">
      <c r="B250" s="92"/>
      <c r="C250" s="92"/>
      <c r="D250" s="26"/>
      <c r="G250" s="26"/>
      <c r="I250" s="26"/>
      <c r="K250" s="26"/>
      <c r="L250" s="26"/>
      <c r="M250" s="26"/>
      <c r="O250" s="26"/>
      <c r="P250" s="26"/>
      <c r="Q250" s="26"/>
      <c r="S250" s="26"/>
      <c r="T250" s="26"/>
      <c r="U250" s="26"/>
      <c r="AB250" s="26"/>
      <c r="AC250" s="26"/>
      <c r="AE250" s="26"/>
      <c r="AF250" s="26"/>
      <c r="AG250" s="26"/>
      <c r="AH250" s="94"/>
    </row>
    <row r="251" spans="2:34" x14ac:dyDescent="0.2">
      <c r="B251" s="92"/>
      <c r="C251" s="92"/>
      <c r="D251" s="26"/>
      <c r="G251" s="26"/>
      <c r="I251" s="26"/>
      <c r="K251" s="26"/>
      <c r="L251" s="26"/>
      <c r="M251" s="26"/>
      <c r="O251" s="26"/>
      <c r="P251" s="26"/>
      <c r="Q251" s="26"/>
      <c r="S251" s="26"/>
      <c r="T251" s="26"/>
      <c r="U251" s="26"/>
      <c r="AB251" s="26"/>
      <c r="AC251" s="26"/>
      <c r="AE251" s="26"/>
      <c r="AF251" s="26"/>
      <c r="AG251" s="26"/>
      <c r="AH251" s="94"/>
    </row>
    <row r="252" spans="2:34" x14ac:dyDescent="0.2">
      <c r="B252" s="92"/>
      <c r="C252" s="92"/>
      <c r="D252" s="26"/>
      <c r="G252" s="26"/>
      <c r="I252" s="26"/>
      <c r="K252" s="26"/>
      <c r="L252" s="26"/>
      <c r="M252" s="26"/>
      <c r="O252" s="26"/>
      <c r="P252" s="26"/>
      <c r="Q252" s="26"/>
      <c r="S252" s="26"/>
      <c r="T252" s="26"/>
      <c r="U252" s="26"/>
      <c r="AB252" s="26"/>
      <c r="AC252" s="26"/>
      <c r="AE252" s="26"/>
      <c r="AF252" s="26"/>
      <c r="AG252" s="26"/>
      <c r="AH252" s="94"/>
    </row>
    <row r="253" spans="2:34" x14ac:dyDescent="0.2">
      <c r="B253" s="92"/>
      <c r="C253" s="92"/>
      <c r="D253" s="26"/>
      <c r="G253" s="26"/>
      <c r="I253" s="26"/>
      <c r="K253" s="26"/>
      <c r="L253" s="26"/>
      <c r="M253" s="26"/>
      <c r="O253" s="26"/>
      <c r="P253" s="26"/>
      <c r="Q253" s="26"/>
      <c r="S253" s="26"/>
      <c r="T253" s="26"/>
      <c r="U253" s="26"/>
      <c r="AB253" s="26"/>
      <c r="AC253" s="26"/>
      <c r="AE253" s="26"/>
      <c r="AF253" s="26"/>
      <c r="AG253" s="26"/>
      <c r="AH253" s="94"/>
    </row>
    <row r="254" spans="2:34" x14ac:dyDescent="0.2">
      <c r="B254" s="92"/>
      <c r="C254" s="92"/>
      <c r="D254" s="26"/>
      <c r="G254" s="26"/>
      <c r="I254" s="26"/>
      <c r="K254" s="26"/>
      <c r="L254" s="26"/>
      <c r="M254" s="26"/>
      <c r="O254" s="26"/>
      <c r="P254" s="26"/>
      <c r="Q254" s="26"/>
      <c r="S254" s="26"/>
      <c r="T254" s="26"/>
      <c r="U254" s="26"/>
      <c r="AB254" s="26"/>
      <c r="AC254" s="26"/>
      <c r="AE254" s="26"/>
      <c r="AF254" s="26"/>
      <c r="AG254" s="26"/>
      <c r="AH254" s="94"/>
    </row>
    <row r="255" spans="2:34" x14ac:dyDescent="0.2">
      <c r="B255" s="92"/>
      <c r="C255" s="92"/>
      <c r="D255" s="26"/>
      <c r="G255" s="26"/>
      <c r="I255" s="26"/>
      <c r="K255" s="26"/>
      <c r="L255" s="26"/>
      <c r="M255" s="26"/>
      <c r="O255" s="26"/>
      <c r="P255" s="26"/>
      <c r="Q255" s="26"/>
      <c r="S255" s="26"/>
      <c r="T255" s="26"/>
      <c r="U255" s="26"/>
      <c r="AB255" s="26"/>
      <c r="AC255" s="26"/>
      <c r="AE255" s="26"/>
      <c r="AF255" s="26"/>
      <c r="AG255" s="26"/>
      <c r="AH255" s="94"/>
    </row>
    <row r="256" spans="2:34" x14ac:dyDescent="0.2">
      <c r="B256" s="92"/>
      <c r="C256" s="92"/>
      <c r="D256" s="26"/>
      <c r="G256" s="26"/>
      <c r="I256" s="26"/>
      <c r="K256" s="26"/>
      <c r="L256" s="26"/>
      <c r="M256" s="26"/>
      <c r="O256" s="26"/>
      <c r="P256" s="26"/>
      <c r="Q256" s="26"/>
      <c r="S256" s="26"/>
      <c r="T256" s="26"/>
      <c r="U256" s="26"/>
      <c r="AB256" s="26"/>
      <c r="AC256" s="26"/>
      <c r="AE256" s="26"/>
      <c r="AF256" s="26"/>
      <c r="AG256" s="26"/>
      <c r="AH256" s="94"/>
    </row>
    <row r="257" spans="2:34" x14ac:dyDescent="0.2">
      <c r="B257" s="92"/>
      <c r="C257" s="92"/>
      <c r="D257" s="26"/>
      <c r="G257" s="26"/>
      <c r="I257" s="26"/>
      <c r="K257" s="26"/>
      <c r="L257" s="26"/>
      <c r="M257" s="26"/>
      <c r="O257" s="26"/>
      <c r="P257" s="26"/>
      <c r="Q257" s="26"/>
      <c r="S257" s="26"/>
      <c r="T257" s="26"/>
      <c r="U257" s="26"/>
      <c r="AB257" s="26"/>
      <c r="AC257" s="26"/>
      <c r="AE257" s="26"/>
      <c r="AF257" s="26"/>
      <c r="AG257" s="26"/>
      <c r="AH257" s="94"/>
    </row>
    <row r="258" spans="2:34" x14ac:dyDescent="0.2">
      <c r="B258" s="92"/>
      <c r="C258" s="92"/>
      <c r="D258" s="26"/>
      <c r="G258" s="26"/>
      <c r="I258" s="26"/>
      <c r="K258" s="26"/>
      <c r="L258" s="26"/>
      <c r="M258" s="26"/>
      <c r="O258" s="26"/>
      <c r="P258" s="26"/>
      <c r="Q258" s="26"/>
      <c r="S258" s="26"/>
      <c r="T258" s="26"/>
      <c r="U258" s="26"/>
      <c r="AB258" s="26"/>
      <c r="AC258" s="26"/>
      <c r="AE258" s="26"/>
      <c r="AF258" s="26"/>
      <c r="AG258" s="26"/>
      <c r="AH258" s="94"/>
    </row>
    <row r="259" spans="2:34" x14ac:dyDescent="0.2">
      <c r="B259" s="92"/>
      <c r="C259" s="92"/>
      <c r="D259" s="26"/>
      <c r="G259" s="26"/>
      <c r="I259" s="26"/>
      <c r="K259" s="26"/>
      <c r="L259" s="26"/>
      <c r="M259" s="26"/>
      <c r="O259" s="26"/>
      <c r="P259" s="26"/>
      <c r="Q259" s="26"/>
      <c r="S259" s="26"/>
      <c r="T259" s="26"/>
      <c r="U259" s="26"/>
      <c r="AB259" s="26"/>
      <c r="AC259" s="26"/>
      <c r="AE259" s="26"/>
      <c r="AF259" s="26"/>
      <c r="AG259" s="26"/>
      <c r="AH259" s="94"/>
    </row>
    <row r="260" spans="2:34" x14ac:dyDescent="0.2">
      <c r="B260" s="92"/>
      <c r="C260" s="92"/>
      <c r="D260" s="26"/>
      <c r="G260" s="26"/>
      <c r="I260" s="26"/>
      <c r="K260" s="26"/>
      <c r="L260" s="26"/>
      <c r="M260" s="26"/>
      <c r="O260" s="26"/>
      <c r="P260" s="26"/>
      <c r="Q260" s="26"/>
      <c r="S260" s="26"/>
      <c r="T260" s="26"/>
      <c r="U260" s="26"/>
      <c r="AB260" s="26"/>
      <c r="AC260" s="26"/>
      <c r="AE260" s="26"/>
      <c r="AF260" s="26"/>
      <c r="AG260" s="26"/>
      <c r="AH260" s="94"/>
    </row>
    <row r="261" spans="2:34" x14ac:dyDescent="0.2">
      <c r="B261" s="92"/>
      <c r="C261" s="92"/>
      <c r="D261" s="26"/>
      <c r="G261" s="26"/>
      <c r="I261" s="26"/>
      <c r="K261" s="26"/>
      <c r="L261" s="26"/>
      <c r="M261" s="26"/>
      <c r="O261" s="26"/>
      <c r="P261" s="26"/>
      <c r="Q261" s="26"/>
      <c r="S261" s="26"/>
      <c r="T261" s="26"/>
      <c r="U261" s="26"/>
      <c r="AB261" s="26"/>
      <c r="AC261" s="26"/>
      <c r="AE261" s="26"/>
      <c r="AF261" s="26"/>
      <c r="AG261" s="26"/>
      <c r="AH261" s="94"/>
    </row>
    <row r="262" spans="2:34" x14ac:dyDescent="0.2">
      <c r="B262" s="92"/>
      <c r="C262" s="92"/>
      <c r="D262" s="26"/>
      <c r="G262" s="26"/>
      <c r="I262" s="26"/>
      <c r="K262" s="26"/>
      <c r="L262" s="26"/>
      <c r="M262" s="26"/>
      <c r="O262" s="26"/>
      <c r="P262" s="26"/>
      <c r="Q262" s="26"/>
      <c r="S262" s="26"/>
      <c r="T262" s="26"/>
      <c r="U262" s="26"/>
      <c r="AB262" s="26"/>
      <c r="AC262" s="26"/>
      <c r="AE262" s="26"/>
      <c r="AF262" s="26"/>
      <c r="AG262" s="26"/>
      <c r="AH262" s="94"/>
    </row>
    <row r="263" spans="2:34" x14ac:dyDescent="0.2">
      <c r="B263" s="92"/>
      <c r="C263" s="92"/>
      <c r="D263" s="26"/>
      <c r="G263" s="26"/>
      <c r="I263" s="26"/>
      <c r="K263" s="26"/>
      <c r="L263" s="26"/>
      <c r="M263" s="26"/>
      <c r="O263" s="26"/>
      <c r="P263" s="26"/>
      <c r="Q263" s="26"/>
      <c r="S263" s="26"/>
      <c r="T263" s="26"/>
      <c r="U263" s="26"/>
      <c r="AB263" s="26"/>
      <c r="AC263" s="26"/>
      <c r="AE263" s="26"/>
      <c r="AF263" s="26"/>
      <c r="AG263" s="26"/>
      <c r="AH263" s="94"/>
    </row>
    <row r="264" spans="2:34" x14ac:dyDescent="0.2">
      <c r="B264" s="92"/>
      <c r="C264" s="92"/>
      <c r="D264" s="26"/>
      <c r="G264" s="26"/>
      <c r="I264" s="26"/>
      <c r="K264" s="26"/>
      <c r="L264" s="26"/>
      <c r="M264" s="26"/>
      <c r="O264" s="26"/>
      <c r="P264" s="26"/>
      <c r="Q264" s="26"/>
      <c r="S264" s="26"/>
      <c r="T264" s="26"/>
      <c r="U264" s="26"/>
      <c r="AB264" s="26"/>
      <c r="AC264" s="26"/>
      <c r="AE264" s="26"/>
      <c r="AF264" s="26"/>
      <c r="AG264" s="26"/>
      <c r="AH264" s="94"/>
    </row>
    <row r="265" spans="2:34" x14ac:dyDescent="0.2">
      <c r="B265" s="92"/>
      <c r="C265" s="92"/>
      <c r="D265" s="26"/>
      <c r="G265" s="26"/>
      <c r="I265" s="26"/>
      <c r="K265" s="26"/>
      <c r="L265" s="26"/>
      <c r="M265" s="26"/>
      <c r="O265" s="26"/>
      <c r="P265" s="26"/>
      <c r="Q265" s="26"/>
      <c r="S265" s="26"/>
      <c r="T265" s="26"/>
      <c r="U265" s="26"/>
      <c r="AB265" s="26"/>
      <c r="AC265" s="26"/>
      <c r="AE265" s="26"/>
      <c r="AF265" s="26"/>
      <c r="AG265" s="26"/>
      <c r="AH265" s="94"/>
    </row>
    <row r="266" spans="2:34" x14ac:dyDescent="0.2">
      <c r="B266" s="92"/>
      <c r="C266" s="92"/>
      <c r="D266" s="26"/>
      <c r="G266" s="26"/>
      <c r="I266" s="26"/>
      <c r="K266" s="26"/>
      <c r="L266" s="26"/>
      <c r="M266" s="26"/>
      <c r="O266" s="26"/>
      <c r="P266" s="26"/>
      <c r="Q266" s="26"/>
      <c r="S266" s="26"/>
      <c r="T266" s="26"/>
      <c r="U266" s="26"/>
      <c r="AB266" s="26"/>
      <c r="AC266" s="26"/>
      <c r="AE266" s="26"/>
      <c r="AF266" s="26"/>
      <c r="AG266" s="26"/>
      <c r="AH266" s="94"/>
    </row>
    <row r="267" spans="2:34" x14ac:dyDescent="0.2">
      <c r="B267" s="92"/>
      <c r="C267" s="92"/>
      <c r="D267" s="26"/>
      <c r="G267" s="26"/>
      <c r="I267" s="26"/>
      <c r="K267" s="26"/>
      <c r="L267" s="26"/>
      <c r="M267" s="26"/>
      <c r="O267" s="26"/>
      <c r="P267" s="26"/>
      <c r="Q267" s="26"/>
      <c r="S267" s="26"/>
      <c r="T267" s="26"/>
      <c r="U267" s="26"/>
      <c r="AB267" s="26"/>
      <c r="AC267" s="26"/>
      <c r="AE267" s="26"/>
      <c r="AF267" s="26"/>
      <c r="AG267" s="26"/>
      <c r="AH267" s="94"/>
    </row>
    <row r="268" spans="2:34" x14ac:dyDescent="0.2">
      <c r="B268" s="92"/>
      <c r="C268" s="92"/>
      <c r="D268" s="26"/>
      <c r="G268" s="26"/>
      <c r="I268" s="26"/>
      <c r="K268" s="26"/>
      <c r="L268" s="26"/>
      <c r="M268" s="26"/>
      <c r="O268" s="26"/>
      <c r="P268" s="26"/>
      <c r="Q268" s="26"/>
      <c r="S268" s="26"/>
      <c r="T268" s="26"/>
      <c r="U268" s="26"/>
      <c r="AB268" s="26"/>
      <c r="AC268" s="26"/>
      <c r="AE268" s="26"/>
      <c r="AF268" s="26"/>
      <c r="AG268" s="26"/>
      <c r="AH268" s="94"/>
    </row>
    <row r="269" spans="2:34" x14ac:dyDescent="0.2">
      <c r="B269" s="92"/>
      <c r="C269" s="92"/>
      <c r="D269" s="26"/>
      <c r="G269" s="26"/>
      <c r="I269" s="26"/>
      <c r="K269" s="26"/>
      <c r="L269" s="26"/>
      <c r="M269" s="26"/>
      <c r="O269" s="26"/>
      <c r="P269" s="26"/>
      <c r="Q269" s="26"/>
      <c r="S269" s="26"/>
      <c r="T269" s="26"/>
      <c r="U269" s="26"/>
      <c r="AB269" s="26"/>
      <c r="AC269" s="26"/>
      <c r="AE269" s="26"/>
      <c r="AF269" s="26"/>
      <c r="AG269" s="26"/>
      <c r="AH269" s="94"/>
    </row>
    <row r="270" spans="2:34" x14ac:dyDescent="0.2">
      <c r="B270" s="92"/>
      <c r="C270" s="92"/>
      <c r="D270" s="26"/>
      <c r="G270" s="26"/>
      <c r="I270" s="26"/>
      <c r="K270" s="26"/>
      <c r="L270" s="26"/>
      <c r="M270" s="26"/>
      <c r="O270" s="26"/>
      <c r="P270" s="26"/>
      <c r="Q270" s="26"/>
      <c r="S270" s="26"/>
      <c r="T270" s="26"/>
      <c r="U270" s="26"/>
      <c r="AB270" s="26"/>
      <c r="AC270" s="26"/>
      <c r="AE270" s="26"/>
      <c r="AF270" s="26"/>
      <c r="AG270" s="26"/>
      <c r="AH270" s="94"/>
    </row>
    <row r="271" spans="2:34" x14ac:dyDescent="0.2">
      <c r="B271" s="92"/>
      <c r="C271" s="92"/>
      <c r="D271" s="26"/>
      <c r="G271" s="26"/>
      <c r="I271" s="26"/>
      <c r="K271" s="26"/>
      <c r="L271" s="26"/>
      <c r="M271" s="26"/>
      <c r="O271" s="26"/>
      <c r="P271" s="26"/>
      <c r="Q271" s="26"/>
      <c r="S271" s="26"/>
      <c r="T271" s="26"/>
      <c r="U271" s="26"/>
      <c r="AB271" s="26"/>
      <c r="AC271" s="26"/>
      <c r="AE271" s="26"/>
      <c r="AF271" s="26"/>
      <c r="AG271" s="26"/>
      <c r="AH271" s="94"/>
    </row>
    <row r="272" spans="2:34" x14ac:dyDescent="0.2">
      <c r="B272" s="92"/>
      <c r="C272" s="92"/>
      <c r="D272" s="26"/>
      <c r="G272" s="26"/>
      <c r="I272" s="26"/>
      <c r="K272" s="26"/>
      <c r="L272" s="26"/>
      <c r="M272" s="26"/>
      <c r="O272" s="26"/>
      <c r="P272" s="26"/>
      <c r="Q272" s="26"/>
      <c r="S272" s="26"/>
      <c r="T272" s="26"/>
      <c r="U272" s="26"/>
      <c r="AB272" s="26"/>
      <c r="AC272" s="26"/>
      <c r="AE272" s="26"/>
      <c r="AF272" s="26"/>
      <c r="AG272" s="26"/>
      <c r="AH272" s="94"/>
    </row>
    <row r="273" spans="2:34" x14ac:dyDescent="0.2">
      <c r="B273" s="92"/>
      <c r="C273" s="92"/>
      <c r="D273" s="26"/>
      <c r="G273" s="26"/>
      <c r="I273" s="26"/>
      <c r="K273" s="26"/>
      <c r="L273" s="26"/>
      <c r="M273" s="26"/>
      <c r="O273" s="26"/>
      <c r="P273" s="26"/>
      <c r="Q273" s="26"/>
      <c r="S273" s="26"/>
      <c r="T273" s="26"/>
      <c r="U273" s="26"/>
      <c r="AB273" s="26"/>
      <c r="AC273" s="26"/>
      <c r="AE273" s="26"/>
      <c r="AF273" s="26"/>
      <c r="AG273" s="26"/>
      <c r="AH273" s="94"/>
    </row>
    <row r="274" spans="2:34" x14ac:dyDescent="0.2">
      <c r="B274" s="92"/>
      <c r="C274" s="92"/>
      <c r="D274" s="26"/>
      <c r="G274" s="26"/>
      <c r="I274" s="26"/>
      <c r="K274" s="26"/>
      <c r="L274" s="26"/>
      <c r="M274" s="26"/>
      <c r="O274" s="26"/>
      <c r="P274" s="26"/>
      <c r="Q274" s="26"/>
      <c r="S274" s="26"/>
      <c r="T274" s="26"/>
      <c r="U274" s="26"/>
      <c r="AB274" s="26"/>
      <c r="AC274" s="26"/>
      <c r="AE274" s="26"/>
      <c r="AF274" s="26"/>
      <c r="AG274" s="26"/>
      <c r="AH274" s="94"/>
    </row>
    <row r="275" spans="2:34" x14ac:dyDescent="0.2">
      <c r="B275" s="92"/>
      <c r="C275" s="92"/>
      <c r="D275" s="26"/>
      <c r="G275" s="26"/>
      <c r="I275" s="26"/>
      <c r="K275" s="26"/>
      <c r="L275" s="26"/>
      <c r="M275" s="26"/>
      <c r="O275" s="26"/>
      <c r="P275" s="26"/>
      <c r="Q275" s="26"/>
      <c r="S275" s="26"/>
      <c r="T275" s="26"/>
      <c r="U275" s="26"/>
      <c r="AB275" s="26"/>
      <c r="AC275" s="26"/>
      <c r="AE275" s="26"/>
      <c r="AF275" s="26"/>
      <c r="AG275" s="26"/>
      <c r="AH275" s="94"/>
    </row>
    <row r="276" spans="2:34" x14ac:dyDescent="0.2">
      <c r="B276" s="92"/>
      <c r="C276" s="92"/>
      <c r="D276" s="26"/>
      <c r="G276" s="26"/>
      <c r="I276" s="26"/>
      <c r="K276" s="26"/>
      <c r="L276" s="26"/>
      <c r="M276" s="26"/>
      <c r="O276" s="26"/>
      <c r="P276" s="26"/>
      <c r="Q276" s="26"/>
      <c r="S276" s="26"/>
      <c r="T276" s="26"/>
      <c r="U276" s="26"/>
      <c r="AB276" s="26"/>
      <c r="AC276" s="26"/>
      <c r="AE276" s="26"/>
      <c r="AF276" s="26"/>
      <c r="AG276" s="26"/>
      <c r="AH276" s="94"/>
    </row>
    <row r="277" spans="2:34" x14ac:dyDescent="0.2">
      <c r="B277" s="92"/>
      <c r="C277" s="92"/>
      <c r="D277" s="26"/>
      <c r="G277" s="26"/>
      <c r="I277" s="26"/>
      <c r="K277" s="26"/>
      <c r="L277" s="26"/>
      <c r="M277" s="26"/>
      <c r="O277" s="26"/>
      <c r="P277" s="26"/>
      <c r="Q277" s="26"/>
      <c r="S277" s="26"/>
      <c r="T277" s="26"/>
      <c r="U277" s="26"/>
      <c r="AB277" s="26"/>
      <c r="AC277" s="26"/>
      <c r="AE277" s="26"/>
      <c r="AF277" s="26"/>
      <c r="AG277" s="26"/>
      <c r="AH277" s="94"/>
    </row>
    <row r="278" spans="2:34" x14ac:dyDescent="0.2">
      <c r="B278" s="92"/>
      <c r="C278" s="92"/>
      <c r="D278" s="26"/>
      <c r="G278" s="26"/>
      <c r="I278" s="26"/>
      <c r="K278" s="26"/>
      <c r="L278" s="26"/>
      <c r="M278" s="26"/>
      <c r="O278" s="26"/>
      <c r="P278" s="26"/>
      <c r="Q278" s="26"/>
      <c r="S278" s="26"/>
      <c r="T278" s="26"/>
      <c r="U278" s="26"/>
      <c r="AB278" s="26"/>
      <c r="AC278" s="26"/>
      <c r="AE278" s="26"/>
      <c r="AF278" s="26"/>
      <c r="AG278" s="26"/>
      <c r="AH278" s="94"/>
    </row>
    <row r="279" spans="2:34" x14ac:dyDescent="0.2">
      <c r="B279" s="92"/>
      <c r="C279" s="92"/>
      <c r="D279" s="26"/>
      <c r="G279" s="26"/>
      <c r="I279" s="26"/>
      <c r="K279" s="26"/>
      <c r="L279" s="26"/>
      <c r="M279" s="26"/>
      <c r="O279" s="26"/>
      <c r="P279" s="26"/>
      <c r="Q279" s="26"/>
      <c r="S279" s="26"/>
      <c r="T279" s="26"/>
      <c r="U279" s="26"/>
      <c r="AB279" s="26"/>
      <c r="AC279" s="26"/>
      <c r="AE279" s="26"/>
      <c r="AF279" s="26"/>
      <c r="AG279" s="26"/>
      <c r="AH279" s="94"/>
    </row>
    <row r="280" spans="2:34" x14ac:dyDescent="0.2">
      <c r="B280" s="92"/>
      <c r="C280" s="92"/>
      <c r="D280" s="26"/>
      <c r="G280" s="26"/>
      <c r="I280" s="26"/>
      <c r="K280" s="26"/>
      <c r="L280" s="26"/>
      <c r="M280" s="26"/>
      <c r="O280" s="26"/>
      <c r="P280" s="26"/>
      <c r="Q280" s="26"/>
      <c r="S280" s="26"/>
      <c r="T280" s="26"/>
      <c r="U280" s="26"/>
      <c r="AB280" s="26"/>
      <c r="AC280" s="26"/>
      <c r="AE280" s="26"/>
      <c r="AF280" s="26"/>
      <c r="AG280" s="26"/>
      <c r="AH280" s="94"/>
    </row>
    <row r="281" spans="2:34" x14ac:dyDescent="0.2">
      <c r="B281" s="92"/>
      <c r="C281" s="92"/>
      <c r="D281" s="26"/>
      <c r="G281" s="26"/>
      <c r="I281" s="26"/>
      <c r="K281" s="26"/>
      <c r="L281" s="26"/>
      <c r="M281" s="26"/>
      <c r="O281" s="26"/>
      <c r="P281" s="26"/>
      <c r="Q281" s="26"/>
      <c r="S281" s="26"/>
      <c r="T281" s="26"/>
      <c r="U281" s="26"/>
      <c r="AB281" s="26"/>
      <c r="AC281" s="26"/>
      <c r="AE281" s="26"/>
      <c r="AF281" s="26"/>
      <c r="AG281" s="26"/>
      <c r="AH281" s="94"/>
    </row>
    <row r="282" spans="2:34" x14ac:dyDescent="0.2">
      <c r="B282" s="92"/>
      <c r="C282" s="92"/>
      <c r="D282" s="26"/>
      <c r="G282" s="26"/>
      <c r="I282" s="26"/>
      <c r="K282" s="26"/>
      <c r="L282" s="26"/>
      <c r="M282" s="26"/>
      <c r="O282" s="26"/>
      <c r="P282" s="26"/>
      <c r="Q282" s="26"/>
      <c r="S282" s="26"/>
      <c r="T282" s="26"/>
      <c r="U282" s="26"/>
      <c r="AB282" s="26"/>
      <c r="AC282" s="26"/>
      <c r="AE282" s="26"/>
      <c r="AF282" s="26"/>
      <c r="AG282" s="26"/>
      <c r="AH282" s="94"/>
    </row>
    <row r="283" spans="2:34" x14ac:dyDescent="0.2">
      <c r="B283" s="92"/>
      <c r="C283" s="92"/>
      <c r="D283" s="26"/>
      <c r="G283" s="26"/>
      <c r="I283" s="26"/>
      <c r="K283" s="26"/>
      <c r="L283" s="26"/>
      <c r="M283" s="26"/>
      <c r="O283" s="26"/>
      <c r="P283" s="26"/>
      <c r="Q283" s="26"/>
      <c r="S283" s="26"/>
      <c r="T283" s="26"/>
      <c r="U283" s="26"/>
      <c r="AB283" s="26"/>
      <c r="AC283" s="26"/>
      <c r="AE283" s="26"/>
      <c r="AF283" s="26"/>
      <c r="AG283" s="26"/>
      <c r="AH283" s="94"/>
    </row>
    <row r="284" spans="2:34" x14ac:dyDescent="0.2">
      <c r="B284" s="92"/>
      <c r="C284" s="92"/>
      <c r="D284" s="26"/>
      <c r="G284" s="26"/>
      <c r="I284" s="26"/>
      <c r="K284" s="26"/>
      <c r="L284" s="26"/>
      <c r="M284" s="26"/>
      <c r="O284" s="26"/>
      <c r="P284" s="26"/>
      <c r="Q284" s="26"/>
      <c r="S284" s="26"/>
      <c r="T284" s="26"/>
      <c r="U284" s="26"/>
      <c r="AB284" s="26"/>
      <c r="AC284" s="26"/>
      <c r="AE284" s="26"/>
      <c r="AF284" s="26"/>
      <c r="AG284" s="26"/>
      <c r="AH284" s="94"/>
    </row>
    <row r="285" spans="2:34" x14ac:dyDescent="0.2">
      <c r="B285" s="92"/>
      <c r="C285" s="92"/>
      <c r="D285" s="26"/>
      <c r="G285" s="26"/>
      <c r="I285" s="26"/>
      <c r="K285" s="26"/>
      <c r="L285" s="26"/>
      <c r="M285" s="26"/>
      <c r="O285" s="26"/>
      <c r="P285" s="26"/>
      <c r="Q285" s="26"/>
      <c r="S285" s="26"/>
      <c r="T285" s="26"/>
      <c r="U285" s="26"/>
      <c r="AB285" s="26"/>
      <c r="AC285" s="26"/>
      <c r="AE285" s="26"/>
      <c r="AF285" s="26"/>
      <c r="AG285" s="26"/>
      <c r="AH285" s="94"/>
    </row>
    <row r="286" spans="2:34" x14ac:dyDescent="0.2">
      <c r="B286" s="92"/>
      <c r="C286" s="92"/>
      <c r="D286" s="26"/>
      <c r="G286" s="26"/>
      <c r="I286" s="26"/>
      <c r="K286" s="26"/>
      <c r="L286" s="26"/>
      <c r="M286" s="26"/>
      <c r="O286" s="26"/>
      <c r="P286" s="26"/>
      <c r="Q286" s="26"/>
      <c r="S286" s="26"/>
      <c r="T286" s="26"/>
      <c r="U286" s="26"/>
      <c r="AB286" s="26"/>
      <c r="AC286" s="26"/>
      <c r="AE286" s="26"/>
      <c r="AF286" s="26"/>
      <c r="AG286" s="26"/>
      <c r="AH286" s="94"/>
    </row>
    <row r="287" spans="2:34" x14ac:dyDescent="0.2">
      <c r="B287" s="92"/>
      <c r="C287" s="92"/>
      <c r="D287" s="26"/>
      <c r="G287" s="26"/>
      <c r="I287" s="26"/>
      <c r="K287" s="26"/>
      <c r="L287" s="26"/>
      <c r="M287" s="26"/>
      <c r="O287" s="26"/>
      <c r="P287" s="26"/>
      <c r="Q287" s="26"/>
      <c r="S287" s="26"/>
      <c r="T287" s="26"/>
      <c r="U287" s="26"/>
      <c r="AB287" s="26"/>
      <c r="AC287" s="26"/>
      <c r="AE287" s="26"/>
      <c r="AF287" s="26"/>
      <c r="AG287" s="26"/>
      <c r="AH287" s="94"/>
    </row>
    <row r="288" spans="2:34" x14ac:dyDescent="0.2">
      <c r="B288" s="92"/>
      <c r="C288" s="92"/>
      <c r="D288" s="26"/>
      <c r="G288" s="26"/>
      <c r="I288" s="26"/>
      <c r="K288" s="26"/>
      <c r="L288" s="26"/>
      <c r="M288" s="26"/>
      <c r="O288" s="26"/>
      <c r="P288" s="26"/>
      <c r="Q288" s="26"/>
      <c r="S288" s="26"/>
      <c r="T288" s="26"/>
      <c r="U288" s="26"/>
      <c r="AB288" s="26"/>
      <c r="AC288" s="26"/>
      <c r="AE288" s="26"/>
      <c r="AF288" s="26"/>
      <c r="AG288" s="26"/>
      <c r="AH288" s="94"/>
    </row>
    <row r="289" spans="2:34" x14ac:dyDescent="0.2">
      <c r="B289" s="92"/>
      <c r="C289" s="92"/>
      <c r="D289" s="26"/>
      <c r="G289" s="26"/>
      <c r="I289" s="26"/>
      <c r="K289" s="26"/>
      <c r="L289" s="26"/>
      <c r="M289" s="26"/>
      <c r="O289" s="26"/>
      <c r="P289" s="26"/>
      <c r="Q289" s="26"/>
      <c r="S289" s="26"/>
      <c r="T289" s="26"/>
      <c r="U289" s="26"/>
      <c r="AB289" s="26"/>
      <c r="AC289" s="26"/>
      <c r="AE289" s="26"/>
      <c r="AF289" s="26"/>
      <c r="AG289" s="26"/>
      <c r="AH289" s="94"/>
    </row>
    <row r="290" spans="2:34" x14ac:dyDescent="0.2">
      <c r="B290" s="92"/>
      <c r="C290" s="92"/>
      <c r="D290" s="26"/>
      <c r="G290" s="26"/>
      <c r="I290" s="26"/>
      <c r="K290" s="26"/>
      <c r="L290" s="26"/>
      <c r="M290" s="26"/>
      <c r="O290" s="26"/>
      <c r="P290" s="26"/>
      <c r="Q290" s="26"/>
      <c r="S290" s="26"/>
      <c r="T290" s="26"/>
      <c r="U290" s="26"/>
      <c r="AB290" s="26"/>
      <c r="AC290" s="26"/>
      <c r="AE290" s="26"/>
      <c r="AF290" s="26"/>
      <c r="AG290" s="26"/>
      <c r="AH290" s="94"/>
    </row>
    <row r="291" spans="2:34" x14ac:dyDescent="0.2">
      <c r="B291" s="92"/>
      <c r="C291" s="92"/>
      <c r="D291" s="26"/>
      <c r="G291" s="26"/>
      <c r="I291" s="26"/>
      <c r="K291" s="26"/>
      <c r="L291" s="26"/>
      <c r="M291" s="26"/>
      <c r="O291" s="26"/>
      <c r="P291" s="26"/>
      <c r="Q291" s="26"/>
      <c r="S291" s="26"/>
      <c r="T291" s="26"/>
      <c r="U291" s="26"/>
      <c r="AB291" s="26"/>
      <c r="AC291" s="26"/>
      <c r="AE291" s="26"/>
      <c r="AF291" s="26"/>
      <c r="AG291" s="26"/>
      <c r="AH291" s="94"/>
    </row>
    <row r="292" spans="2:34" x14ac:dyDescent="0.2">
      <c r="B292" s="92"/>
      <c r="C292" s="92"/>
      <c r="D292" s="26"/>
      <c r="G292" s="26"/>
      <c r="I292" s="26"/>
      <c r="K292" s="26"/>
      <c r="L292" s="26"/>
      <c r="M292" s="26"/>
      <c r="O292" s="26"/>
      <c r="P292" s="26"/>
      <c r="Q292" s="26"/>
      <c r="S292" s="26"/>
      <c r="T292" s="26"/>
      <c r="U292" s="26"/>
      <c r="AB292" s="26"/>
      <c r="AC292" s="26"/>
      <c r="AE292" s="26"/>
      <c r="AF292" s="26"/>
      <c r="AG292" s="26"/>
      <c r="AH292" s="94"/>
    </row>
    <row r="293" spans="2:34" x14ac:dyDescent="0.2">
      <c r="B293" s="92"/>
      <c r="C293" s="92"/>
      <c r="D293" s="26"/>
      <c r="G293" s="26"/>
      <c r="I293" s="26"/>
      <c r="K293" s="26"/>
      <c r="L293" s="26"/>
      <c r="M293" s="26"/>
      <c r="O293" s="26"/>
      <c r="P293" s="26"/>
      <c r="Q293" s="26"/>
      <c r="S293" s="26"/>
      <c r="T293" s="26"/>
      <c r="U293" s="26"/>
      <c r="AB293" s="26"/>
      <c r="AC293" s="26"/>
      <c r="AE293" s="26"/>
      <c r="AF293" s="26"/>
      <c r="AG293" s="26"/>
      <c r="AH293" s="94"/>
    </row>
    <row r="294" spans="2:34" x14ac:dyDescent="0.2">
      <c r="B294" s="92"/>
      <c r="C294" s="92"/>
      <c r="D294" s="26"/>
      <c r="G294" s="26"/>
      <c r="I294" s="26"/>
      <c r="K294" s="26"/>
      <c r="L294" s="26"/>
      <c r="M294" s="26"/>
      <c r="O294" s="26"/>
      <c r="P294" s="26"/>
      <c r="Q294" s="26"/>
      <c r="S294" s="26"/>
      <c r="T294" s="26"/>
      <c r="U294" s="26"/>
      <c r="AB294" s="26"/>
      <c r="AC294" s="26"/>
      <c r="AE294" s="26"/>
      <c r="AF294" s="26"/>
      <c r="AG294" s="26"/>
      <c r="AH294" s="94"/>
    </row>
    <row r="295" spans="2:34" x14ac:dyDescent="0.2">
      <c r="B295" s="92"/>
      <c r="C295" s="92"/>
      <c r="D295" s="26"/>
      <c r="G295" s="26"/>
      <c r="I295" s="26"/>
      <c r="K295" s="26"/>
      <c r="L295" s="26"/>
      <c r="M295" s="26"/>
      <c r="O295" s="26"/>
      <c r="P295" s="26"/>
      <c r="Q295" s="26"/>
      <c r="S295" s="26"/>
      <c r="T295" s="26"/>
      <c r="U295" s="26"/>
      <c r="AB295" s="26"/>
      <c r="AC295" s="26"/>
      <c r="AE295" s="26"/>
      <c r="AF295" s="26"/>
      <c r="AG295" s="26"/>
      <c r="AH295" s="94"/>
    </row>
    <row r="296" spans="2:34" x14ac:dyDescent="0.2">
      <c r="B296" s="92"/>
      <c r="C296" s="92"/>
      <c r="D296" s="26"/>
      <c r="G296" s="26"/>
      <c r="I296" s="26"/>
      <c r="K296" s="26"/>
      <c r="L296" s="26"/>
      <c r="M296" s="26"/>
      <c r="O296" s="26"/>
      <c r="P296" s="26"/>
      <c r="Q296" s="26"/>
      <c r="S296" s="26"/>
      <c r="T296" s="26"/>
      <c r="U296" s="26"/>
      <c r="AB296" s="26"/>
      <c r="AC296" s="26"/>
      <c r="AE296" s="26"/>
      <c r="AF296" s="26"/>
      <c r="AG296" s="26"/>
      <c r="AH296" s="94"/>
    </row>
    <row r="297" spans="2:34" x14ac:dyDescent="0.2">
      <c r="B297" s="92"/>
      <c r="C297" s="92"/>
      <c r="D297" s="26"/>
      <c r="G297" s="26"/>
      <c r="I297" s="26"/>
      <c r="K297" s="26"/>
      <c r="L297" s="26"/>
      <c r="M297" s="26"/>
      <c r="O297" s="26"/>
      <c r="P297" s="26"/>
      <c r="Q297" s="26"/>
      <c r="S297" s="26"/>
      <c r="T297" s="26"/>
      <c r="U297" s="26"/>
      <c r="AB297" s="26"/>
      <c r="AC297" s="26"/>
      <c r="AE297" s="26"/>
      <c r="AF297" s="26"/>
      <c r="AG297" s="26"/>
      <c r="AH297" s="94"/>
    </row>
    <row r="298" spans="2:34" x14ac:dyDescent="0.2">
      <c r="B298" s="92"/>
      <c r="C298" s="92"/>
      <c r="D298" s="26"/>
      <c r="G298" s="26"/>
      <c r="I298" s="26"/>
      <c r="K298" s="26"/>
      <c r="L298" s="26"/>
      <c r="M298" s="26"/>
      <c r="O298" s="26"/>
      <c r="P298" s="26"/>
      <c r="Q298" s="26"/>
      <c r="S298" s="26"/>
      <c r="T298" s="26"/>
      <c r="U298" s="26"/>
      <c r="AB298" s="26"/>
      <c r="AC298" s="26"/>
      <c r="AE298" s="26"/>
      <c r="AF298" s="26"/>
      <c r="AG298" s="26"/>
      <c r="AH298" s="94"/>
    </row>
    <row r="299" spans="2:34" x14ac:dyDescent="0.2">
      <c r="B299" s="92"/>
      <c r="C299" s="92"/>
      <c r="D299" s="26"/>
      <c r="G299" s="26"/>
      <c r="I299" s="26"/>
      <c r="K299" s="26"/>
      <c r="L299" s="26"/>
      <c r="M299" s="26"/>
      <c r="O299" s="26"/>
      <c r="P299" s="26"/>
      <c r="Q299" s="26"/>
      <c r="S299" s="26"/>
      <c r="T299" s="26"/>
      <c r="U299" s="26"/>
      <c r="AB299" s="26"/>
      <c r="AC299" s="26"/>
      <c r="AE299" s="26"/>
      <c r="AF299" s="26"/>
      <c r="AG299" s="26"/>
      <c r="AH299" s="94"/>
    </row>
    <row r="300" spans="2:34" x14ac:dyDescent="0.2">
      <c r="B300" s="92"/>
      <c r="C300" s="92"/>
      <c r="D300" s="26"/>
      <c r="G300" s="26"/>
      <c r="I300" s="26"/>
      <c r="K300" s="26"/>
      <c r="L300" s="26"/>
      <c r="M300" s="26"/>
      <c r="O300" s="26"/>
      <c r="P300" s="26"/>
      <c r="Q300" s="26"/>
      <c r="S300" s="26"/>
      <c r="T300" s="26"/>
      <c r="U300" s="26"/>
      <c r="AB300" s="26"/>
      <c r="AC300" s="26"/>
      <c r="AE300" s="26"/>
      <c r="AF300" s="26"/>
      <c r="AG300" s="26"/>
      <c r="AH300" s="94"/>
    </row>
    <row r="301" spans="2:34" x14ac:dyDescent="0.2">
      <c r="B301" s="92"/>
      <c r="C301" s="92"/>
      <c r="D301" s="26"/>
      <c r="G301" s="26"/>
      <c r="I301" s="26"/>
      <c r="K301" s="26"/>
      <c r="L301" s="26"/>
      <c r="M301" s="26"/>
      <c r="O301" s="26"/>
      <c r="P301" s="26"/>
      <c r="Q301" s="26"/>
      <c r="S301" s="26"/>
      <c r="T301" s="26"/>
      <c r="U301" s="26"/>
      <c r="AB301" s="26"/>
      <c r="AC301" s="26"/>
      <c r="AE301" s="26"/>
      <c r="AF301" s="26"/>
      <c r="AG301" s="26"/>
      <c r="AH301" s="94"/>
    </row>
    <row r="302" spans="2:34" x14ac:dyDescent="0.2">
      <c r="B302" s="92"/>
      <c r="C302" s="92"/>
      <c r="D302" s="26"/>
      <c r="G302" s="26"/>
      <c r="I302" s="26"/>
      <c r="K302" s="26"/>
      <c r="L302" s="26"/>
      <c r="M302" s="26"/>
      <c r="O302" s="26"/>
      <c r="P302" s="26"/>
      <c r="Q302" s="26"/>
      <c r="S302" s="26"/>
      <c r="T302" s="26"/>
      <c r="U302" s="26"/>
      <c r="AB302" s="26"/>
      <c r="AC302" s="26"/>
      <c r="AE302" s="26"/>
      <c r="AF302" s="26"/>
      <c r="AG302" s="26"/>
      <c r="AH302" s="94"/>
    </row>
    <row r="303" spans="2:34" x14ac:dyDescent="0.2">
      <c r="B303" s="92"/>
      <c r="C303" s="92"/>
      <c r="D303" s="26"/>
      <c r="G303" s="26"/>
      <c r="I303" s="26"/>
      <c r="K303" s="26"/>
      <c r="L303" s="26"/>
      <c r="M303" s="26"/>
      <c r="O303" s="26"/>
      <c r="P303" s="26"/>
      <c r="Q303" s="26"/>
      <c r="S303" s="26"/>
      <c r="T303" s="26"/>
      <c r="U303" s="26"/>
      <c r="AB303" s="26"/>
      <c r="AC303" s="26"/>
      <c r="AE303" s="26"/>
      <c r="AF303" s="26"/>
      <c r="AG303" s="26"/>
      <c r="AH303" s="94"/>
    </row>
    <row r="304" spans="2:34" x14ac:dyDescent="0.2">
      <c r="B304" s="92"/>
      <c r="C304" s="92"/>
      <c r="D304" s="26"/>
      <c r="G304" s="26"/>
      <c r="I304" s="26"/>
      <c r="K304" s="26"/>
      <c r="L304" s="26"/>
      <c r="M304" s="26"/>
      <c r="O304" s="26"/>
      <c r="P304" s="26"/>
      <c r="Q304" s="26"/>
      <c r="S304" s="26"/>
      <c r="T304" s="26"/>
      <c r="U304" s="26"/>
      <c r="AB304" s="26"/>
      <c r="AC304" s="26"/>
      <c r="AE304" s="26"/>
      <c r="AF304" s="26"/>
      <c r="AG304" s="26"/>
      <c r="AH304" s="94"/>
    </row>
    <row r="305" spans="2:34" x14ac:dyDescent="0.2">
      <c r="B305" s="92"/>
      <c r="C305" s="92"/>
      <c r="D305" s="26"/>
      <c r="G305" s="26"/>
      <c r="I305" s="26"/>
      <c r="K305" s="26"/>
      <c r="L305" s="26"/>
      <c r="M305" s="26"/>
      <c r="O305" s="26"/>
      <c r="P305" s="26"/>
      <c r="Q305" s="26"/>
      <c r="S305" s="26"/>
      <c r="T305" s="26"/>
      <c r="U305" s="26"/>
      <c r="AB305" s="26"/>
      <c r="AC305" s="26"/>
      <c r="AE305" s="26"/>
      <c r="AF305" s="26"/>
      <c r="AG305" s="26"/>
      <c r="AH305" s="94"/>
    </row>
    <row r="306" spans="2:34" x14ac:dyDescent="0.2">
      <c r="B306" s="92"/>
      <c r="C306" s="92"/>
      <c r="D306" s="26"/>
      <c r="G306" s="26"/>
      <c r="I306" s="26"/>
      <c r="K306" s="26"/>
      <c r="L306" s="26"/>
      <c r="M306" s="26"/>
      <c r="O306" s="26"/>
      <c r="P306" s="26"/>
      <c r="Q306" s="26"/>
      <c r="S306" s="26"/>
      <c r="T306" s="26"/>
      <c r="U306" s="26"/>
      <c r="AB306" s="26"/>
      <c r="AC306" s="26"/>
      <c r="AE306" s="26"/>
      <c r="AF306" s="26"/>
      <c r="AG306" s="26"/>
      <c r="AH306" s="94"/>
    </row>
    <row r="307" spans="2:34" x14ac:dyDescent="0.2">
      <c r="B307" s="92"/>
      <c r="C307" s="92"/>
      <c r="D307" s="26"/>
      <c r="G307" s="26"/>
      <c r="I307" s="26"/>
      <c r="K307" s="26"/>
      <c r="L307" s="26"/>
      <c r="M307" s="26"/>
      <c r="O307" s="26"/>
      <c r="P307" s="26"/>
      <c r="Q307" s="26"/>
      <c r="S307" s="26"/>
      <c r="T307" s="26"/>
      <c r="U307" s="26"/>
      <c r="AB307" s="26"/>
      <c r="AC307" s="26"/>
      <c r="AE307" s="26"/>
      <c r="AF307" s="26"/>
      <c r="AG307" s="26"/>
      <c r="AH307" s="94"/>
    </row>
    <row r="308" spans="2:34" x14ac:dyDescent="0.2">
      <c r="B308" s="92"/>
      <c r="C308" s="92"/>
      <c r="D308" s="26"/>
      <c r="G308" s="26"/>
      <c r="I308" s="26"/>
      <c r="K308" s="26"/>
      <c r="L308" s="26"/>
      <c r="M308" s="26"/>
      <c r="O308" s="26"/>
      <c r="P308" s="26"/>
      <c r="Q308" s="26"/>
      <c r="S308" s="26"/>
      <c r="T308" s="26"/>
      <c r="U308" s="26"/>
      <c r="AB308" s="26"/>
      <c r="AC308" s="26"/>
      <c r="AE308" s="26"/>
      <c r="AF308" s="26"/>
      <c r="AG308" s="26"/>
      <c r="AH308" s="94"/>
    </row>
    <row r="309" spans="2:34" x14ac:dyDescent="0.2">
      <c r="B309" s="92"/>
      <c r="C309" s="92"/>
      <c r="D309" s="26"/>
      <c r="G309" s="26"/>
      <c r="I309" s="26"/>
      <c r="K309" s="26"/>
      <c r="L309" s="26"/>
      <c r="M309" s="26"/>
      <c r="O309" s="26"/>
      <c r="P309" s="26"/>
      <c r="Q309" s="26"/>
      <c r="S309" s="26"/>
      <c r="T309" s="26"/>
      <c r="U309" s="26"/>
      <c r="AB309" s="26"/>
      <c r="AC309" s="26"/>
      <c r="AE309" s="26"/>
      <c r="AF309" s="26"/>
      <c r="AG309" s="26"/>
      <c r="AH309" s="94"/>
    </row>
    <row r="310" spans="2:34" x14ac:dyDescent="0.2">
      <c r="B310" s="92"/>
      <c r="C310" s="92"/>
      <c r="D310" s="26"/>
      <c r="G310" s="26"/>
      <c r="I310" s="26"/>
      <c r="K310" s="26"/>
      <c r="L310" s="26"/>
      <c r="M310" s="26"/>
      <c r="O310" s="26"/>
      <c r="P310" s="26"/>
      <c r="Q310" s="26"/>
      <c r="S310" s="26"/>
      <c r="T310" s="26"/>
      <c r="U310" s="26"/>
      <c r="AB310" s="26"/>
      <c r="AC310" s="26"/>
      <c r="AE310" s="26"/>
      <c r="AF310" s="26"/>
      <c r="AG310" s="26"/>
      <c r="AH310" s="94"/>
    </row>
    <row r="311" spans="2:34" x14ac:dyDescent="0.2">
      <c r="B311" s="92"/>
      <c r="C311" s="92"/>
      <c r="D311" s="26"/>
      <c r="G311" s="26"/>
      <c r="I311" s="26"/>
      <c r="K311" s="26"/>
      <c r="L311" s="26"/>
      <c r="M311" s="26"/>
      <c r="O311" s="26"/>
      <c r="P311" s="26"/>
      <c r="Q311" s="26"/>
      <c r="S311" s="26"/>
      <c r="T311" s="26"/>
      <c r="U311" s="26"/>
      <c r="AB311" s="26"/>
      <c r="AC311" s="26"/>
      <c r="AE311" s="26"/>
      <c r="AF311" s="26"/>
      <c r="AG311" s="26"/>
      <c r="AH311" s="94"/>
    </row>
    <row r="312" spans="2:34" x14ac:dyDescent="0.2">
      <c r="B312" s="92"/>
      <c r="C312" s="92"/>
      <c r="D312" s="26"/>
      <c r="G312" s="26"/>
      <c r="I312" s="26"/>
      <c r="K312" s="26"/>
      <c r="L312" s="26"/>
      <c r="M312" s="26"/>
      <c r="O312" s="26"/>
      <c r="P312" s="26"/>
      <c r="Q312" s="26"/>
      <c r="S312" s="26"/>
      <c r="T312" s="26"/>
      <c r="U312" s="26"/>
      <c r="AB312" s="26"/>
      <c r="AC312" s="26"/>
      <c r="AE312" s="26"/>
      <c r="AF312" s="26"/>
      <c r="AG312" s="26"/>
      <c r="AH312" s="94"/>
    </row>
    <row r="313" spans="2:34" x14ac:dyDescent="0.2">
      <c r="B313" s="92"/>
      <c r="C313" s="92"/>
      <c r="D313" s="26"/>
      <c r="G313" s="26"/>
      <c r="I313" s="26"/>
      <c r="K313" s="26"/>
      <c r="L313" s="26"/>
      <c r="M313" s="26"/>
      <c r="O313" s="26"/>
      <c r="P313" s="26"/>
      <c r="Q313" s="26"/>
      <c r="S313" s="26"/>
      <c r="T313" s="26"/>
      <c r="U313" s="26"/>
      <c r="AB313" s="26"/>
      <c r="AC313" s="26"/>
      <c r="AE313" s="26"/>
      <c r="AF313" s="26"/>
      <c r="AG313" s="26"/>
      <c r="AH313" s="94"/>
    </row>
    <row r="314" spans="2:34" x14ac:dyDescent="0.2">
      <c r="B314" s="92"/>
      <c r="C314" s="92"/>
      <c r="D314" s="26"/>
      <c r="G314" s="26"/>
      <c r="I314" s="26"/>
      <c r="K314" s="26"/>
      <c r="L314" s="26"/>
      <c r="M314" s="26"/>
      <c r="O314" s="26"/>
      <c r="P314" s="26"/>
      <c r="Q314" s="26"/>
      <c r="S314" s="26"/>
      <c r="T314" s="26"/>
      <c r="U314" s="26"/>
      <c r="AB314" s="26"/>
      <c r="AC314" s="26"/>
      <c r="AE314" s="26"/>
      <c r="AF314" s="26"/>
      <c r="AG314" s="26"/>
      <c r="AH314" s="94"/>
    </row>
    <row r="315" spans="2:34" x14ac:dyDescent="0.2">
      <c r="B315" s="92"/>
      <c r="C315" s="92"/>
      <c r="D315" s="26"/>
      <c r="G315" s="26"/>
      <c r="I315" s="26"/>
      <c r="K315" s="26"/>
      <c r="L315" s="26"/>
      <c r="M315" s="26"/>
      <c r="O315" s="26"/>
      <c r="P315" s="26"/>
      <c r="Q315" s="26"/>
      <c r="S315" s="26"/>
      <c r="T315" s="26"/>
      <c r="U315" s="26"/>
      <c r="AB315" s="26"/>
      <c r="AC315" s="26"/>
      <c r="AE315" s="26"/>
      <c r="AF315" s="26"/>
      <c r="AG315" s="26"/>
      <c r="AH315" s="94"/>
    </row>
    <row r="316" spans="2:34" x14ac:dyDescent="0.2">
      <c r="B316" s="92"/>
      <c r="C316" s="92"/>
      <c r="D316" s="26"/>
      <c r="G316" s="26"/>
      <c r="I316" s="26"/>
      <c r="K316" s="26"/>
      <c r="L316" s="26"/>
      <c r="M316" s="26"/>
      <c r="O316" s="26"/>
      <c r="P316" s="26"/>
      <c r="Q316" s="26"/>
      <c r="S316" s="26"/>
      <c r="T316" s="26"/>
      <c r="U316" s="26"/>
      <c r="AB316" s="26"/>
      <c r="AC316" s="26"/>
      <c r="AE316" s="26"/>
      <c r="AF316" s="26"/>
      <c r="AG316" s="26"/>
      <c r="AH316" s="94"/>
    </row>
    <row r="317" spans="2:34" x14ac:dyDescent="0.2">
      <c r="B317" s="92"/>
      <c r="C317" s="92"/>
      <c r="D317" s="26"/>
      <c r="G317" s="26"/>
      <c r="I317" s="26"/>
      <c r="K317" s="26"/>
      <c r="L317" s="26"/>
      <c r="M317" s="26"/>
      <c r="O317" s="26"/>
      <c r="P317" s="26"/>
      <c r="Q317" s="26"/>
      <c r="S317" s="26"/>
      <c r="T317" s="26"/>
      <c r="U317" s="26"/>
      <c r="AB317" s="26"/>
      <c r="AC317" s="26"/>
      <c r="AE317" s="26"/>
      <c r="AF317" s="26"/>
      <c r="AG317" s="26"/>
      <c r="AH317" s="94"/>
    </row>
    <row r="318" spans="2:34" x14ac:dyDescent="0.2">
      <c r="B318" s="92"/>
      <c r="C318" s="92"/>
      <c r="D318" s="26"/>
      <c r="G318" s="26"/>
      <c r="I318" s="26"/>
      <c r="K318" s="26"/>
      <c r="L318" s="26"/>
      <c r="M318" s="26"/>
      <c r="O318" s="26"/>
      <c r="P318" s="26"/>
      <c r="Q318" s="26"/>
      <c r="S318" s="26"/>
      <c r="T318" s="26"/>
      <c r="U318" s="26"/>
      <c r="AB318" s="26"/>
      <c r="AC318" s="26"/>
      <c r="AE318" s="26"/>
      <c r="AF318" s="26"/>
      <c r="AG318" s="26"/>
      <c r="AH318" s="94"/>
    </row>
    <row r="319" spans="2:34" x14ac:dyDescent="0.2">
      <c r="B319" s="92"/>
      <c r="C319" s="92"/>
      <c r="D319" s="26"/>
      <c r="G319" s="26"/>
      <c r="I319" s="26"/>
      <c r="K319" s="26"/>
      <c r="L319" s="26"/>
      <c r="M319" s="26"/>
      <c r="O319" s="26"/>
      <c r="P319" s="26"/>
      <c r="Q319" s="26"/>
      <c r="S319" s="26"/>
      <c r="T319" s="26"/>
      <c r="U319" s="26"/>
      <c r="AB319" s="26"/>
      <c r="AC319" s="26"/>
      <c r="AE319" s="26"/>
      <c r="AF319" s="26"/>
      <c r="AG319" s="26"/>
      <c r="AH319" s="94"/>
    </row>
    <row r="320" spans="2:34" x14ac:dyDescent="0.2">
      <c r="B320" s="92"/>
      <c r="C320" s="92"/>
      <c r="D320" s="26"/>
      <c r="G320" s="26"/>
      <c r="I320" s="26"/>
      <c r="K320" s="26"/>
      <c r="L320" s="26"/>
      <c r="M320" s="26"/>
      <c r="O320" s="26"/>
      <c r="P320" s="26"/>
      <c r="Q320" s="26"/>
      <c r="S320" s="26"/>
      <c r="T320" s="26"/>
      <c r="U320" s="26"/>
      <c r="AB320" s="26"/>
      <c r="AC320" s="26"/>
      <c r="AE320" s="26"/>
      <c r="AF320" s="26"/>
      <c r="AG320" s="26"/>
      <c r="AH320" s="94"/>
    </row>
    <row r="321" spans="2:34" x14ac:dyDescent="0.2">
      <c r="B321" s="92"/>
      <c r="C321" s="92"/>
      <c r="D321" s="26"/>
      <c r="G321" s="26"/>
      <c r="I321" s="26"/>
      <c r="K321" s="26"/>
      <c r="L321" s="26"/>
      <c r="M321" s="26"/>
      <c r="O321" s="26"/>
      <c r="P321" s="26"/>
      <c r="Q321" s="26"/>
      <c r="S321" s="26"/>
      <c r="T321" s="26"/>
      <c r="U321" s="26"/>
      <c r="AB321" s="26"/>
      <c r="AC321" s="26"/>
      <c r="AE321" s="26"/>
      <c r="AF321" s="26"/>
      <c r="AG321" s="26"/>
      <c r="AH321" s="94"/>
    </row>
    <row r="322" spans="2:34" x14ac:dyDescent="0.2">
      <c r="B322" s="92"/>
      <c r="C322" s="92"/>
      <c r="D322" s="26"/>
      <c r="G322" s="26"/>
      <c r="I322" s="26"/>
      <c r="K322" s="26"/>
      <c r="L322" s="26"/>
      <c r="M322" s="26"/>
      <c r="O322" s="26"/>
      <c r="P322" s="26"/>
      <c r="Q322" s="26"/>
      <c r="S322" s="26"/>
      <c r="T322" s="26"/>
      <c r="U322" s="26"/>
      <c r="AB322" s="26"/>
      <c r="AC322" s="26"/>
      <c r="AE322" s="26"/>
      <c r="AF322" s="26"/>
      <c r="AG322" s="26"/>
      <c r="AH322" s="94"/>
    </row>
    <row r="323" spans="2:34" x14ac:dyDescent="0.2">
      <c r="B323" s="92"/>
      <c r="C323" s="92"/>
      <c r="D323" s="26"/>
      <c r="G323" s="26"/>
      <c r="I323" s="26"/>
      <c r="K323" s="26"/>
      <c r="L323" s="26"/>
      <c r="M323" s="26"/>
      <c r="O323" s="26"/>
      <c r="P323" s="26"/>
      <c r="Q323" s="26"/>
      <c r="S323" s="26"/>
      <c r="T323" s="26"/>
      <c r="U323" s="26"/>
      <c r="AB323" s="26"/>
      <c r="AC323" s="26"/>
      <c r="AE323" s="26"/>
      <c r="AF323" s="26"/>
      <c r="AG323" s="26"/>
      <c r="AH323" s="94"/>
    </row>
    <row r="324" spans="2:34" x14ac:dyDescent="0.2">
      <c r="B324" s="92"/>
      <c r="C324" s="92"/>
      <c r="D324" s="26"/>
      <c r="G324" s="26"/>
      <c r="I324" s="26"/>
      <c r="K324" s="26"/>
      <c r="L324" s="26"/>
      <c r="M324" s="26"/>
      <c r="O324" s="26"/>
      <c r="P324" s="26"/>
      <c r="Q324" s="26"/>
      <c r="S324" s="26"/>
      <c r="T324" s="26"/>
      <c r="U324" s="26"/>
      <c r="AB324" s="26"/>
      <c r="AC324" s="26"/>
      <c r="AE324" s="26"/>
      <c r="AF324" s="26"/>
      <c r="AG324" s="26"/>
      <c r="AH324" s="94"/>
    </row>
    <row r="325" spans="2:34" x14ac:dyDescent="0.2">
      <c r="B325" s="92"/>
      <c r="C325" s="92"/>
      <c r="D325" s="26"/>
      <c r="G325" s="26"/>
      <c r="I325" s="26"/>
      <c r="K325" s="26"/>
      <c r="L325" s="26"/>
      <c r="M325" s="26"/>
      <c r="O325" s="26"/>
      <c r="P325" s="26"/>
      <c r="Q325" s="26"/>
      <c r="S325" s="26"/>
      <c r="T325" s="26"/>
      <c r="U325" s="26"/>
      <c r="AB325" s="26"/>
      <c r="AC325" s="26"/>
      <c r="AE325" s="26"/>
      <c r="AF325" s="26"/>
      <c r="AG325" s="26"/>
      <c r="AH325" s="94"/>
    </row>
    <row r="326" spans="2:34" x14ac:dyDescent="0.2">
      <c r="B326" s="92"/>
      <c r="C326" s="92"/>
      <c r="D326" s="26"/>
      <c r="G326" s="26"/>
      <c r="I326" s="26"/>
      <c r="K326" s="26"/>
      <c r="L326" s="26"/>
      <c r="M326" s="26"/>
      <c r="O326" s="26"/>
      <c r="P326" s="26"/>
      <c r="Q326" s="26"/>
      <c r="S326" s="26"/>
      <c r="T326" s="26"/>
      <c r="U326" s="26"/>
      <c r="AB326" s="26"/>
      <c r="AC326" s="26"/>
      <c r="AE326" s="26"/>
      <c r="AF326" s="26"/>
      <c r="AG326" s="26"/>
      <c r="AH326" s="94"/>
    </row>
    <row r="327" spans="2:34" x14ac:dyDescent="0.2">
      <c r="B327" s="92"/>
      <c r="C327" s="92"/>
      <c r="D327" s="26"/>
      <c r="G327" s="26"/>
      <c r="I327" s="26"/>
      <c r="K327" s="26"/>
      <c r="L327" s="26"/>
      <c r="M327" s="26"/>
      <c r="O327" s="26"/>
      <c r="P327" s="26"/>
      <c r="Q327" s="26"/>
      <c r="S327" s="26"/>
      <c r="T327" s="26"/>
      <c r="U327" s="26"/>
      <c r="AB327" s="26"/>
      <c r="AC327" s="26"/>
      <c r="AE327" s="26"/>
      <c r="AF327" s="26"/>
      <c r="AG327" s="26"/>
      <c r="AH327" s="94"/>
    </row>
    <row r="328" spans="2:34" x14ac:dyDescent="0.2">
      <c r="B328" s="92"/>
      <c r="C328" s="92"/>
      <c r="D328" s="26"/>
      <c r="G328" s="26"/>
      <c r="I328" s="26"/>
      <c r="K328" s="26"/>
      <c r="L328" s="26"/>
      <c r="M328" s="26"/>
      <c r="O328" s="26"/>
      <c r="P328" s="26"/>
      <c r="Q328" s="26"/>
      <c r="S328" s="26"/>
      <c r="T328" s="26"/>
      <c r="U328" s="26"/>
      <c r="AB328" s="26"/>
      <c r="AC328" s="26"/>
      <c r="AE328" s="26"/>
      <c r="AF328" s="26"/>
      <c r="AG328" s="26"/>
      <c r="AH328" s="94"/>
    </row>
    <row r="329" spans="2:34" x14ac:dyDescent="0.2">
      <c r="B329" s="92"/>
      <c r="C329" s="92"/>
      <c r="D329" s="26"/>
      <c r="G329" s="26"/>
      <c r="I329" s="26"/>
      <c r="K329" s="26"/>
      <c r="L329" s="26"/>
      <c r="M329" s="26"/>
      <c r="O329" s="26"/>
      <c r="P329" s="26"/>
      <c r="Q329" s="26"/>
      <c r="S329" s="26"/>
      <c r="T329" s="26"/>
      <c r="U329" s="26"/>
      <c r="AB329" s="26"/>
      <c r="AC329" s="26"/>
      <c r="AE329" s="26"/>
      <c r="AF329" s="26"/>
      <c r="AG329" s="26"/>
      <c r="AH329" s="94"/>
    </row>
    <row r="330" spans="2:34" x14ac:dyDescent="0.2">
      <c r="B330" s="92"/>
      <c r="C330" s="92"/>
      <c r="D330" s="26"/>
      <c r="G330" s="26"/>
      <c r="I330" s="26"/>
      <c r="K330" s="26"/>
      <c r="L330" s="26"/>
      <c r="M330" s="26"/>
      <c r="O330" s="26"/>
      <c r="P330" s="26"/>
      <c r="Q330" s="26"/>
      <c r="S330" s="26"/>
      <c r="T330" s="26"/>
      <c r="U330" s="26"/>
      <c r="AB330" s="26"/>
      <c r="AC330" s="26"/>
      <c r="AE330" s="26"/>
      <c r="AF330" s="26"/>
      <c r="AG330" s="26"/>
      <c r="AH330" s="94"/>
    </row>
    <row r="331" spans="2:34" x14ac:dyDescent="0.2">
      <c r="B331" s="92"/>
      <c r="C331" s="92"/>
      <c r="D331" s="26"/>
      <c r="G331" s="26"/>
      <c r="I331" s="26"/>
      <c r="K331" s="26"/>
      <c r="L331" s="26"/>
      <c r="M331" s="26"/>
      <c r="O331" s="26"/>
      <c r="P331" s="26"/>
      <c r="Q331" s="26"/>
      <c r="S331" s="26"/>
      <c r="T331" s="26"/>
      <c r="U331" s="26"/>
      <c r="AB331" s="26"/>
      <c r="AC331" s="26"/>
      <c r="AE331" s="26"/>
      <c r="AF331" s="26"/>
      <c r="AG331" s="26"/>
      <c r="AH331" s="94"/>
    </row>
    <row r="332" spans="2:34" x14ac:dyDescent="0.2">
      <c r="B332" s="92"/>
      <c r="C332" s="92"/>
      <c r="D332" s="26"/>
      <c r="G332" s="26"/>
      <c r="I332" s="26"/>
      <c r="K332" s="26"/>
      <c r="L332" s="26"/>
      <c r="M332" s="26"/>
      <c r="O332" s="26"/>
      <c r="P332" s="26"/>
      <c r="Q332" s="26"/>
      <c r="S332" s="26"/>
      <c r="T332" s="26"/>
      <c r="U332" s="26"/>
      <c r="AB332" s="26"/>
      <c r="AC332" s="26"/>
      <c r="AE332" s="26"/>
      <c r="AF332" s="26"/>
      <c r="AG332" s="26"/>
      <c r="AH332" s="94"/>
    </row>
    <row r="333" spans="2:34" x14ac:dyDescent="0.2">
      <c r="B333" s="92"/>
      <c r="C333" s="92"/>
      <c r="D333" s="26"/>
      <c r="G333" s="26"/>
      <c r="I333" s="26"/>
      <c r="K333" s="26"/>
      <c r="L333" s="26"/>
      <c r="M333" s="26"/>
      <c r="O333" s="26"/>
      <c r="P333" s="26"/>
      <c r="Q333" s="26"/>
      <c r="S333" s="26"/>
      <c r="T333" s="26"/>
      <c r="U333" s="26"/>
      <c r="AB333" s="26"/>
      <c r="AC333" s="26"/>
      <c r="AE333" s="26"/>
      <c r="AF333" s="26"/>
      <c r="AG333" s="26"/>
      <c r="AH333" s="94"/>
    </row>
    <row r="334" spans="2:34" x14ac:dyDescent="0.2">
      <c r="B334" s="92"/>
      <c r="C334" s="92"/>
      <c r="D334" s="26"/>
      <c r="G334" s="26"/>
      <c r="I334" s="26"/>
      <c r="K334" s="26"/>
      <c r="L334" s="26"/>
      <c r="M334" s="26"/>
      <c r="O334" s="26"/>
      <c r="P334" s="26"/>
      <c r="Q334" s="26"/>
      <c r="S334" s="26"/>
      <c r="T334" s="26"/>
      <c r="U334" s="26"/>
      <c r="AB334" s="26"/>
      <c r="AC334" s="26"/>
      <c r="AE334" s="26"/>
      <c r="AF334" s="26"/>
      <c r="AG334" s="26"/>
      <c r="AH334" s="94"/>
    </row>
    <row r="335" spans="2:34" x14ac:dyDescent="0.2">
      <c r="B335" s="92"/>
      <c r="C335" s="92"/>
      <c r="D335" s="26"/>
      <c r="G335" s="26"/>
      <c r="I335" s="26"/>
      <c r="K335" s="26"/>
      <c r="L335" s="26"/>
      <c r="M335" s="26"/>
      <c r="O335" s="26"/>
      <c r="P335" s="26"/>
      <c r="Q335" s="26"/>
      <c r="S335" s="26"/>
      <c r="T335" s="26"/>
      <c r="U335" s="26"/>
      <c r="AB335" s="26"/>
      <c r="AC335" s="26"/>
      <c r="AE335" s="26"/>
      <c r="AF335" s="26"/>
      <c r="AG335" s="26"/>
      <c r="AH335" s="94"/>
    </row>
    <row r="336" spans="2:34" x14ac:dyDescent="0.2">
      <c r="B336" s="92"/>
      <c r="C336" s="92"/>
      <c r="D336" s="26"/>
      <c r="G336" s="26"/>
      <c r="I336" s="26"/>
      <c r="K336" s="26"/>
      <c r="L336" s="26"/>
      <c r="M336" s="26"/>
      <c r="O336" s="26"/>
      <c r="P336" s="26"/>
      <c r="Q336" s="26"/>
      <c r="S336" s="26"/>
      <c r="T336" s="26"/>
      <c r="U336" s="26"/>
      <c r="AB336" s="26"/>
      <c r="AC336" s="26"/>
      <c r="AE336" s="26"/>
      <c r="AF336" s="26"/>
      <c r="AG336" s="26"/>
      <c r="AH336" s="94"/>
    </row>
    <row r="337" spans="2:34" x14ac:dyDescent="0.2">
      <c r="B337" s="92"/>
      <c r="C337" s="92"/>
      <c r="D337" s="26"/>
      <c r="G337" s="26"/>
      <c r="I337" s="26"/>
      <c r="K337" s="26"/>
      <c r="L337" s="26"/>
      <c r="M337" s="26"/>
      <c r="O337" s="26"/>
      <c r="P337" s="26"/>
      <c r="Q337" s="26"/>
      <c r="S337" s="26"/>
      <c r="T337" s="26"/>
      <c r="U337" s="26"/>
      <c r="AB337" s="26"/>
      <c r="AC337" s="26"/>
      <c r="AE337" s="26"/>
      <c r="AF337" s="26"/>
      <c r="AG337" s="26"/>
      <c r="AH337" s="94"/>
    </row>
    <row r="338" spans="2:34" x14ac:dyDescent="0.2">
      <c r="B338" s="92"/>
      <c r="C338" s="92"/>
      <c r="D338" s="26"/>
      <c r="G338" s="26"/>
      <c r="I338" s="26"/>
      <c r="K338" s="26"/>
      <c r="L338" s="26"/>
      <c r="M338" s="26"/>
      <c r="O338" s="26"/>
      <c r="P338" s="26"/>
      <c r="Q338" s="26"/>
      <c r="S338" s="26"/>
      <c r="T338" s="26"/>
      <c r="U338" s="26"/>
      <c r="AB338" s="26"/>
      <c r="AC338" s="26"/>
      <c r="AE338" s="26"/>
      <c r="AF338" s="26"/>
      <c r="AG338" s="26"/>
      <c r="AH338" s="94"/>
    </row>
    <row r="339" spans="2:34" x14ac:dyDescent="0.2">
      <c r="B339" s="92"/>
      <c r="C339" s="92"/>
      <c r="D339" s="26"/>
      <c r="G339" s="26"/>
      <c r="I339" s="26"/>
      <c r="K339" s="26"/>
      <c r="L339" s="26"/>
      <c r="M339" s="26"/>
      <c r="O339" s="26"/>
      <c r="P339" s="26"/>
      <c r="Q339" s="26"/>
      <c r="S339" s="26"/>
      <c r="T339" s="26"/>
      <c r="U339" s="26"/>
      <c r="AB339" s="26"/>
      <c r="AC339" s="26"/>
      <c r="AE339" s="26"/>
      <c r="AF339" s="26"/>
      <c r="AG339" s="26"/>
      <c r="AH339" s="94"/>
    </row>
    <row r="340" spans="2:34" x14ac:dyDescent="0.2">
      <c r="B340" s="92"/>
      <c r="C340" s="92"/>
      <c r="D340" s="26"/>
      <c r="G340" s="26"/>
      <c r="I340" s="26"/>
      <c r="K340" s="26"/>
      <c r="L340" s="26"/>
      <c r="M340" s="26"/>
      <c r="O340" s="26"/>
      <c r="P340" s="26"/>
      <c r="Q340" s="26"/>
      <c r="S340" s="26"/>
      <c r="T340" s="26"/>
      <c r="U340" s="26"/>
      <c r="AB340" s="26"/>
      <c r="AC340" s="26"/>
      <c r="AE340" s="26"/>
      <c r="AF340" s="26"/>
      <c r="AG340" s="26"/>
      <c r="AH340" s="94"/>
    </row>
    <row r="341" spans="2:34" x14ac:dyDescent="0.2">
      <c r="B341" s="92"/>
      <c r="C341" s="92"/>
      <c r="D341" s="26"/>
      <c r="G341" s="26"/>
      <c r="I341" s="26"/>
      <c r="K341" s="26"/>
      <c r="L341" s="26"/>
      <c r="M341" s="26"/>
      <c r="O341" s="26"/>
      <c r="P341" s="26"/>
      <c r="Q341" s="26"/>
      <c r="S341" s="26"/>
      <c r="T341" s="26"/>
      <c r="U341" s="26"/>
      <c r="AB341" s="26"/>
      <c r="AC341" s="26"/>
      <c r="AE341" s="26"/>
      <c r="AF341" s="26"/>
      <c r="AG341" s="26"/>
      <c r="AH341" s="94"/>
    </row>
    <row r="342" spans="2:34" x14ac:dyDescent="0.2">
      <c r="B342" s="92"/>
      <c r="C342" s="92"/>
      <c r="D342" s="26"/>
      <c r="G342" s="26"/>
      <c r="I342" s="26"/>
      <c r="K342" s="26"/>
      <c r="L342" s="26"/>
      <c r="M342" s="26"/>
      <c r="O342" s="26"/>
      <c r="P342" s="26"/>
      <c r="Q342" s="26"/>
      <c r="S342" s="26"/>
      <c r="T342" s="26"/>
      <c r="U342" s="26"/>
      <c r="AB342" s="26"/>
      <c r="AC342" s="26"/>
      <c r="AE342" s="26"/>
      <c r="AF342" s="26"/>
      <c r="AG342" s="26"/>
      <c r="AH342" s="94"/>
    </row>
    <row r="343" spans="2:34" x14ac:dyDescent="0.2">
      <c r="B343" s="92"/>
      <c r="C343" s="92"/>
      <c r="D343" s="26"/>
      <c r="G343" s="26"/>
      <c r="I343" s="26"/>
      <c r="K343" s="26"/>
      <c r="L343" s="26"/>
      <c r="M343" s="26"/>
      <c r="O343" s="26"/>
      <c r="P343" s="26"/>
      <c r="Q343" s="26"/>
      <c r="S343" s="26"/>
      <c r="T343" s="26"/>
      <c r="U343" s="26"/>
      <c r="AB343" s="26"/>
      <c r="AC343" s="26"/>
      <c r="AE343" s="26"/>
      <c r="AF343" s="26"/>
      <c r="AG343" s="26"/>
      <c r="AH343" s="94"/>
    </row>
    <row r="344" spans="2:34" x14ac:dyDescent="0.2">
      <c r="B344" s="92"/>
      <c r="C344" s="92"/>
      <c r="D344" s="26"/>
      <c r="G344" s="26"/>
      <c r="I344" s="26"/>
      <c r="K344" s="26"/>
      <c r="L344" s="26"/>
      <c r="M344" s="26"/>
      <c r="O344" s="26"/>
      <c r="P344" s="26"/>
      <c r="Q344" s="26"/>
      <c r="S344" s="26"/>
      <c r="T344" s="26"/>
      <c r="U344" s="26"/>
      <c r="AB344" s="26"/>
      <c r="AC344" s="26"/>
      <c r="AE344" s="26"/>
      <c r="AF344" s="26"/>
      <c r="AG344" s="26"/>
      <c r="AH344" s="94"/>
    </row>
    <row r="345" spans="2:34" x14ac:dyDescent="0.2">
      <c r="B345" s="92"/>
      <c r="C345" s="92"/>
      <c r="D345" s="26"/>
      <c r="G345" s="26"/>
      <c r="I345" s="26"/>
      <c r="K345" s="26"/>
      <c r="L345" s="26"/>
      <c r="M345" s="26"/>
      <c r="O345" s="26"/>
      <c r="P345" s="26"/>
      <c r="Q345" s="26"/>
      <c r="S345" s="26"/>
      <c r="T345" s="26"/>
      <c r="U345" s="26"/>
      <c r="AB345" s="26"/>
      <c r="AC345" s="26"/>
      <c r="AE345" s="26"/>
      <c r="AF345" s="26"/>
      <c r="AG345" s="26"/>
      <c r="AH345" s="94"/>
    </row>
    <row r="346" spans="2:34" x14ac:dyDescent="0.2">
      <c r="B346" s="92"/>
      <c r="C346" s="92"/>
      <c r="D346" s="26"/>
      <c r="G346" s="26"/>
      <c r="I346" s="26"/>
      <c r="K346" s="26"/>
      <c r="L346" s="26"/>
      <c r="M346" s="26"/>
      <c r="O346" s="26"/>
      <c r="P346" s="26"/>
      <c r="Q346" s="26"/>
      <c r="S346" s="26"/>
      <c r="T346" s="26"/>
      <c r="U346" s="26"/>
      <c r="AB346" s="26"/>
      <c r="AC346" s="26"/>
      <c r="AE346" s="26"/>
      <c r="AF346" s="26"/>
      <c r="AG346" s="26"/>
      <c r="AH346" s="94"/>
    </row>
    <row r="347" spans="2:34" x14ac:dyDescent="0.2">
      <c r="B347" s="92"/>
      <c r="C347" s="92"/>
      <c r="D347" s="26"/>
      <c r="G347" s="26"/>
      <c r="I347" s="26"/>
      <c r="K347" s="26"/>
      <c r="L347" s="26"/>
      <c r="M347" s="26"/>
      <c r="O347" s="26"/>
      <c r="P347" s="26"/>
      <c r="Q347" s="26"/>
      <c r="S347" s="26"/>
      <c r="T347" s="26"/>
      <c r="U347" s="26"/>
      <c r="AB347" s="26"/>
      <c r="AC347" s="26"/>
      <c r="AE347" s="26"/>
      <c r="AF347" s="26"/>
      <c r="AG347" s="26"/>
      <c r="AH347" s="94"/>
    </row>
    <row r="348" spans="2:34" x14ac:dyDescent="0.2">
      <c r="B348" s="92"/>
      <c r="C348" s="92"/>
      <c r="D348" s="26"/>
      <c r="G348" s="26"/>
      <c r="I348" s="26"/>
      <c r="K348" s="26"/>
      <c r="L348" s="26"/>
      <c r="M348" s="26"/>
      <c r="O348" s="26"/>
      <c r="P348" s="26"/>
      <c r="Q348" s="26"/>
      <c r="S348" s="26"/>
      <c r="T348" s="26"/>
      <c r="U348" s="26"/>
      <c r="AB348" s="26"/>
      <c r="AC348" s="26"/>
      <c r="AE348" s="26"/>
      <c r="AF348" s="26"/>
      <c r="AG348" s="26"/>
      <c r="AH348" s="94"/>
    </row>
    <row r="349" spans="2:34" x14ac:dyDescent="0.2">
      <c r="B349" s="92"/>
      <c r="C349" s="92"/>
      <c r="D349" s="26"/>
      <c r="G349" s="26"/>
      <c r="I349" s="26"/>
      <c r="K349" s="26"/>
      <c r="L349" s="26"/>
      <c r="M349" s="26"/>
      <c r="O349" s="26"/>
      <c r="P349" s="26"/>
      <c r="Q349" s="26"/>
      <c r="S349" s="26"/>
      <c r="T349" s="26"/>
      <c r="U349" s="26"/>
      <c r="AB349" s="26"/>
      <c r="AC349" s="26"/>
      <c r="AE349" s="26"/>
      <c r="AF349" s="26"/>
      <c r="AG349" s="26"/>
      <c r="AH349" s="94"/>
    </row>
    <row r="350" spans="2:34" x14ac:dyDescent="0.2">
      <c r="B350" s="92"/>
      <c r="C350" s="92"/>
      <c r="D350" s="26"/>
      <c r="G350" s="26"/>
      <c r="I350" s="26"/>
      <c r="K350" s="26"/>
      <c r="L350" s="26"/>
      <c r="M350" s="26"/>
      <c r="O350" s="26"/>
      <c r="P350" s="26"/>
      <c r="Q350" s="26"/>
      <c r="S350" s="26"/>
      <c r="T350" s="26"/>
      <c r="U350" s="26"/>
      <c r="AB350" s="26"/>
      <c r="AC350" s="26"/>
      <c r="AE350" s="26"/>
      <c r="AF350" s="26"/>
      <c r="AG350" s="26"/>
      <c r="AH350" s="94"/>
    </row>
    <row r="351" spans="2:34" x14ac:dyDescent="0.2">
      <c r="B351" s="92"/>
      <c r="C351" s="92"/>
      <c r="D351" s="26"/>
      <c r="G351" s="26"/>
      <c r="I351" s="26"/>
      <c r="K351" s="26"/>
      <c r="L351" s="26"/>
      <c r="M351" s="26"/>
      <c r="O351" s="26"/>
      <c r="P351" s="26"/>
      <c r="Q351" s="26"/>
      <c r="S351" s="26"/>
      <c r="T351" s="26"/>
      <c r="U351" s="26"/>
      <c r="AB351" s="26"/>
      <c r="AC351" s="26"/>
      <c r="AE351" s="26"/>
      <c r="AF351" s="26"/>
      <c r="AG351" s="26"/>
      <c r="AH351" s="94"/>
    </row>
    <row r="352" spans="2:34" x14ac:dyDescent="0.2">
      <c r="B352" s="92"/>
      <c r="C352" s="92"/>
      <c r="D352" s="26"/>
      <c r="G352" s="26"/>
      <c r="I352" s="26"/>
      <c r="K352" s="26"/>
      <c r="L352" s="26"/>
      <c r="M352" s="26"/>
      <c r="O352" s="26"/>
      <c r="P352" s="26"/>
      <c r="Q352" s="26"/>
      <c r="S352" s="26"/>
      <c r="T352" s="26"/>
      <c r="U352" s="26"/>
      <c r="AB352" s="26"/>
      <c r="AC352" s="26"/>
      <c r="AE352" s="26"/>
      <c r="AF352" s="26"/>
      <c r="AG352" s="26"/>
      <c r="AH352" s="94"/>
    </row>
    <row r="353" spans="2:34" x14ac:dyDescent="0.2">
      <c r="B353" s="92"/>
      <c r="C353" s="92"/>
      <c r="D353" s="26"/>
      <c r="G353" s="26"/>
      <c r="I353" s="26"/>
      <c r="K353" s="26"/>
      <c r="L353" s="26"/>
      <c r="M353" s="26"/>
      <c r="O353" s="26"/>
      <c r="P353" s="26"/>
      <c r="Q353" s="26"/>
      <c r="S353" s="26"/>
      <c r="T353" s="26"/>
      <c r="U353" s="26"/>
      <c r="AB353" s="26"/>
      <c r="AC353" s="26"/>
      <c r="AE353" s="26"/>
      <c r="AF353" s="26"/>
      <c r="AG353" s="26"/>
      <c r="AH353" s="94"/>
    </row>
    <row r="354" spans="2:34" x14ac:dyDescent="0.2">
      <c r="B354" s="92"/>
      <c r="C354" s="92"/>
      <c r="D354" s="26"/>
      <c r="G354" s="26"/>
      <c r="I354" s="26"/>
      <c r="K354" s="26"/>
      <c r="L354" s="26"/>
      <c r="M354" s="26"/>
      <c r="O354" s="26"/>
      <c r="P354" s="26"/>
      <c r="Q354" s="26"/>
      <c r="S354" s="26"/>
      <c r="T354" s="26"/>
      <c r="U354" s="26"/>
      <c r="AB354" s="26"/>
      <c r="AC354" s="26"/>
      <c r="AE354" s="26"/>
      <c r="AF354" s="26"/>
      <c r="AG354" s="26"/>
      <c r="AH354" s="94"/>
    </row>
    <row r="355" spans="2:34" x14ac:dyDescent="0.2">
      <c r="B355" s="92"/>
      <c r="C355" s="92"/>
      <c r="D355" s="26"/>
      <c r="G355" s="26"/>
      <c r="I355" s="26"/>
      <c r="K355" s="26"/>
      <c r="L355" s="26"/>
      <c r="M355" s="26"/>
      <c r="O355" s="26"/>
      <c r="P355" s="26"/>
      <c r="Q355" s="26"/>
      <c r="S355" s="26"/>
      <c r="T355" s="26"/>
      <c r="U355" s="26"/>
      <c r="AB355" s="26"/>
      <c r="AC355" s="26"/>
      <c r="AE355" s="26"/>
      <c r="AF355" s="26"/>
      <c r="AG355" s="26"/>
      <c r="AH355" s="94"/>
    </row>
    <row r="356" spans="2:34" x14ac:dyDescent="0.2">
      <c r="B356" s="92"/>
      <c r="C356" s="92"/>
      <c r="D356" s="26"/>
      <c r="G356" s="26"/>
      <c r="I356" s="26"/>
      <c r="K356" s="26"/>
      <c r="L356" s="26"/>
      <c r="M356" s="26"/>
      <c r="O356" s="26"/>
      <c r="P356" s="26"/>
      <c r="Q356" s="26"/>
      <c r="S356" s="26"/>
      <c r="T356" s="26"/>
      <c r="U356" s="26"/>
      <c r="AB356" s="26"/>
      <c r="AC356" s="26"/>
      <c r="AE356" s="26"/>
      <c r="AF356" s="26"/>
      <c r="AG356" s="26"/>
      <c r="AH356" s="94"/>
    </row>
    <row r="357" spans="2:34" x14ac:dyDescent="0.2">
      <c r="B357" s="92"/>
      <c r="C357" s="92"/>
      <c r="D357" s="26"/>
      <c r="G357" s="26"/>
      <c r="I357" s="26"/>
      <c r="K357" s="26"/>
      <c r="L357" s="26"/>
      <c r="M357" s="26"/>
      <c r="O357" s="26"/>
      <c r="P357" s="26"/>
      <c r="Q357" s="26"/>
      <c r="S357" s="26"/>
      <c r="T357" s="26"/>
      <c r="U357" s="26"/>
      <c r="AB357" s="26"/>
      <c r="AC357" s="26"/>
      <c r="AE357" s="26"/>
      <c r="AF357" s="26"/>
      <c r="AG357" s="26"/>
      <c r="AH357" s="94"/>
    </row>
    <row r="358" spans="2:34" x14ac:dyDescent="0.2">
      <c r="B358" s="92"/>
      <c r="C358" s="92"/>
      <c r="D358" s="26"/>
      <c r="G358" s="26"/>
      <c r="I358" s="26"/>
      <c r="K358" s="26"/>
      <c r="L358" s="26"/>
      <c r="M358" s="26"/>
      <c r="O358" s="26"/>
      <c r="P358" s="26"/>
      <c r="Q358" s="26"/>
      <c r="S358" s="26"/>
      <c r="T358" s="26"/>
      <c r="U358" s="26"/>
      <c r="AB358" s="26"/>
      <c r="AC358" s="26"/>
      <c r="AE358" s="26"/>
      <c r="AF358" s="26"/>
      <c r="AG358" s="26"/>
      <c r="AH358" s="94"/>
    </row>
    <row r="359" spans="2:34" x14ac:dyDescent="0.2">
      <c r="B359" s="92"/>
      <c r="C359" s="92"/>
      <c r="D359" s="26"/>
      <c r="G359" s="26"/>
      <c r="I359" s="26"/>
      <c r="K359" s="26"/>
      <c r="L359" s="26"/>
      <c r="M359" s="26"/>
      <c r="O359" s="26"/>
      <c r="P359" s="26"/>
      <c r="Q359" s="26"/>
      <c r="S359" s="26"/>
      <c r="T359" s="26"/>
      <c r="U359" s="26"/>
      <c r="AB359" s="26"/>
      <c r="AC359" s="26"/>
      <c r="AE359" s="26"/>
      <c r="AF359" s="26"/>
      <c r="AG359" s="26"/>
      <c r="AH359" s="94"/>
    </row>
    <row r="360" spans="2:34" x14ac:dyDescent="0.2">
      <c r="B360" s="92"/>
      <c r="C360" s="92"/>
      <c r="D360" s="26"/>
      <c r="G360" s="26"/>
      <c r="I360" s="26"/>
      <c r="K360" s="26"/>
      <c r="L360" s="26"/>
      <c r="M360" s="26"/>
      <c r="O360" s="26"/>
      <c r="P360" s="26"/>
      <c r="Q360" s="26"/>
      <c r="S360" s="26"/>
      <c r="T360" s="26"/>
      <c r="U360" s="26"/>
      <c r="AB360" s="26"/>
      <c r="AC360" s="26"/>
      <c r="AE360" s="26"/>
      <c r="AF360" s="26"/>
      <c r="AG360" s="26"/>
      <c r="AH360" s="94"/>
    </row>
    <row r="361" spans="2:34" x14ac:dyDescent="0.2">
      <c r="B361" s="92"/>
      <c r="C361" s="92"/>
      <c r="D361" s="26"/>
      <c r="G361" s="26"/>
      <c r="I361" s="26"/>
      <c r="K361" s="26"/>
      <c r="L361" s="26"/>
      <c r="M361" s="26"/>
      <c r="O361" s="26"/>
      <c r="P361" s="26"/>
      <c r="Q361" s="26"/>
      <c r="S361" s="26"/>
      <c r="T361" s="26"/>
      <c r="U361" s="26"/>
      <c r="AB361" s="26"/>
      <c r="AC361" s="26"/>
      <c r="AE361" s="26"/>
      <c r="AF361" s="26"/>
      <c r="AG361" s="26"/>
      <c r="AH361" s="94"/>
    </row>
    <row r="362" spans="2:34" x14ac:dyDescent="0.2">
      <c r="B362" s="92"/>
      <c r="C362" s="92"/>
      <c r="D362" s="26"/>
      <c r="G362" s="26"/>
      <c r="I362" s="26"/>
      <c r="K362" s="26"/>
      <c r="L362" s="26"/>
      <c r="M362" s="26"/>
      <c r="O362" s="26"/>
      <c r="P362" s="26"/>
      <c r="Q362" s="26"/>
      <c r="S362" s="26"/>
      <c r="T362" s="26"/>
      <c r="U362" s="26"/>
      <c r="AB362" s="26"/>
      <c r="AC362" s="26"/>
      <c r="AE362" s="26"/>
      <c r="AF362" s="26"/>
      <c r="AG362" s="26"/>
      <c r="AH362" s="94"/>
    </row>
    <row r="363" spans="2:34" x14ac:dyDescent="0.2">
      <c r="B363" s="92"/>
      <c r="C363" s="92"/>
      <c r="D363" s="26"/>
      <c r="G363" s="26"/>
      <c r="I363" s="26"/>
      <c r="K363" s="26"/>
      <c r="L363" s="26"/>
      <c r="M363" s="26"/>
      <c r="O363" s="26"/>
      <c r="P363" s="26"/>
      <c r="Q363" s="26"/>
      <c r="S363" s="26"/>
      <c r="T363" s="26"/>
      <c r="U363" s="26"/>
      <c r="AB363" s="26"/>
      <c r="AC363" s="26"/>
      <c r="AE363" s="26"/>
      <c r="AF363" s="26"/>
      <c r="AG363" s="26"/>
      <c r="AH363" s="94"/>
    </row>
    <row r="364" spans="2:34" x14ac:dyDescent="0.2">
      <c r="B364" s="92"/>
      <c r="C364" s="92"/>
      <c r="D364" s="26"/>
      <c r="G364" s="26"/>
      <c r="I364" s="26"/>
      <c r="K364" s="26"/>
      <c r="L364" s="26"/>
      <c r="M364" s="26"/>
      <c r="O364" s="26"/>
      <c r="P364" s="26"/>
      <c r="Q364" s="26"/>
      <c r="S364" s="26"/>
      <c r="T364" s="26"/>
      <c r="U364" s="26"/>
      <c r="AB364" s="26"/>
      <c r="AC364" s="26"/>
      <c r="AE364" s="26"/>
      <c r="AF364" s="26"/>
      <c r="AG364" s="26"/>
      <c r="AH364" s="94"/>
    </row>
    <row r="365" spans="2:34" x14ac:dyDescent="0.2">
      <c r="B365" s="92"/>
      <c r="C365" s="92"/>
      <c r="D365" s="26"/>
      <c r="G365" s="26"/>
      <c r="I365" s="26"/>
      <c r="K365" s="26"/>
      <c r="L365" s="26"/>
      <c r="M365" s="26"/>
      <c r="O365" s="26"/>
      <c r="P365" s="26"/>
      <c r="Q365" s="26"/>
      <c r="S365" s="26"/>
      <c r="T365" s="26"/>
      <c r="U365" s="26"/>
      <c r="AB365" s="26"/>
      <c r="AC365" s="26"/>
      <c r="AE365" s="26"/>
      <c r="AF365" s="26"/>
      <c r="AG365" s="26"/>
      <c r="AH365" s="94"/>
    </row>
    <row r="366" spans="2:34" x14ac:dyDescent="0.2">
      <c r="B366" s="92"/>
      <c r="C366" s="92"/>
      <c r="D366" s="26"/>
      <c r="G366" s="26"/>
      <c r="I366" s="26"/>
      <c r="K366" s="26"/>
      <c r="L366" s="26"/>
      <c r="M366" s="26"/>
      <c r="O366" s="26"/>
      <c r="P366" s="26"/>
      <c r="Q366" s="26"/>
      <c r="S366" s="26"/>
      <c r="T366" s="26"/>
      <c r="U366" s="26"/>
      <c r="AB366" s="26"/>
      <c r="AC366" s="26"/>
      <c r="AE366" s="26"/>
      <c r="AF366" s="26"/>
      <c r="AG366" s="26"/>
      <c r="AH366" s="94"/>
    </row>
    <row r="367" spans="2:34" x14ac:dyDescent="0.2">
      <c r="B367" s="92"/>
      <c r="C367" s="92"/>
      <c r="D367" s="26"/>
      <c r="G367" s="26"/>
      <c r="I367" s="26"/>
      <c r="K367" s="26"/>
      <c r="L367" s="26"/>
      <c r="M367" s="26"/>
      <c r="O367" s="26"/>
      <c r="P367" s="26"/>
      <c r="Q367" s="26"/>
      <c r="S367" s="26"/>
      <c r="T367" s="26"/>
      <c r="U367" s="26"/>
      <c r="AB367" s="26"/>
      <c r="AC367" s="26"/>
      <c r="AE367" s="26"/>
      <c r="AF367" s="26"/>
      <c r="AG367" s="26"/>
      <c r="AH367" s="94"/>
    </row>
    <row r="368" spans="2:34" x14ac:dyDescent="0.2">
      <c r="B368" s="92"/>
      <c r="C368" s="92"/>
      <c r="D368" s="26"/>
      <c r="G368" s="26"/>
      <c r="I368" s="26"/>
      <c r="K368" s="26"/>
      <c r="L368" s="26"/>
      <c r="M368" s="26"/>
      <c r="O368" s="26"/>
      <c r="P368" s="26"/>
      <c r="Q368" s="26"/>
      <c r="S368" s="26"/>
      <c r="T368" s="26"/>
      <c r="U368" s="26"/>
      <c r="AB368" s="26"/>
      <c r="AC368" s="26"/>
      <c r="AE368" s="26"/>
      <c r="AF368" s="26"/>
      <c r="AG368" s="26"/>
      <c r="AH368" s="94"/>
    </row>
    <row r="369" spans="2:34" x14ac:dyDescent="0.2">
      <c r="B369" s="92"/>
      <c r="C369" s="92"/>
      <c r="D369" s="26"/>
      <c r="G369" s="26"/>
      <c r="I369" s="26"/>
      <c r="K369" s="26"/>
      <c r="L369" s="26"/>
      <c r="M369" s="26"/>
      <c r="O369" s="26"/>
      <c r="P369" s="26"/>
      <c r="Q369" s="26"/>
      <c r="S369" s="26"/>
      <c r="T369" s="26"/>
      <c r="U369" s="26"/>
      <c r="AB369" s="26"/>
      <c r="AC369" s="26"/>
      <c r="AE369" s="26"/>
      <c r="AF369" s="26"/>
      <c r="AG369" s="26"/>
      <c r="AH369" s="94"/>
    </row>
    <row r="370" spans="2:34" x14ac:dyDescent="0.2">
      <c r="B370" s="92"/>
      <c r="C370" s="92"/>
      <c r="D370" s="26"/>
      <c r="G370" s="26"/>
      <c r="I370" s="26"/>
      <c r="K370" s="26"/>
      <c r="L370" s="26"/>
      <c r="M370" s="26"/>
      <c r="O370" s="26"/>
      <c r="P370" s="26"/>
      <c r="Q370" s="26"/>
      <c r="S370" s="26"/>
      <c r="T370" s="26"/>
      <c r="U370" s="26"/>
      <c r="AB370" s="26"/>
      <c r="AC370" s="26"/>
      <c r="AE370" s="26"/>
      <c r="AF370" s="26"/>
      <c r="AG370" s="26"/>
      <c r="AH370" s="94"/>
    </row>
    <row r="371" spans="2:34" x14ac:dyDescent="0.2">
      <c r="B371" s="92"/>
      <c r="C371" s="92"/>
      <c r="D371" s="26"/>
      <c r="G371" s="26"/>
      <c r="I371" s="26"/>
      <c r="K371" s="26"/>
      <c r="L371" s="26"/>
      <c r="M371" s="26"/>
      <c r="O371" s="26"/>
      <c r="P371" s="26"/>
      <c r="Q371" s="26"/>
      <c r="S371" s="26"/>
      <c r="T371" s="26"/>
      <c r="U371" s="26"/>
      <c r="AB371" s="26"/>
      <c r="AC371" s="26"/>
      <c r="AE371" s="26"/>
      <c r="AF371" s="26"/>
      <c r="AG371" s="26"/>
      <c r="AH371" s="94"/>
    </row>
    <row r="372" spans="2:34" x14ac:dyDescent="0.2">
      <c r="B372" s="92"/>
      <c r="C372" s="92"/>
      <c r="D372" s="26"/>
      <c r="G372" s="26"/>
      <c r="I372" s="26"/>
      <c r="K372" s="26"/>
      <c r="L372" s="26"/>
      <c r="M372" s="26"/>
      <c r="O372" s="26"/>
      <c r="P372" s="26"/>
      <c r="Q372" s="26"/>
      <c r="S372" s="26"/>
      <c r="T372" s="26"/>
      <c r="U372" s="26"/>
      <c r="AB372" s="26"/>
      <c r="AC372" s="26"/>
      <c r="AE372" s="26"/>
      <c r="AF372" s="26"/>
      <c r="AG372" s="26"/>
      <c r="AH372" s="94"/>
    </row>
    <row r="373" spans="2:34" x14ac:dyDescent="0.2">
      <c r="B373" s="92"/>
      <c r="C373" s="92"/>
      <c r="D373" s="26"/>
      <c r="G373" s="26"/>
      <c r="I373" s="26"/>
      <c r="K373" s="26"/>
      <c r="L373" s="26"/>
      <c r="M373" s="26"/>
      <c r="O373" s="26"/>
      <c r="P373" s="26"/>
      <c r="Q373" s="26"/>
      <c r="S373" s="26"/>
      <c r="T373" s="26"/>
      <c r="U373" s="26"/>
      <c r="AB373" s="26"/>
      <c r="AC373" s="26"/>
      <c r="AE373" s="26"/>
      <c r="AF373" s="26"/>
      <c r="AG373" s="26"/>
      <c r="AH373" s="94"/>
    </row>
    <row r="374" spans="2:34" x14ac:dyDescent="0.2">
      <c r="B374" s="92"/>
      <c r="C374" s="92"/>
      <c r="D374" s="26"/>
      <c r="G374" s="26"/>
      <c r="I374" s="26"/>
      <c r="K374" s="26"/>
      <c r="L374" s="26"/>
      <c r="M374" s="26"/>
      <c r="O374" s="26"/>
      <c r="P374" s="26"/>
      <c r="Q374" s="26"/>
      <c r="S374" s="26"/>
      <c r="T374" s="26"/>
      <c r="U374" s="26"/>
      <c r="AB374" s="26"/>
      <c r="AC374" s="26"/>
      <c r="AE374" s="26"/>
      <c r="AF374" s="26"/>
      <c r="AG374" s="26"/>
      <c r="AH374" s="94"/>
    </row>
    <row r="375" spans="2:34" x14ac:dyDescent="0.2">
      <c r="B375" s="92"/>
      <c r="C375" s="92"/>
      <c r="D375" s="26"/>
      <c r="G375" s="26"/>
      <c r="I375" s="26"/>
      <c r="K375" s="26"/>
      <c r="L375" s="26"/>
      <c r="M375" s="26"/>
      <c r="O375" s="26"/>
      <c r="P375" s="26"/>
      <c r="Q375" s="26"/>
      <c r="S375" s="26"/>
      <c r="T375" s="26"/>
      <c r="U375" s="26"/>
      <c r="AB375" s="26"/>
      <c r="AC375" s="26"/>
      <c r="AE375" s="26"/>
      <c r="AF375" s="26"/>
      <c r="AG375" s="26"/>
      <c r="AH375" s="94"/>
    </row>
    <row r="376" spans="2:34" x14ac:dyDescent="0.2">
      <c r="B376" s="92"/>
      <c r="C376" s="92"/>
      <c r="D376" s="26"/>
      <c r="G376" s="26"/>
      <c r="I376" s="26"/>
      <c r="K376" s="26"/>
      <c r="L376" s="26"/>
      <c r="M376" s="26"/>
      <c r="O376" s="26"/>
      <c r="P376" s="26"/>
      <c r="Q376" s="26"/>
      <c r="S376" s="26"/>
      <c r="T376" s="26"/>
      <c r="U376" s="26"/>
      <c r="AB376" s="26"/>
      <c r="AC376" s="26"/>
      <c r="AE376" s="26"/>
      <c r="AF376" s="26"/>
      <c r="AG376" s="26"/>
      <c r="AH376" s="94"/>
    </row>
    <row r="377" spans="2:34" x14ac:dyDescent="0.2">
      <c r="B377" s="92"/>
      <c r="C377" s="92"/>
      <c r="D377" s="26"/>
      <c r="G377" s="26"/>
      <c r="I377" s="26"/>
      <c r="K377" s="26"/>
      <c r="L377" s="26"/>
      <c r="M377" s="26"/>
      <c r="O377" s="26"/>
      <c r="P377" s="26"/>
      <c r="Q377" s="26"/>
      <c r="S377" s="26"/>
      <c r="T377" s="26"/>
      <c r="U377" s="26"/>
      <c r="AB377" s="26"/>
      <c r="AC377" s="26"/>
      <c r="AE377" s="26"/>
      <c r="AF377" s="26"/>
      <c r="AG377" s="26"/>
      <c r="AH377" s="94"/>
    </row>
    <row r="378" spans="2:34" x14ac:dyDescent="0.2">
      <c r="B378" s="92"/>
      <c r="C378" s="92"/>
      <c r="D378" s="26"/>
      <c r="G378" s="26"/>
      <c r="I378" s="26"/>
      <c r="K378" s="26"/>
      <c r="L378" s="26"/>
      <c r="M378" s="26"/>
      <c r="O378" s="26"/>
      <c r="P378" s="26"/>
      <c r="Q378" s="26"/>
      <c r="S378" s="26"/>
      <c r="T378" s="26"/>
      <c r="U378" s="26"/>
      <c r="AB378" s="26"/>
      <c r="AC378" s="26"/>
      <c r="AE378" s="26"/>
      <c r="AF378" s="26"/>
      <c r="AG378" s="26"/>
      <c r="AH378" s="94"/>
    </row>
    <row r="379" spans="2:34" x14ac:dyDescent="0.2">
      <c r="B379" s="92"/>
      <c r="C379" s="92"/>
      <c r="D379" s="26"/>
      <c r="G379" s="26"/>
      <c r="I379" s="26"/>
      <c r="K379" s="26"/>
      <c r="L379" s="26"/>
      <c r="M379" s="26"/>
      <c r="O379" s="26"/>
      <c r="P379" s="26"/>
      <c r="Q379" s="26"/>
      <c r="S379" s="26"/>
      <c r="T379" s="26"/>
      <c r="U379" s="26"/>
      <c r="AB379" s="26"/>
      <c r="AC379" s="26"/>
      <c r="AE379" s="26"/>
      <c r="AF379" s="26"/>
      <c r="AG379" s="26"/>
      <c r="AH379" s="94"/>
    </row>
    <row r="380" spans="2:34" x14ac:dyDescent="0.2">
      <c r="B380" s="92"/>
      <c r="C380" s="92"/>
      <c r="D380" s="26"/>
      <c r="G380" s="26"/>
      <c r="I380" s="26"/>
      <c r="K380" s="26"/>
      <c r="L380" s="26"/>
      <c r="M380" s="26"/>
      <c r="O380" s="26"/>
      <c r="P380" s="26"/>
      <c r="Q380" s="26"/>
      <c r="S380" s="26"/>
      <c r="T380" s="26"/>
      <c r="U380" s="26"/>
      <c r="AB380" s="26"/>
      <c r="AC380" s="26"/>
      <c r="AE380" s="26"/>
      <c r="AF380" s="26"/>
      <c r="AG380" s="26"/>
      <c r="AH380" s="94"/>
    </row>
    <row r="381" spans="2:34" x14ac:dyDescent="0.2">
      <c r="B381" s="92"/>
      <c r="C381" s="92"/>
      <c r="D381" s="26"/>
      <c r="G381" s="26"/>
      <c r="I381" s="26"/>
      <c r="K381" s="26"/>
      <c r="L381" s="26"/>
      <c r="M381" s="26"/>
      <c r="O381" s="26"/>
      <c r="P381" s="26"/>
      <c r="Q381" s="26"/>
      <c r="S381" s="26"/>
      <c r="T381" s="26"/>
      <c r="U381" s="26"/>
      <c r="AB381" s="26"/>
      <c r="AC381" s="26"/>
      <c r="AE381" s="26"/>
      <c r="AF381" s="26"/>
      <c r="AG381" s="26"/>
      <c r="AH381" s="94"/>
    </row>
    <row r="382" spans="2:34" x14ac:dyDescent="0.2">
      <c r="B382" s="92"/>
      <c r="C382" s="92"/>
      <c r="D382" s="26"/>
      <c r="G382" s="26"/>
      <c r="I382" s="26"/>
      <c r="K382" s="26"/>
      <c r="L382" s="26"/>
      <c r="M382" s="26"/>
      <c r="O382" s="26"/>
      <c r="P382" s="26"/>
      <c r="Q382" s="26"/>
      <c r="S382" s="26"/>
      <c r="T382" s="26"/>
      <c r="U382" s="26"/>
      <c r="AB382" s="26"/>
      <c r="AC382" s="26"/>
      <c r="AE382" s="26"/>
      <c r="AF382" s="26"/>
      <c r="AG382" s="26"/>
      <c r="AH382" s="94"/>
    </row>
    <row r="383" spans="2:34" x14ac:dyDescent="0.2">
      <c r="B383" s="92"/>
      <c r="C383" s="92"/>
      <c r="D383" s="26"/>
      <c r="G383" s="26"/>
      <c r="I383" s="26"/>
      <c r="K383" s="26"/>
      <c r="L383" s="26"/>
      <c r="M383" s="26"/>
      <c r="O383" s="26"/>
      <c r="P383" s="26"/>
      <c r="Q383" s="26"/>
      <c r="S383" s="26"/>
      <c r="T383" s="26"/>
      <c r="U383" s="26"/>
      <c r="AB383" s="26"/>
      <c r="AC383" s="26"/>
      <c r="AE383" s="26"/>
      <c r="AF383" s="26"/>
      <c r="AG383" s="26"/>
      <c r="AH383" s="94"/>
    </row>
    <row r="384" spans="2:34" x14ac:dyDescent="0.2">
      <c r="B384" s="92"/>
      <c r="C384" s="92"/>
      <c r="D384" s="26"/>
      <c r="G384" s="26"/>
      <c r="I384" s="26"/>
      <c r="K384" s="26"/>
      <c r="L384" s="26"/>
      <c r="M384" s="26"/>
      <c r="O384" s="26"/>
      <c r="P384" s="26"/>
      <c r="Q384" s="26"/>
      <c r="S384" s="26"/>
      <c r="T384" s="26"/>
      <c r="U384" s="26"/>
      <c r="AB384" s="26"/>
      <c r="AC384" s="26"/>
      <c r="AE384" s="26"/>
      <c r="AF384" s="26"/>
      <c r="AG384" s="26"/>
      <c r="AH384" s="94"/>
    </row>
    <row r="385" spans="2:34" x14ac:dyDescent="0.2">
      <c r="B385" s="92"/>
      <c r="C385" s="92"/>
      <c r="D385" s="26"/>
      <c r="G385" s="26"/>
      <c r="I385" s="26"/>
      <c r="K385" s="26"/>
      <c r="L385" s="26"/>
      <c r="M385" s="26"/>
      <c r="O385" s="26"/>
      <c r="P385" s="26"/>
      <c r="Q385" s="26"/>
      <c r="S385" s="26"/>
      <c r="T385" s="26"/>
      <c r="U385" s="26"/>
      <c r="AB385" s="26"/>
      <c r="AC385" s="26"/>
      <c r="AE385" s="26"/>
      <c r="AF385" s="26"/>
      <c r="AG385" s="26"/>
      <c r="AH385" s="94"/>
    </row>
    <row r="386" spans="2:34" x14ac:dyDescent="0.2">
      <c r="B386" s="92"/>
      <c r="C386" s="92"/>
      <c r="D386" s="26"/>
      <c r="G386" s="26"/>
      <c r="I386" s="26"/>
      <c r="K386" s="26"/>
      <c r="L386" s="26"/>
      <c r="M386" s="26"/>
      <c r="O386" s="26"/>
      <c r="P386" s="26"/>
      <c r="Q386" s="26"/>
      <c r="S386" s="26"/>
      <c r="T386" s="26"/>
      <c r="U386" s="26"/>
      <c r="AB386" s="26"/>
      <c r="AC386" s="26"/>
      <c r="AE386" s="26"/>
      <c r="AF386" s="26"/>
      <c r="AG386" s="26"/>
      <c r="AH386" s="94"/>
    </row>
    <row r="387" spans="2:34" x14ac:dyDescent="0.2">
      <c r="B387" s="92"/>
      <c r="C387" s="92"/>
      <c r="D387" s="26"/>
      <c r="G387" s="26"/>
      <c r="I387" s="26"/>
      <c r="K387" s="26"/>
      <c r="L387" s="26"/>
      <c r="M387" s="26"/>
      <c r="O387" s="26"/>
      <c r="P387" s="26"/>
      <c r="Q387" s="26"/>
      <c r="S387" s="26"/>
      <c r="T387" s="26"/>
      <c r="U387" s="26"/>
      <c r="AB387" s="26"/>
      <c r="AC387" s="26"/>
      <c r="AE387" s="26"/>
      <c r="AF387" s="26"/>
      <c r="AG387" s="26"/>
      <c r="AH387" s="94"/>
    </row>
    <row r="388" spans="2:34" x14ac:dyDescent="0.2">
      <c r="B388" s="92"/>
      <c r="C388" s="92"/>
      <c r="D388" s="26"/>
      <c r="G388" s="26"/>
      <c r="I388" s="26"/>
      <c r="K388" s="26"/>
      <c r="L388" s="26"/>
      <c r="M388" s="26"/>
      <c r="O388" s="26"/>
      <c r="P388" s="26"/>
      <c r="Q388" s="26"/>
      <c r="S388" s="26"/>
      <c r="T388" s="26"/>
      <c r="U388" s="26"/>
      <c r="AB388" s="26"/>
      <c r="AC388" s="26"/>
      <c r="AE388" s="26"/>
      <c r="AF388" s="26"/>
      <c r="AG388" s="26"/>
      <c r="AH388" s="94"/>
    </row>
    <row r="389" spans="2:34" x14ac:dyDescent="0.2">
      <c r="B389" s="92"/>
      <c r="C389" s="92"/>
      <c r="D389" s="26"/>
      <c r="G389" s="26"/>
      <c r="I389" s="26"/>
      <c r="K389" s="26"/>
      <c r="L389" s="26"/>
      <c r="M389" s="26"/>
      <c r="O389" s="26"/>
      <c r="P389" s="26"/>
      <c r="Q389" s="26"/>
      <c r="S389" s="26"/>
      <c r="T389" s="26"/>
      <c r="U389" s="26"/>
      <c r="AB389" s="26"/>
      <c r="AC389" s="26"/>
      <c r="AE389" s="26"/>
      <c r="AF389" s="26"/>
      <c r="AG389" s="26"/>
      <c r="AH389" s="94"/>
    </row>
    <row r="390" spans="2:34" x14ac:dyDescent="0.2">
      <c r="B390" s="92"/>
      <c r="C390" s="92"/>
      <c r="D390" s="26"/>
      <c r="G390" s="26"/>
      <c r="I390" s="26"/>
      <c r="K390" s="26"/>
      <c r="L390" s="26"/>
      <c r="M390" s="26"/>
      <c r="O390" s="26"/>
      <c r="P390" s="26"/>
      <c r="Q390" s="26"/>
      <c r="S390" s="26"/>
      <c r="T390" s="26"/>
      <c r="U390" s="26"/>
      <c r="AB390" s="26"/>
      <c r="AC390" s="26"/>
      <c r="AE390" s="26"/>
      <c r="AF390" s="26"/>
      <c r="AG390" s="26"/>
      <c r="AH390" s="94"/>
    </row>
    <row r="391" spans="2:34" x14ac:dyDescent="0.2">
      <c r="B391" s="92"/>
      <c r="C391" s="92"/>
      <c r="D391" s="26"/>
      <c r="G391" s="26"/>
      <c r="I391" s="26"/>
      <c r="K391" s="26"/>
      <c r="L391" s="26"/>
      <c r="M391" s="26"/>
      <c r="O391" s="26"/>
      <c r="P391" s="26"/>
      <c r="Q391" s="26"/>
      <c r="S391" s="26"/>
      <c r="T391" s="26"/>
      <c r="U391" s="26"/>
      <c r="AB391" s="26"/>
      <c r="AC391" s="26"/>
      <c r="AE391" s="26"/>
      <c r="AF391" s="26"/>
      <c r="AG391" s="26"/>
      <c r="AH391" s="94"/>
    </row>
    <row r="392" spans="2:34" x14ac:dyDescent="0.2">
      <c r="B392" s="92"/>
      <c r="C392" s="92"/>
      <c r="D392" s="26"/>
      <c r="G392" s="26"/>
      <c r="I392" s="26"/>
      <c r="K392" s="26"/>
      <c r="L392" s="26"/>
      <c r="M392" s="26"/>
      <c r="O392" s="26"/>
      <c r="P392" s="26"/>
      <c r="Q392" s="26"/>
      <c r="S392" s="26"/>
      <c r="T392" s="26"/>
      <c r="U392" s="26"/>
      <c r="AB392" s="26"/>
      <c r="AC392" s="26"/>
      <c r="AE392" s="26"/>
      <c r="AF392" s="26"/>
      <c r="AG392" s="26"/>
      <c r="AH392" s="94"/>
    </row>
    <row r="393" spans="2:34" x14ac:dyDescent="0.2">
      <c r="B393" s="92"/>
      <c r="C393" s="92"/>
      <c r="D393" s="26"/>
      <c r="G393" s="26"/>
      <c r="I393" s="26"/>
      <c r="K393" s="26"/>
      <c r="L393" s="26"/>
      <c r="M393" s="26"/>
      <c r="O393" s="26"/>
      <c r="P393" s="26"/>
      <c r="Q393" s="26"/>
      <c r="S393" s="26"/>
      <c r="T393" s="26"/>
      <c r="U393" s="26"/>
      <c r="AB393" s="26"/>
      <c r="AC393" s="26"/>
      <c r="AE393" s="26"/>
      <c r="AF393" s="26"/>
      <c r="AG393" s="26"/>
      <c r="AH393" s="94"/>
    </row>
    <row r="394" spans="2:34" x14ac:dyDescent="0.2">
      <c r="B394" s="92"/>
      <c r="C394" s="92"/>
      <c r="D394" s="26"/>
      <c r="G394" s="26"/>
      <c r="I394" s="26"/>
      <c r="K394" s="26"/>
      <c r="L394" s="26"/>
      <c r="M394" s="26"/>
      <c r="O394" s="26"/>
      <c r="P394" s="26"/>
      <c r="Q394" s="26"/>
      <c r="S394" s="26"/>
      <c r="T394" s="26"/>
      <c r="U394" s="26"/>
      <c r="AB394" s="26"/>
      <c r="AC394" s="26"/>
      <c r="AE394" s="26"/>
      <c r="AF394" s="26"/>
      <c r="AG394" s="26"/>
      <c r="AH394" s="94"/>
    </row>
    <row r="395" spans="2:34" x14ac:dyDescent="0.2">
      <c r="B395" s="92"/>
      <c r="C395" s="92"/>
      <c r="D395" s="26"/>
      <c r="G395" s="26"/>
      <c r="I395" s="26"/>
      <c r="K395" s="26"/>
      <c r="L395" s="26"/>
      <c r="M395" s="26"/>
      <c r="O395" s="26"/>
      <c r="P395" s="26"/>
      <c r="Q395" s="26"/>
      <c r="S395" s="26"/>
      <c r="T395" s="26"/>
      <c r="U395" s="26"/>
      <c r="AB395" s="26"/>
      <c r="AC395" s="26"/>
      <c r="AE395" s="26"/>
      <c r="AF395" s="26"/>
      <c r="AG395" s="26"/>
      <c r="AH395" s="94"/>
    </row>
    <row r="396" spans="2:34" x14ac:dyDescent="0.2">
      <c r="B396" s="92"/>
      <c r="C396" s="92"/>
      <c r="D396" s="26"/>
      <c r="G396" s="26"/>
      <c r="I396" s="26"/>
      <c r="K396" s="26"/>
      <c r="L396" s="26"/>
      <c r="M396" s="26"/>
      <c r="O396" s="26"/>
      <c r="P396" s="26"/>
      <c r="Q396" s="26"/>
      <c r="S396" s="26"/>
      <c r="T396" s="26"/>
      <c r="U396" s="26"/>
      <c r="AB396" s="26"/>
      <c r="AC396" s="26"/>
      <c r="AE396" s="26"/>
      <c r="AF396" s="26"/>
      <c r="AG396" s="26"/>
      <c r="AH396" s="94"/>
    </row>
    <row r="397" spans="2:34" x14ac:dyDescent="0.2">
      <c r="B397" s="92"/>
      <c r="C397" s="92"/>
      <c r="D397" s="26"/>
      <c r="G397" s="26"/>
      <c r="I397" s="26"/>
      <c r="K397" s="26"/>
      <c r="L397" s="26"/>
      <c r="M397" s="26"/>
      <c r="O397" s="26"/>
      <c r="P397" s="26"/>
      <c r="Q397" s="26"/>
      <c r="S397" s="26"/>
      <c r="T397" s="26"/>
      <c r="U397" s="26"/>
      <c r="AB397" s="26"/>
      <c r="AC397" s="26"/>
      <c r="AE397" s="26"/>
      <c r="AF397" s="26"/>
      <c r="AG397" s="26"/>
      <c r="AH397" s="94"/>
    </row>
    <row r="398" spans="2:34" x14ac:dyDescent="0.2">
      <c r="B398" s="92"/>
      <c r="C398" s="92"/>
      <c r="D398" s="26"/>
      <c r="G398" s="26"/>
      <c r="I398" s="26"/>
      <c r="K398" s="26"/>
      <c r="L398" s="26"/>
      <c r="M398" s="26"/>
      <c r="O398" s="26"/>
      <c r="P398" s="26"/>
      <c r="Q398" s="26"/>
      <c r="S398" s="26"/>
      <c r="T398" s="26"/>
      <c r="U398" s="26"/>
      <c r="AB398" s="26"/>
      <c r="AC398" s="26"/>
      <c r="AE398" s="26"/>
      <c r="AF398" s="26"/>
      <c r="AG398" s="26"/>
      <c r="AH398" s="94"/>
    </row>
    <row r="399" spans="2:34" x14ac:dyDescent="0.2">
      <c r="B399" s="92"/>
      <c r="C399" s="92"/>
      <c r="D399" s="26"/>
      <c r="G399" s="26"/>
      <c r="I399" s="26"/>
      <c r="K399" s="26"/>
      <c r="L399" s="26"/>
      <c r="M399" s="26"/>
      <c r="O399" s="26"/>
      <c r="P399" s="26"/>
      <c r="Q399" s="26"/>
      <c r="S399" s="26"/>
      <c r="T399" s="26"/>
      <c r="U399" s="26"/>
      <c r="AB399" s="26"/>
      <c r="AC399" s="26"/>
      <c r="AE399" s="26"/>
      <c r="AF399" s="26"/>
      <c r="AG399" s="26"/>
      <c r="AH399" s="94"/>
    </row>
    <row r="400" spans="2:34" x14ac:dyDescent="0.2">
      <c r="B400" s="92"/>
      <c r="C400" s="92"/>
      <c r="D400" s="26"/>
      <c r="G400" s="26"/>
      <c r="I400" s="26"/>
      <c r="K400" s="26"/>
      <c r="L400" s="26"/>
      <c r="M400" s="26"/>
      <c r="O400" s="26"/>
      <c r="P400" s="26"/>
      <c r="Q400" s="26"/>
      <c r="S400" s="26"/>
      <c r="T400" s="26"/>
      <c r="U400" s="26"/>
      <c r="AB400" s="26"/>
      <c r="AC400" s="26"/>
      <c r="AE400" s="26"/>
      <c r="AF400" s="26"/>
      <c r="AG400" s="26"/>
      <c r="AH400" s="94"/>
    </row>
    <row r="401" spans="2:34" x14ac:dyDescent="0.2">
      <c r="B401" s="92"/>
      <c r="C401" s="92"/>
      <c r="D401" s="26"/>
      <c r="G401" s="26"/>
      <c r="I401" s="26"/>
      <c r="K401" s="26"/>
      <c r="L401" s="26"/>
      <c r="M401" s="26"/>
      <c r="O401" s="26"/>
      <c r="P401" s="26"/>
      <c r="Q401" s="26"/>
      <c r="S401" s="26"/>
      <c r="T401" s="26"/>
      <c r="U401" s="26"/>
      <c r="AB401" s="26"/>
      <c r="AC401" s="26"/>
      <c r="AE401" s="26"/>
      <c r="AF401" s="26"/>
      <c r="AG401" s="26"/>
      <c r="AH401" s="94"/>
    </row>
    <row r="402" spans="2:34" x14ac:dyDescent="0.2">
      <c r="B402" s="92"/>
      <c r="C402" s="92"/>
      <c r="D402" s="26"/>
      <c r="G402" s="26"/>
      <c r="I402" s="26"/>
      <c r="K402" s="26"/>
      <c r="L402" s="26"/>
      <c r="M402" s="26"/>
      <c r="O402" s="26"/>
      <c r="P402" s="26"/>
      <c r="Q402" s="26"/>
      <c r="S402" s="26"/>
      <c r="T402" s="26"/>
      <c r="U402" s="26"/>
      <c r="AB402" s="26"/>
      <c r="AC402" s="26"/>
      <c r="AE402" s="26"/>
      <c r="AF402" s="26"/>
      <c r="AG402" s="26"/>
      <c r="AH402" s="94"/>
    </row>
    <row r="403" spans="2:34" x14ac:dyDescent="0.2">
      <c r="B403" s="92"/>
      <c r="C403" s="92"/>
      <c r="D403" s="26"/>
      <c r="G403" s="26"/>
      <c r="I403" s="26"/>
      <c r="K403" s="26"/>
      <c r="L403" s="26"/>
      <c r="M403" s="26"/>
      <c r="O403" s="26"/>
      <c r="P403" s="26"/>
      <c r="Q403" s="26"/>
      <c r="S403" s="26"/>
      <c r="T403" s="26"/>
      <c r="U403" s="26"/>
      <c r="AB403" s="26"/>
      <c r="AC403" s="26"/>
      <c r="AE403" s="26"/>
      <c r="AF403" s="26"/>
      <c r="AG403" s="26"/>
      <c r="AH403" s="94"/>
    </row>
    <row r="404" spans="2:34" x14ac:dyDescent="0.2">
      <c r="B404" s="92"/>
      <c r="C404" s="92"/>
      <c r="D404" s="26"/>
      <c r="G404" s="26"/>
      <c r="I404" s="26"/>
      <c r="K404" s="26"/>
      <c r="L404" s="26"/>
      <c r="M404" s="26"/>
      <c r="O404" s="26"/>
      <c r="P404" s="26"/>
      <c r="Q404" s="26"/>
      <c r="S404" s="26"/>
      <c r="T404" s="26"/>
      <c r="U404" s="26"/>
      <c r="AB404" s="26"/>
      <c r="AC404" s="26"/>
      <c r="AE404" s="26"/>
      <c r="AF404" s="26"/>
      <c r="AG404" s="26"/>
      <c r="AH404" s="94"/>
    </row>
    <row r="405" spans="2:34" x14ac:dyDescent="0.2">
      <c r="B405" s="92"/>
      <c r="C405" s="92"/>
      <c r="D405" s="26"/>
      <c r="G405" s="26"/>
      <c r="I405" s="26"/>
      <c r="K405" s="26"/>
      <c r="L405" s="26"/>
      <c r="M405" s="26"/>
      <c r="O405" s="26"/>
      <c r="P405" s="26"/>
      <c r="Q405" s="26"/>
      <c r="S405" s="26"/>
      <c r="T405" s="26"/>
      <c r="U405" s="26"/>
      <c r="AB405" s="26"/>
      <c r="AC405" s="26"/>
      <c r="AE405" s="26"/>
      <c r="AF405" s="26"/>
      <c r="AG405" s="26"/>
      <c r="AH405" s="94"/>
    </row>
    <row r="406" spans="2:34" x14ac:dyDescent="0.2">
      <c r="B406" s="92"/>
      <c r="C406" s="92"/>
      <c r="D406" s="26"/>
      <c r="G406" s="26"/>
      <c r="I406" s="26"/>
      <c r="K406" s="26"/>
      <c r="L406" s="26"/>
      <c r="M406" s="26"/>
      <c r="O406" s="26"/>
      <c r="P406" s="26"/>
      <c r="Q406" s="26"/>
      <c r="S406" s="26"/>
      <c r="T406" s="26"/>
      <c r="U406" s="26"/>
      <c r="AB406" s="26"/>
      <c r="AC406" s="26"/>
      <c r="AE406" s="26"/>
      <c r="AF406" s="26"/>
      <c r="AG406" s="26"/>
      <c r="AH406" s="94"/>
    </row>
    <row r="407" spans="2:34" x14ac:dyDescent="0.2">
      <c r="B407" s="92"/>
      <c r="C407" s="92"/>
      <c r="D407" s="26"/>
      <c r="G407" s="26"/>
      <c r="I407" s="26"/>
      <c r="K407" s="26"/>
      <c r="L407" s="26"/>
      <c r="M407" s="26"/>
      <c r="O407" s="26"/>
      <c r="P407" s="26"/>
      <c r="Q407" s="26"/>
      <c r="S407" s="26"/>
      <c r="T407" s="26"/>
      <c r="U407" s="26"/>
      <c r="AB407" s="26"/>
      <c r="AC407" s="26"/>
      <c r="AE407" s="26"/>
      <c r="AF407" s="26"/>
      <c r="AG407" s="26"/>
      <c r="AH407" s="94"/>
    </row>
    <row r="408" spans="2:34" x14ac:dyDescent="0.2">
      <c r="B408" s="92"/>
      <c r="C408" s="92"/>
      <c r="D408" s="26"/>
      <c r="G408" s="26"/>
      <c r="I408" s="26"/>
      <c r="K408" s="26"/>
      <c r="L408" s="26"/>
      <c r="M408" s="26"/>
      <c r="O408" s="26"/>
      <c r="P408" s="26"/>
      <c r="Q408" s="26"/>
      <c r="S408" s="26"/>
      <c r="T408" s="26"/>
      <c r="U408" s="26"/>
      <c r="AB408" s="26"/>
      <c r="AC408" s="26"/>
      <c r="AE408" s="26"/>
      <c r="AF408" s="26"/>
      <c r="AG408" s="26"/>
      <c r="AH408" s="94"/>
    </row>
    <row r="409" spans="2:34" x14ac:dyDescent="0.2">
      <c r="B409" s="92"/>
      <c r="C409" s="92"/>
      <c r="D409" s="26"/>
      <c r="G409" s="26"/>
      <c r="I409" s="26"/>
      <c r="K409" s="26"/>
      <c r="L409" s="26"/>
      <c r="M409" s="26"/>
      <c r="O409" s="26"/>
      <c r="P409" s="26"/>
      <c r="Q409" s="26"/>
      <c r="S409" s="26"/>
      <c r="T409" s="26"/>
      <c r="U409" s="26"/>
      <c r="AB409" s="26"/>
      <c r="AC409" s="26"/>
      <c r="AE409" s="26"/>
      <c r="AF409" s="26"/>
      <c r="AG409" s="26"/>
      <c r="AH409" s="94"/>
    </row>
    <row r="410" spans="2:34" x14ac:dyDescent="0.2">
      <c r="B410" s="92"/>
      <c r="C410" s="92"/>
      <c r="D410" s="26"/>
      <c r="G410" s="26"/>
      <c r="I410" s="26"/>
      <c r="K410" s="26"/>
      <c r="L410" s="26"/>
      <c r="M410" s="26"/>
      <c r="O410" s="26"/>
      <c r="P410" s="26"/>
      <c r="Q410" s="26"/>
      <c r="S410" s="26"/>
      <c r="T410" s="26"/>
      <c r="U410" s="26"/>
      <c r="AB410" s="26"/>
      <c r="AC410" s="26"/>
      <c r="AE410" s="26"/>
      <c r="AF410" s="26"/>
      <c r="AG410" s="26"/>
      <c r="AH410" s="94"/>
    </row>
    <row r="411" spans="2:34" x14ac:dyDescent="0.2">
      <c r="B411" s="92"/>
      <c r="C411" s="92"/>
      <c r="D411" s="26"/>
      <c r="G411" s="26"/>
      <c r="I411" s="26"/>
      <c r="K411" s="26"/>
      <c r="L411" s="26"/>
      <c r="M411" s="26"/>
      <c r="O411" s="26"/>
      <c r="P411" s="26"/>
      <c r="Q411" s="26"/>
      <c r="S411" s="26"/>
      <c r="T411" s="26"/>
      <c r="U411" s="26"/>
      <c r="AB411" s="26"/>
      <c r="AC411" s="26"/>
      <c r="AE411" s="26"/>
      <c r="AF411" s="26"/>
      <c r="AG411" s="26"/>
      <c r="AH411" s="94"/>
    </row>
    <row r="412" spans="2:34" x14ac:dyDescent="0.2">
      <c r="B412" s="92"/>
      <c r="C412" s="92"/>
      <c r="D412" s="26"/>
      <c r="G412" s="26"/>
      <c r="I412" s="26"/>
      <c r="K412" s="26"/>
      <c r="L412" s="26"/>
      <c r="M412" s="26"/>
      <c r="O412" s="26"/>
      <c r="P412" s="26"/>
      <c r="Q412" s="26"/>
      <c r="S412" s="26"/>
      <c r="T412" s="26"/>
      <c r="U412" s="26"/>
      <c r="AB412" s="26"/>
      <c r="AC412" s="26"/>
      <c r="AE412" s="26"/>
      <c r="AF412" s="26"/>
      <c r="AG412" s="26"/>
      <c r="AH412" s="94"/>
    </row>
    <row r="413" spans="2:34" x14ac:dyDescent="0.2">
      <c r="B413" s="92"/>
      <c r="C413" s="92"/>
      <c r="D413" s="26"/>
      <c r="G413" s="26"/>
      <c r="I413" s="26"/>
      <c r="K413" s="26"/>
      <c r="L413" s="26"/>
      <c r="M413" s="26"/>
      <c r="O413" s="26"/>
      <c r="P413" s="26"/>
      <c r="Q413" s="26"/>
      <c r="S413" s="26"/>
      <c r="T413" s="26"/>
      <c r="U413" s="26"/>
      <c r="AB413" s="26"/>
      <c r="AC413" s="26"/>
      <c r="AE413" s="26"/>
      <c r="AF413" s="26"/>
      <c r="AG413" s="26"/>
      <c r="AH413" s="94"/>
    </row>
    <row r="414" spans="2:34" x14ac:dyDescent="0.2">
      <c r="B414" s="92"/>
      <c r="C414" s="92"/>
      <c r="D414" s="26"/>
      <c r="G414" s="26"/>
      <c r="I414" s="26"/>
      <c r="K414" s="26"/>
      <c r="L414" s="26"/>
      <c r="M414" s="26"/>
      <c r="O414" s="26"/>
      <c r="P414" s="26"/>
      <c r="Q414" s="26"/>
      <c r="S414" s="26"/>
      <c r="T414" s="26"/>
      <c r="U414" s="26"/>
      <c r="AB414" s="26"/>
      <c r="AC414" s="26"/>
      <c r="AE414" s="26"/>
      <c r="AF414" s="26"/>
      <c r="AG414" s="26"/>
      <c r="AH414" s="94"/>
    </row>
    <row r="415" spans="2:34" x14ac:dyDescent="0.2">
      <c r="B415" s="92"/>
      <c r="C415" s="92"/>
      <c r="D415" s="26"/>
      <c r="G415" s="26"/>
      <c r="I415" s="26"/>
      <c r="K415" s="26"/>
      <c r="L415" s="26"/>
      <c r="M415" s="26"/>
      <c r="O415" s="26"/>
      <c r="P415" s="26"/>
      <c r="Q415" s="26"/>
      <c r="S415" s="26"/>
      <c r="T415" s="26"/>
      <c r="U415" s="26"/>
      <c r="AB415" s="26"/>
      <c r="AC415" s="26"/>
      <c r="AE415" s="26"/>
      <c r="AF415" s="26"/>
      <c r="AG415" s="26"/>
      <c r="AH415" s="94"/>
    </row>
    <row r="416" spans="2:34" x14ac:dyDescent="0.2">
      <c r="B416" s="92"/>
      <c r="C416" s="92"/>
      <c r="D416" s="26"/>
      <c r="G416" s="26"/>
      <c r="I416" s="26"/>
      <c r="K416" s="26"/>
      <c r="L416" s="26"/>
      <c r="M416" s="26"/>
      <c r="O416" s="26"/>
      <c r="P416" s="26"/>
      <c r="Q416" s="26"/>
      <c r="S416" s="26"/>
      <c r="T416" s="26"/>
      <c r="U416" s="26"/>
      <c r="AB416" s="26"/>
      <c r="AC416" s="26"/>
      <c r="AE416" s="26"/>
      <c r="AF416" s="26"/>
      <c r="AG416" s="26"/>
      <c r="AH416" s="94"/>
    </row>
    <row r="417" spans="2:34" x14ac:dyDescent="0.2">
      <c r="B417" s="92"/>
      <c r="C417" s="92"/>
      <c r="D417" s="26"/>
      <c r="G417" s="26"/>
      <c r="I417" s="26"/>
      <c r="K417" s="26"/>
      <c r="L417" s="26"/>
      <c r="M417" s="26"/>
      <c r="O417" s="26"/>
      <c r="P417" s="26"/>
      <c r="Q417" s="26"/>
      <c r="S417" s="26"/>
      <c r="T417" s="26"/>
      <c r="U417" s="26"/>
      <c r="AB417" s="26"/>
      <c r="AC417" s="26"/>
      <c r="AE417" s="26"/>
      <c r="AF417" s="26"/>
      <c r="AG417" s="26"/>
      <c r="AH417" s="94"/>
    </row>
    <row r="418" spans="2:34" x14ac:dyDescent="0.2">
      <c r="B418" s="92"/>
      <c r="C418" s="92"/>
      <c r="D418" s="26"/>
      <c r="G418" s="26"/>
      <c r="I418" s="26"/>
      <c r="K418" s="26"/>
      <c r="L418" s="26"/>
      <c r="M418" s="26"/>
      <c r="O418" s="26"/>
      <c r="P418" s="26"/>
      <c r="Q418" s="26"/>
      <c r="S418" s="26"/>
      <c r="T418" s="26"/>
      <c r="U418" s="26"/>
      <c r="AB418" s="26"/>
      <c r="AC418" s="26"/>
      <c r="AE418" s="26"/>
      <c r="AF418" s="26"/>
      <c r="AG418" s="26"/>
      <c r="AH418" s="94"/>
    </row>
    <row r="419" spans="2:34" x14ac:dyDescent="0.2">
      <c r="B419" s="92"/>
      <c r="C419" s="92"/>
      <c r="D419" s="26"/>
      <c r="G419" s="26"/>
      <c r="I419" s="26"/>
      <c r="K419" s="26"/>
      <c r="L419" s="26"/>
      <c r="M419" s="26"/>
      <c r="O419" s="26"/>
      <c r="P419" s="26"/>
      <c r="Q419" s="26"/>
      <c r="S419" s="26"/>
      <c r="T419" s="26"/>
      <c r="U419" s="26"/>
      <c r="AB419" s="26"/>
      <c r="AC419" s="26"/>
      <c r="AE419" s="26"/>
      <c r="AF419" s="26"/>
      <c r="AG419" s="26"/>
      <c r="AH419" s="94"/>
    </row>
    <row r="420" spans="2:34" x14ac:dyDescent="0.2">
      <c r="B420" s="92"/>
      <c r="C420" s="92"/>
      <c r="D420" s="26"/>
      <c r="G420" s="26"/>
      <c r="I420" s="26"/>
      <c r="K420" s="26"/>
      <c r="L420" s="26"/>
      <c r="M420" s="26"/>
      <c r="O420" s="26"/>
      <c r="P420" s="26"/>
      <c r="Q420" s="26"/>
      <c r="S420" s="26"/>
      <c r="T420" s="26"/>
      <c r="U420" s="26"/>
      <c r="AB420" s="26"/>
      <c r="AC420" s="26"/>
      <c r="AE420" s="26"/>
      <c r="AF420" s="26"/>
      <c r="AG420" s="26"/>
      <c r="AH420" s="94"/>
    </row>
    <row r="421" spans="2:34" x14ac:dyDescent="0.2">
      <c r="B421" s="92"/>
      <c r="C421" s="92"/>
      <c r="D421" s="26"/>
      <c r="G421" s="26"/>
      <c r="I421" s="26"/>
      <c r="K421" s="26"/>
      <c r="L421" s="26"/>
      <c r="M421" s="26"/>
      <c r="O421" s="26"/>
      <c r="P421" s="26"/>
      <c r="Q421" s="26"/>
      <c r="S421" s="26"/>
      <c r="T421" s="26"/>
      <c r="U421" s="26"/>
      <c r="AB421" s="26"/>
      <c r="AC421" s="26"/>
      <c r="AE421" s="26"/>
      <c r="AF421" s="26"/>
      <c r="AG421" s="26"/>
      <c r="AH421" s="94"/>
    </row>
    <row r="422" spans="2:34" x14ac:dyDescent="0.2">
      <c r="B422" s="92"/>
      <c r="C422" s="92"/>
      <c r="D422" s="26"/>
      <c r="G422" s="26"/>
      <c r="I422" s="26"/>
      <c r="K422" s="26"/>
      <c r="L422" s="26"/>
      <c r="M422" s="26"/>
      <c r="O422" s="26"/>
      <c r="P422" s="26"/>
      <c r="Q422" s="26"/>
      <c r="S422" s="26"/>
      <c r="T422" s="26"/>
      <c r="U422" s="26"/>
      <c r="AB422" s="26"/>
      <c r="AC422" s="26"/>
      <c r="AE422" s="26"/>
      <c r="AF422" s="26"/>
      <c r="AG422" s="26"/>
      <c r="AH422" s="94"/>
    </row>
    <row r="423" spans="2:34" x14ac:dyDescent="0.2">
      <c r="B423" s="92"/>
      <c r="C423" s="92"/>
      <c r="D423" s="26"/>
      <c r="G423" s="26"/>
      <c r="I423" s="26"/>
      <c r="K423" s="26"/>
      <c r="L423" s="26"/>
      <c r="M423" s="26"/>
      <c r="O423" s="26"/>
      <c r="P423" s="26"/>
      <c r="Q423" s="26"/>
      <c r="S423" s="26"/>
      <c r="T423" s="26"/>
      <c r="U423" s="26"/>
      <c r="AB423" s="26"/>
      <c r="AC423" s="26"/>
      <c r="AE423" s="26"/>
      <c r="AF423" s="26"/>
      <c r="AG423" s="26"/>
      <c r="AH423" s="94"/>
    </row>
    <row r="424" spans="2:34" x14ac:dyDescent="0.2">
      <c r="B424" s="92"/>
      <c r="C424" s="92"/>
      <c r="D424" s="26"/>
      <c r="G424" s="26"/>
      <c r="I424" s="26"/>
      <c r="K424" s="26"/>
      <c r="L424" s="26"/>
      <c r="M424" s="26"/>
      <c r="O424" s="26"/>
      <c r="P424" s="26"/>
      <c r="Q424" s="26"/>
      <c r="S424" s="26"/>
      <c r="T424" s="26"/>
      <c r="U424" s="26"/>
      <c r="AB424" s="26"/>
      <c r="AC424" s="26"/>
      <c r="AE424" s="26"/>
      <c r="AF424" s="26"/>
      <c r="AG424" s="26"/>
      <c r="AH424" s="94"/>
    </row>
    <row r="425" spans="2:34" x14ac:dyDescent="0.2">
      <c r="B425" s="92"/>
      <c r="C425" s="92"/>
      <c r="D425" s="26"/>
      <c r="G425" s="26"/>
      <c r="I425" s="26"/>
      <c r="K425" s="26"/>
      <c r="L425" s="26"/>
      <c r="M425" s="26"/>
      <c r="O425" s="26"/>
      <c r="P425" s="26"/>
      <c r="Q425" s="26"/>
      <c r="S425" s="26"/>
      <c r="T425" s="26"/>
      <c r="U425" s="26"/>
      <c r="AB425" s="26"/>
      <c r="AC425" s="26"/>
      <c r="AE425" s="26"/>
      <c r="AF425" s="26"/>
      <c r="AG425" s="26"/>
      <c r="AH425" s="94"/>
    </row>
    <row r="426" spans="2:34" x14ac:dyDescent="0.2">
      <c r="B426" s="92"/>
      <c r="C426" s="92"/>
      <c r="D426" s="26"/>
      <c r="G426" s="26"/>
      <c r="I426" s="26"/>
      <c r="K426" s="26"/>
      <c r="L426" s="26"/>
      <c r="M426" s="26"/>
      <c r="O426" s="26"/>
      <c r="P426" s="26"/>
      <c r="Q426" s="26"/>
      <c r="S426" s="26"/>
      <c r="T426" s="26"/>
      <c r="U426" s="26"/>
      <c r="AB426" s="26"/>
      <c r="AC426" s="26"/>
      <c r="AE426" s="26"/>
      <c r="AF426" s="26"/>
      <c r="AG426" s="26"/>
      <c r="AH426" s="94"/>
    </row>
    <row r="427" spans="2:34" x14ac:dyDescent="0.2">
      <c r="B427" s="92"/>
      <c r="C427" s="92"/>
      <c r="D427" s="26"/>
      <c r="G427" s="26"/>
      <c r="I427" s="26"/>
      <c r="K427" s="26"/>
      <c r="L427" s="26"/>
      <c r="M427" s="26"/>
      <c r="O427" s="26"/>
      <c r="P427" s="26"/>
      <c r="Q427" s="26"/>
      <c r="S427" s="26"/>
      <c r="T427" s="26"/>
      <c r="U427" s="26"/>
      <c r="AB427" s="26"/>
      <c r="AC427" s="26"/>
      <c r="AE427" s="26"/>
      <c r="AF427" s="26"/>
      <c r="AG427" s="26"/>
      <c r="AH427" s="94"/>
    </row>
    <row r="428" spans="2:34" x14ac:dyDescent="0.2">
      <c r="B428" s="92"/>
      <c r="C428" s="92"/>
      <c r="D428" s="26"/>
      <c r="G428" s="26"/>
      <c r="I428" s="26"/>
      <c r="K428" s="26"/>
      <c r="L428" s="26"/>
      <c r="M428" s="26"/>
      <c r="O428" s="26"/>
      <c r="P428" s="26"/>
      <c r="Q428" s="26"/>
      <c r="S428" s="26"/>
      <c r="T428" s="26"/>
      <c r="U428" s="26"/>
      <c r="AB428" s="26"/>
      <c r="AC428" s="26"/>
      <c r="AE428" s="26"/>
      <c r="AF428" s="26"/>
      <c r="AG428" s="26"/>
      <c r="AH428" s="94"/>
    </row>
    <row r="429" spans="2:34" x14ac:dyDescent="0.2">
      <c r="B429" s="92"/>
      <c r="C429" s="92"/>
      <c r="D429" s="26"/>
      <c r="G429" s="26"/>
      <c r="I429" s="26"/>
      <c r="K429" s="26"/>
      <c r="L429" s="26"/>
      <c r="M429" s="26"/>
      <c r="O429" s="26"/>
      <c r="P429" s="26"/>
      <c r="Q429" s="26"/>
      <c r="S429" s="26"/>
      <c r="T429" s="26"/>
      <c r="U429" s="26"/>
      <c r="AB429" s="26"/>
      <c r="AC429" s="26"/>
      <c r="AE429" s="26"/>
      <c r="AF429" s="26"/>
      <c r="AG429" s="26"/>
      <c r="AH429" s="94"/>
    </row>
    <row r="430" spans="2:34" x14ac:dyDescent="0.2">
      <c r="B430" s="92"/>
      <c r="C430" s="92"/>
      <c r="D430" s="26"/>
      <c r="G430" s="26"/>
      <c r="I430" s="26"/>
      <c r="K430" s="26"/>
      <c r="L430" s="26"/>
      <c r="M430" s="26"/>
      <c r="O430" s="26"/>
      <c r="P430" s="26"/>
      <c r="Q430" s="26"/>
      <c r="S430" s="26"/>
      <c r="T430" s="26"/>
      <c r="U430" s="26"/>
      <c r="AB430" s="26"/>
      <c r="AC430" s="26"/>
      <c r="AE430" s="26"/>
      <c r="AF430" s="26"/>
      <c r="AG430" s="26"/>
      <c r="AH430" s="94"/>
    </row>
    <row r="431" spans="2:34" x14ac:dyDescent="0.2">
      <c r="B431" s="92"/>
      <c r="C431" s="92"/>
      <c r="D431" s="26"/>
      <c r="G431" s="26"/>
      <c r="I431" s="26"/>
      <c r="K431" s="26"/>
      <c r="L431" s="26"/>
      <c r="M431" s="26"/>
      <c r="O431" s="26"/>
      <c r="P431" s="26"/>
      <c r="Q431" s="26"/>
      <c r="S431" s="26"/>
      <c r="T431" s="26"/>
      <c r="U431" s="26"/>
      <c r="AB431" s="26"/>
      <c r="AC431" s="26"/>
      <c r="AE431" s="26"/>
      <c r="AF431" s="26"/>
      <c r="AG431" s="26"/>
      <c r="AH431" s="94"/>
    </row>
    <row r="432" spans="2:34" x14ac:dyDescent="0.2">
      <c r="B432" s="92"/>
      <c r="C432" s="92"/>
      <c r="D432" s="26"/>
      <c r="G432" s="26"/>
      <c r="I432" s="26"/>
      <c r="K432" s="26"/>
      <c r="L432" s="26"/>
      <c r="M432" s="26"/>
      <c r="O432" s="26"/>
      <c r="P432" s="26"/>
      <c r="Q432" s="26"/>
      <c r="S432" s="26"/>
      <c r="T432" s="26"/>
      <c r="U432" s="26"/>
      <c r="AB432" s="26"/>
      <c r="AC432" s="26"/>
      <c r="AE432" s="26"/>
      <c r="AF432" s="26"/>
      <c r="AG432" s="26"/>
      <c r="AH432" s="94"/>
    </row>
    <row r="433" spans="2:34" x14ac:dyDescent="0.2">
      <c r="B433" s="92"/>
      <c r="C433" s="92"/>
      <c r="D433" s="26"/>
      <c r="G433" s="26"/>
      <c r="I433" s="26"/>
      <c r="K433" s="26"/>
      <c r="L433" s="26"/>
      <c r="M433" s="26"/>
      <c r="O433" s="26"/>
      <c r="P433" s="26"/>
      <c r="Q433" s="26"/>
      <c r="S433" s="26"/>
      <c r="T433" s="26"/>
      <c r="U433" s="26"/>
      <c r="AB433" s="26"/>
      <c r="AC433" s="26"/>
      <c r="AE433" s="26"/>
      <c r="AF433" s="26"/>
      <c r="AG433" s="26"/>
      <c r="AH433" s="94"/>
    </row>
    <row r="434" spans="2:34" x14ac:dyDescent="0.2">
      <c r="B434" s="92"/>
      <c r="C434" s="92"/>
      <c r="D434" s="26"/>
      <c r="G434" s="26"/>
      <c r="I434" s="26"/>
      <c r="K434" s="26"/>
      <c r="L434" s="26"/>
      <c r="M434" s="26"/>
      <c r="O434" s="26"/>
      <c r="P434" s="26"/>
      <c r="Q434" s="26"/>
      <c r="S434" s="26"/>
      <c r="T434" s="26"/>
      <c r="U434" s="26"/>
      <c r="AB434" s="26"/>
      <c r="AC434" s="26"/>
      <c r="AE434" s="26"/>
      <c r="AF434" s="26"/>
      <c r="AG434" s="26"/>
      <c r="AH434" s="94"/>
    </row>
    <row r="435" spans="2:34" x14ac:dyDescent="0.2">
      <c r="B435" s="92"/>
      <c r="C435" s="92"/>
      <c r="D435" s="26"/>
      <c r="G435" s="26"/>
      <c r="I435" s="26"/>
      <c r="K435" s="26"/>
      <c r="L435" s="26"/>
      <c r="M435" s="26"/>
      <c r="O435" s="26"/>
      <c r="P435" s="26"/>
      <c r="Q435" s="26"/>
      <c r="S435" s="26"/>
      <c r="T435" s="26"/>
      <c r="U435" s="26"/>
      <c r="AB435" s="26"/>
      <c r="AC435" s="26"/>
      <c r="AE435" s="26"/>
      <c r="AF435" s="26"/>
      <c r="AG435" s="26"/>
      <c r="AH435" s="94"/>
    </row>
    <row r="436" spans="2:34" x14ac:dyDescent="0.2">
      <c r="B436" s="92"/>
      <c r="C436" s="92"/>
      <c r="D436" s="26"/>
      <c r="G436" s="26"/>
      <c r="I436" s="26"/>
      <c r="K436" s="26"/>
      <c r="L436" s="26"/>
      <c r="M436" s="26"/>
      <c r="O436" s="26"/>
      <c r="P436" s="26"/>
      <c r="Q436" s="26"/>
      <c r="S436" s="26"/>
      <c r="T436" s="26"/>
      <c r="U436" s="26"/>
      <c r="AB436" s="26"/>
      <c r="AC436" s="26"/>
      <c r="AE436" s="26"/>
      <c r="AF436" s="26"/>
      <c r="AG436" s="26"/>
      <c r="AH436" s="94"/>
    </row>
    <row r="437" spans="2:34" x14ac:dyDescent="0.2">
      <c r="B437" s="92"/>
      <c r="C437" s="92"/>
      <c r="D437" s="26"/>
      <c r="G437" s="26"/>
      <c r="I437" s="26"/>
      <c r="K437" s="26"/>
      <c r="L437" s="26"/>
      <c r="M437" s="26"/>
      <c r="O437" s="26"/>
      <c r="P437" s="26"/>
      <c r="Q437" s="26"/>
      <c r="S437" s="26"/>
      <c r="T437" s="26"/>
      <c r="U437" s="26"/>
      <c r="AB437" s="26"/>
      <c r="AC437" s="26"/>
      <c r="AE437" s="26"/>
      <c r="AF437" s="26"/>
      <c r="AG437" s="26"/>
      <c r="AH437" s="94"/>
    </row>
    <row r="438" spans="2:34" x14ac:dyDescent="0.2">
      <c r="B438" s="92"/>
      <c r="C438" s="92"/>
      <c r="D438" s="26"/>
      <c r="G438" s="26"/>
      <c r="I438" s="26"/>
      <c r="K438" s="26"/>
      <c r="L438" s="26"/>
      <c r="M438" s="26"/>
      <c r="O438" s="26"/>
      <c r="P438" s="26"/>
      <c r="Q438" s="26"/>
      <c r="S438" s="26"/>
      <c r="T438" s="26"/>
      <c r="U438" s="26"/>
      <c r="AB438" s="26"/>
      <c r="AC438" s="26"/>
      <c r="AE438" s="26"/>
      <c r="AF438" s="26"/>
      <c r="AG438" s="26"/>
      <c r="AH438" s="94"/>
    </row>
    <row r="439" spans="2:34" x14ac:dyDescent="0.2">
      <c r="B439" s="92"/>
      <c r="C439" s="92"/>
      <c r="D439" s="26"/>
      <c r="G439" s="26"/>
      <c r="I439" s="26"/>
      <c r="K439" s="26"/>
      <c r="L439" s="26"/>
      <c r="M439" s="26"/>
      <c r="O439" s="26"/>
      <c r="P439" s="26"/>
      <c r="Q439" s="26"/>
      <c r="S439" s="26"/>
      <c r="T439" s="26"/>
      <c r="U439" s="26"/>
      <c r="AB439" s="26"/>
      <c r="AC439" s="26"/>
      <c r="AE439" s="26"/>
      <c r="AF439" s="26"/>
      <c r="AG439" s="26"/>
      <c r="AH439" s="94"/>
    </row>
    <row r="440" spans="2:34" x14ac:dyDescent="0.2">
      <c r="B440" s="92"/>
      <c r="C440" s="92"/>
      <c r="D440" s="26"/>
      <c r="G440" s="26"/>
      <c r="I440" s="26"/>
      <c r="K440" s="26"/>
      <c r="L440" s="26"/>
      <c r="M440" s="26"/>
      <c r="O440" s="26"/>
      <c r="P440" s="26"/>
      <c r="Q440" s="26"/>
      <c r="S440" s="26"/>
      <c r="T440" s="26"/>
      <c r="U440" s="26"/>
      <c r="AB440" s="26"/>
      <c r="AC440" s="26"/>
      <c r="AE440" s="26"/>
      <c r="AF440" s="26"/>
      <c r="AG440" s="26"/>
      <c r="AH440" s="94"/>
    </row>
    <row r="441" spans="2:34" x14ac:dyDescent="0.2">
      <c r="B441" s="92"/>
      <c r="C441" s="92"/>
      <c r="D441" s="26"/>
      <c r="G441" s="26"/>
      <c r="I441" s="26"/>
      <c r="K441" s="26"/>
      <c r="L441" s="26"/>
      <c r="M441" s="26"/>
      <c r="O441" s="26"/>
      <c r="P441" s="26"/>
      <c r="Q441" s="26"/>
      <c r="S441" s="26"/>
      <c r="T441" s="26"/>
      <c r="U441" s="26"/>
      <c r="AB441" s="26"/>
      <c r="AC441" s="26"/>
      <c r="AE441" s="26"/>
      <c r="AF441" s="26"/>
      <c r="AG441" s="26"/>
      <c r="AH441" s="94"/>
    </row>
    <row r="442" spans="2:34" x14ac:dyDescent="0.2">
      <c r="B442" s="92"/>
      <c r="C442" s="92"/>
      <c r="D442" s="26"/>
      <c r="G442" s="26"/>
      <c r="I442" s="26"/>
      <c r="K442" s="26"/>
      <c r="L442" s="26"/>
      <c r="M442" s="26"/>
      <c r="O442" s="26"/>
      <c r="P442" s="26"/>
      <c r="Q442" s="26"/>
      <c r="S442" s="26"/>
      <c r="T442" s="26"/>
      <c r="U442" s="26"/>
      <c r="AB442" s="26"/>
      <c r="AC442" s="26"/>
      <c r="AE442" s="26"/>
      <c r="AF442" s="26"/>
      <c r="AG442" s="26"/>
      <c r="AH442" s="94"/>
    </row>
    <row r="443" spans="2:34" x14ac:dyDescent="0.2">
      <c r="B443" s="92"/>
      <c r="C443" s="92"/>
      <c r="D443" s="26"/>
      <c r="G443" s="26"/>
      <c r="I443" s="26"/>
      <c r="K443" s="26"/>
      <c r="L443" s="26"/>
      <c r="M443" s="26"/>
      <c r="O443" s="26"/>
      <c r="P443" s="26"/>
      <c r="Q443" s="26"/>
      <c r="S443" s="26"/>
      <c r="T443" s="26"/>
      <c r="U443" s="26"/>
      <c r="AB443" s="26"/>
      <c r="AC443" s="26"/>
      <c r="AE443" s="26"/>
      <c r="AF443" s="26"/>
      <c r="AG443" s="26"/>
      <c r="AH443" s="94"/>
    </row>
    <row r="444" spans="2:34" x14ac:dyDescent="0.2">
      <c r="B444" s="92"/>
      <c r="C444" s="92"/>
      <c r="D444" s="26"/>
      <c r="G444" s="26"/>
      <c r="I444" s="26"/>
      <c r="K444" s="26"/>
      <c r="L444" s="26"/>
      <c r="M444" s="26"/>
      <c r="O444" s="26"/>
      <c r="P444" s="26"/>
      <c r="Q444" s="26"/>
      <c r="S444" s="26"/>
      <c r="T444" s="26"/>
      <c r="U444" s="26"/>
      <c r="AB444" s="26"/>
      <c r="AC444" s="26"/>
      <c r="AE444" s="26"/>
      <c r="AF444" s="26"/>
      <c r="AG444" s="26"/>
      <c r="AH444" s="94"/>
    </row>
    <row r="445" spans="2:34" x14ac:dyDescent="0.2">
      <c r="B445" s="92"/>
      <c r="C445" s="92"/>
      <c r="D445" s="26"/>
      <c r="G445" s="26"/>
      <c r="I445" s="26"/>
      <c r="K445" s="26"/>
      <c r="L445" s="26"/>
      <c r="M445" s="26"/>
      <c r="O445" s="26"/>
      <c r="P445" s="26"/>
      <c r="Q445" s="26"/>
      <c r="S445" s="26"/>
      <c r="T445" s="26"/>
      <c r="U445" s="26"/>
      <c r="AB445" s="26"/>
      <c r="AC445" s="26"/>
      <c r="AE445" s="26"/>
      <c r="AF445" s="26"/>
      <c r="AG445" s="26"/>
      <c r="AH445" s="94"/>
    </row>
    <row r="446" spans="2:34" x14ac:dyDescent="0.2">
      <c r="B446" s="92"/>
      <c r="C446" s="92"/>
      <c r="D446" s="26"/>
      <c r="G446" s="26"/>
      <c r="I446" s="26"/>
      <c r="K446" s="26"/>
      <c r="L446" s="26"/>
      <c r="M446" s="26"/>
      <c r="O446" s="26"/>
      <c r="P446" s="26"/>
      <c r="Q446" s="26"/>
      <c r="S446" s="26"/>
      <c r="T446" s="26"/>
      <c r="U446" s="26"/>
      <c r="AB446" s="26"/>
      <c r="AC446" s="26"/>
      <c r="AE446" s="26"/>
      <c r="AF446" s="26"/>
      <c r="AG446" s="26"/>
      <c r="AH446" s="94"/>
    </row>
    <row r="447" spans="2:34" x14ac:dyDescent="0.2">
      <c r="B447" s="92"/>
      <c r="C447" s="92"/>
      <c r="D447" s="26"/>
      <c r="G447" s="26"/>
      <c r="I447" s="26"/>
      <c r="K447" s="26"/>
      <c r="L447" s="26"/>
      <c r="M447" s="26"/>
      <c r="O447" s="26"/>
      <c r="P447" s="26"/>
      <c r="Q447" s="26"/>
      <c r="S447" s="26"/>
      <c r="T447" s="26"/>
      <c r="U447" s="26"/>
      <c r="AB447" s="26"/>
      <c r="AC447" s="26"/>
      <c r="AE447" s="26"/>
      <c r="AF447" s="26"/>
      <c r="AG447" s="26"/>
      <c r="AH447" s="94"/>
    </row>
    <row r="448" spans="2:34" x14ac:dyDescent="0.2">
      <c r="B448" s="92"/>
      <c r="C448" s="92"/>
      <c r="D448" s="26"/>
      <c r="G448" s="26"/>
      <c r="I448" s="26"/>
      <c r="K448" s="26"/>
      <c r="L448" s="26"/>
      <c r="M448" s="26"/>
      <c r="O448" s="26"/>
      <c r="P448" s="26"/>
      <c r="Q448" s="26"/>
      <c r="S448" s="26"/>
      <c r="T448" s="26"/>
      <c r="U448" s="26"/>
      <c r="AB448" s="26"/>
      <c r="AC448" s="26"/>
      <c r="AE448" s="26"/>
      <c r="AF448" s="26"/>
      <c r="AG448" s="26"/>
      <c r="AH448" s="94"/>
    </row>
    <row r="449" spans="2:34" x14ac:dyDescent="0.2">
      <c r="B449" s="92"/>
      <c r="C449" s="92"/>
      <c r="D449" s="26"/>
      <c r="G449" s="26"/>
      <c r="I449" s="26"/>
      <c r="K449" s="26"/>
      <c r="L449" s="26"/>
      <c r="M449" s="26"/>
      <c r="O449" s="26"/>
      <c r="P449" s="26"/>
      <c r="Q449" s="26"/>
      <c r="S449" s="26"/>
      <c r="T449" s="26"/>
      <c r="U449" s="26"/>
      <c r="AB449" s="26"/>
      <c r="AC449" s="26"/>
      <c r="AE449" s="26"/>
      <c r="AF449" s="26"/>
      <c r="AG449" s="26"/>
      <c r="AH449" s="94"/>
    </row>
    <row r="450" spans="2:34" x14ac:dyDescent="0.2">
      <c r="B450" s="92"/>
      <c r="C450" s="92"/>
      <c r="D450" s="26"/>
      <c r="G450" s="26"/>
      <c r="I450" s="26"/>
      <c r="K450" s="26"/>
      <c r="L450" s="26"/>
      <c r="M450" s="26"/>
      <c r="O450" s="26"/>
      <c r="P450" s="26"/>
      <c r="Q450" s="26"/>
      <c r="S450" s="26"/>
      <c r="T450" s="26"/>
      <c r="U450" s="26"/>
      <c r="AB450" s="26"/>
      <c r="AC450" s="26"/>
      <c r="AE450" s="26"/>
      <c r="AF450" s="26"/>
      <c r="AG450" s="26"/>
      <c r="AH450" s="94"/>
    </row>
    <row r="451" spans="2:34" x14ac:dyDescent="0.2">
      <c r="B451" s="92"/>
      <c r="C451" s="92"/>
      <c r="D451" s="26"/>
      <c r="G451" s="26"/>
      <c r="I451" s="26"/>
      <c r="K451" s="26"/>
      <c r="L451" s="26"/>
      <c r="M451" s="26"/>
      <c r="O451" s="26"/>
      <c r="P451" s="26"/>
      <c r="Q451" s="26"/>
      <c r="S451" s="26"/>
      <c r="T451" s="26"/>
      <c r="U451" s="26"/>
      <c r="AB451" s="26"/>
      <c r="AC451" s="26"/>
      <c r="AE451" s="26"/>
      <c r="AF451" s="26"/>
      <c r="AG451" s="26"/>
      <c r="AH451" s="94"/>
    </row>
    <row r="452" spans="2:34" x14ac:dyDescent="0.2">
      <c r="B452" s="92"/>
      <c r="C452" s="92"/>
      <c r="D452" s="26"/>
      <c r="G452" s="26"/>
      <c r="I452" s="26"/>
      <c r="K452" s="26"/>
      <c r="L452" s="26"/>
      <c r="M452" s="26"/>
      <c r="O452" s="26"/>
      <c r="P452" s="26"/>
      <c r="Q452" s="26"/>
      <c r="S452" s="26"/>
      <c r="T452" s="26"/>
      <c r="U452" s="26"/>
      <c r="AB452" s="26"/>
      <c r="AC452" s="26"/>
      <c r="AE452" s="26"/>
      <c r="AF452" s="26"/>
      <c r="AG452" s="26"/>
      <c r="AH452" s="94"/>
    </row>
    <row r="453" spans="2:34" x14ac:dyDescent="0.2">
      <c r="B453" s="92"/>
      <c r="C453" s="92"/>
      <c r="D453" s="26"/>
      <c r="G453" s="26"/>
      <c r="I453" s="26"/>
      <c r="K453" s="26"/>
      <c r="L453" s="26"/>
      <c r="M453" s="26"/>
      <c r="O453" s="26"/>
      <c r="P453" s="26"/>
      <c r="Q453" s="26"/>
      <c r="S453" s="26"/>
      <c r="T453" s="26"/>
      <c r="U453" s="26"/>
      <c r="AB453" s="26"/>
      <c r="AC453" s="26"/>
      <c r="AE453" s="26"/>
      <c r="AF453" s="26"/>
      <c r="AG453" s="26"/>
      <c r="AH453" s="94"/>
    </row>
    <row r="454" spans="2:34" x14ac:dyDescent="0.2">
      <c r="B454" s="92"/>
      <c r="C454" s="92"/>
      <c r="D454" s="26"/>
      <c r="G454" s="26"/>
      <c r="I454" s="26"/>
      <c r="K454" s="26"/>
      <c r="L454" s="26"/>
      <c r="M454" s="26"/>
      <c r="O454" s="26"/>
      <c r="P454" s="26"/>
      <c r="Q454" s="26"/>
      <c r="S454" s="26"/>
      <c r="T454" s="26"/>
      <c r="U454" s="26"/>
      <c r="AB454" s="26"/>
      <c r="AC454" s="26"/>
      <c r="AE454" s="26"/>
      <c r="AF454" s="26"/>
      <c r="AG454" s="26"/>
      <c r="AH454" s="94"/>
    </row>
    <row r="455" spans="2:34" x14ac:dyDescent="0.2">
      <c r="B455" s="92"/>
      <c r="C455" s="92"/>
      <c r="D455" s="26"/>
      <c r="G455" s="26"/>
      <c r="I455" s="26"/>
      <c r="K455" s="26"/>
      <c r="L455" s="26"/>
      <c r="M455" s="26"/>
      <c r="O455" s="26"/>
      <c r="P455" s="26"/>
      <c r="Q455" s="26"/>
      <c r="S455" s="26"/>
      <c r="T455" s="26"/>
      <c r="U455" s="26"/>
      <c r="AB455" s="26"/>
      <c r="AC455" s="26"/>
      <c r="AE455" s="26"/>
      <c r="AF455" s="26"/>
      <c r="AG455" s="26"/>
      <c r="AH455" s="94"/>
    </row>
    <row r="456" spans="2:34" x14ac:dyDescent="0.2">
      <c r="B456" s="92"/>
      <c r="C456" s="92"/>
      <c r="D456" s="26"/>
      <c r="G456" s="26"/>
      <c r="I456" s="26"/>
      <c r="K456" s="26"/>
      <c r="L456" s="26"/>
      <c r="M456" s="26"/>
      <c r="O456" s="26"/>
      <c r="P456" s="26"/>
      <c r="Q456" s="26"/>
      <c r="S456" s="26"/>
      <c r="T456" s="26"/>
      <c r="U456" s="26"/>
      <c r="AB456" s="26"/>
      <c r="AC456" s="26"/>
      <c r="AE456" s="26"/>
      <c r="AF456" s="26"/>
      <c r="AG456" s="26"/>
      <c r="AH456" s="94"/>
    </row>
    <row r="457" spans="2:34" x14ac:dyDescent="0.2">
      <c r="B457" s="92"/>
      <c r="C457" s="92"/>
      <c r="D457" s="26"/>
      <c r="G457" s="26"/>
      <c r="I457" s="26"/>
      <c r="K457" s="26"/>
      <c r="L457" s="26"/>
      <c r="M457" s="26"/>
      <c r="O457" s="26"/>
      <c r="P457" s="26"/>
      <c r="Q457" s="26"/>
      <c r="S457" s="26"/>
      <c r="T457" s="26"/>
      <c r="U457" s="26"/>
      <c r="AB457" s="26"/>
      <c r="AC457" s="26"/>
      <c r="AE457" s="26"/>
      <c r="AF457" s="26"/>
      <c r="AG457" s="26"/>
      <c r="AH457" s="94"/>
    </row>
    <row r="458" spans="2:34" x14ac:dyDescent="0.2">
      <c r="B458" s="92"/>
      <c r="C458" s="92"/>
      <c r="D458" s="26"/>
      <c r="G458" s="26"/>
      <c r="I458" s="26"/>
      <c r="K458" s="26"/>
      <c r="L458" s="26"/>
      <c r="M458" s="26"/>
      <c r="O458" s="26"/>
      <c r="P458" s="26"/>
      <c r="Q458" s="26"/>
      <c r="S458" s="26"/>
      <c r="T458" s="26"/>
      <c r="U458" s="26"/>
      <c r="AB458" s="26"/>
      <c r="AC458" s="26"/>
      <c r="AE458" s="26"/>
      <c r="AF458" s="26"/>
      <c r="AG458" s="26"/>
      <c r="AH458" s="94"/>
    </row>
    <row r="459" spans="2:34" x14ac:dyDescent="0.2">
      <c r="B459" s="92"/>
      <c r="C459" s="92"/>
      <c r="D459" s="26"/>
      <c r="G459" s="26"/>
      <c r="I459" s="26"/>
      <c r="K459" s="26"/>
      <c r="L459" s="26"/>
      <c r="M459" s="26"/>
      <c r="O459" s="26"/>
      <c r="P459" s="26"/>
      <c r="Q459" s="26"/>
      <c r="S459" s="26"/>
      <c r="T459" s="26"/>
      <c r="U459" s="26"/>
      <c r="AB459" s="26"/>
      <c r="AC459" s="26"/>
      <c r="AE459" s="26"/>
      <c r="AF459" s="26"/>
      <c r="AG459" s="26"/>
      <c r="AH459" s="94"/>
    </row>
    <row r="460" spans="2:34" x14ac:dyDescent="0.2">
      <c r="B460" s="92"/>
      <c r="C460" s="92"/>
      <c r="D460" s="26"/>
      <c r="G460" s="26"/>
      <c r="I460" s="26"/>
      <c r="K460" s="26"/>
      <c r="L460" s="26"/>
      <c r="M460" s="26"/>
      <c r="O460" s="26"/>
      <c r="P460" s="26"/>
      <c r="Q460" s="26"/>
      <c r="S460" s="26"/>
      <c r="T460" s="26"/>
      <c r="U460" s="26"/>
      <c r="AB460" s="26"/>
      <c r="AC460" s="26"/>
      <c r="AE460" s="26"/>
      <c r="AF460" s="26"/>
      <c r="AG460" s="26"/>
      <c r="AH460" s="94"/>
    </row>
    <row r="461" spans="2:34" x14ac:dyDescent="0.2">
      <c r="B461" s="92"/>
      <c r="C461" s="92"/>
      <c r="D461" s="26"/>
      <c r="G461" s="26"/>
      <c r="I461" s="26"/>
      <c r="K461" s="26"/>
      <c r="L461" s="26"/>
      <c r="M461" s="26"/>
      <c r="O461" s="26"/>
      <c r="P461" s="26"/>
      <c r="Q461" s="26"/>
      <c r="S461" s="26"/>
      <c r="T461" s="26"/>
      <c r="U461" s="26"/>
      <c r="AB461" s="26"/>
      <c r="AC461" s="26"/>
      <c r="AE461" s="26"/>
      <c r="AF461" s="26"/>
      <c r="AG461" s="26"/>
      <c r="AH461" s="94"/>
    </row>
    <row r="462" spans="2:34" x14ac:dyDescent="0.2">
      <c r="B462" s="92"/>
      <c r="C462" s="92"/>
      <c r="D462" s="26"/>
      <c r="G462" s="26"/>
      <c r="I462" s="26"/>
      <c r="K462" s="26"/>
      <c r="L462" s="26"/>
      <c r="M462" s="26"/>
      <c r="O462" s="26"/>
      <c r="P462" s="26"/>
      <c r="Q462" s="26"/>
      <c r="S462" s="26"/>
      <c r="T462" s="26"/>
      <c r="U462" s="26"/>
      <c r="AB462" s="26"/>
      <c r="AC462" s="26"/>
      <c r="AE462" s="26"/>
      <c r="AF462" s="26"/>
      <c r="AG462" s="26"/>
      <c r="AH462" s="94"/>
    </row>
    <row r="463" spans="2:34" x14ac:dyDescent="0.2">
      <c r="B463" s="92"/>
      <c r="C463" s="92"/>
      <c r="D463" s="26"/>
      <c r="G463" s="26"/>
      <c r="I463" s="26"/>
      <c r="K463" s="26"/>
      <c r="L463" s="26"/>
      <c r="M463" s="26"/>
      <c r="O463" s="26"/>
      <c r="P463" s="26"/>
      <c r="Q463" s="26"/>
      <c r="S463" s="26"/>
      <c r="T463" s="26"/>
      <c r="U463" s="26"/>
      <c r="AB463" s="26"/>
      <c r="AC463" s="26"/>
      <c r="AE463" s="26"/>
      <c r="AF463" s="26"/>
      <c r="AG463" s="26"/>
      <c r="AH463" s="94"/>
    </row>
    <row r="464" spans="2:34" x14ac:dyDescent="0.2">
      <c r="B464" s="92"/>
      <c r="C464" s="92"/>
      <c r="D464" s="26"/>
      <c r="G464" s="26"/>
      <c r="I464" s="26"/>
      <c r="K464" s="26"/>
      <c r="L464" s="26"/>
      <c r="M464" s="26"/>
      <c r="O464" s="26"/>
      <c r="P464" s="26"/>
      <c r="Q464" s="26"/>
      <c r="S464" s="26"/>
      <c r="T464" s="26"/>
      <c r="U464" s="26"/>
      <c r="AB464" s="26"/>
      <c r="AC464" s="26"/>
      <c r="AE464" s="26"/>
      <c r="AF464" s="26"/>
      <c r="AG464" s="26"/>
      <c r="AH464" s="94"/>
    </row>
    <row r="465" spans="2:34" x14ac:dyDescent="0.2">
      <c r="B465" s="92"/>
      <c r="C465" s="92"/>
      <c r="D465" s="26"/>
      <c r="G465" s="26"/>
      <c r="I465" s="26"/>
      <c r="K465" s="26"/>
      <c r="L465" s="26"/>
      <c r="M465" s="26"/>
      <c r="O465" s="26"/>
      <c r="P465" s="26"/>
      <c r="Q465" s="26"/>
      <c r="S465" s="26"/>
      <c r="T465" s="26"/>
      <c r="U465" s="26"/>
      <c r="AB465" s="26"/>
      <c r="AC465" s="26"/>
      <c r="AE465" s="26"/>
      <c r="AF465" s="26"/>
      <c r="AG465" s="26"/>
      <c r="AH465" s="94"/>
    </row>
    <row r="466" spans="2:34" x14ac:dyDescent="0.2">
      <c r="B466" s="92"/>
      <c r="C466" s="92"/>
      <c r="D466" s="26"/>
      <c r="G466" s="26"/>
      <c r="I466" s="26"/>
      <c r="K466" s="26"/>
      <c r="L466" s="26"/>
      <c r="M466" s="26"/>
      <c r="O466" s="26"/>
      <c r="P466" s="26"/>
      <c r="Q466" s="26"/>
      <c r="S466" s="26"/>
      <c r="T466" s="26"/>
      <c r="U466" s="26"/>
      <c r="AB466" s="26"/>
      <c r="AC466" s="26"/>
      <c r="AE466" s="26"/>
      <c r="AF466" s="26"/>
      <c r="AG466" s="26"/>
      <c r="AH466" s="94"/>
    </row>
    <row r="467" spans="2:34" x14ac:dyDescent="0.2">
      <c r="B467" s="92"/>
      <c r="C467" s="92"/>
      <c r="D467" s="26"/>
      <c r="G467" s="26"/>
      <c r="I467" s="26"/>
      <c r="K467" s="26"/>
      <c r="L467" s="26"/>
      <c r="M467" s="26"/>
      <c r="O467" s="26"/>
      <c r="P467" s="26"/>
      <c r="Q467" s="26"/>
      <c r="S467" s="26"/>
      <c r="T467" s="26"/>
      <c r="U467" s="26"/>
      <c r="AB467" s="26"/>
      <c r="AC467" s="26"/>
      <c r="AE467" s="26"/>
      <c r="AF467" s="26"/>
      <c r="AG467" s="26"/>
      <c r="AH467" s="94"/>
    </row>
    <row r="468" spans="2:34" x14ac:dyDescent="0.2">
      <c r="B468" s="92"/>
      <c r="C468" s="92"/>
      <c r="D468" s="26"/>
      <c r="G468" s="26"/>
      <c r="I468" s="26"/>
      <c r="K468" s="26"/>
      <c r="L468" s="26"/>
      <c r="M468" s="26"/>
      <c r="O468" s="26"/>
      <c r="P468" s="26"/>
      <c r="Q468" s="26"/>
      <c r="S468" s="26"/>
      <c r="T468" s="26"/>
      <c r="U468" s="26"/>
      <c r="AB468" s="26"/>
      <c r="AC468" s="26"/>
      <c r="AE468" s="26"/>
      <c r="AF468" s="26"/>
      <c r="AG468" s="26"/>
      <c r="AH468" s="94"/>
    </row>
    <row r="469" spans="2:34" x14ac:dyDescent="0.2">
      <c r="B469" s="92"/>
      <c r="C469" s="92"/>
      <c r="D469" s="26"/>
      <c r="G469" s="26"/>
      <c r="I469" s="26"/>
      <c r="K469" s="26"/>
      <c r="L469" s="26"/>
      <c r="M469" s="26"/>
      <c r="O469" s="26"/>
      <c r="P469" s="26"/>
      <c r="Q469" s="26"/>
      <c r="S469" s="26"/>
      <c r="T469" s="26"/>
      <c r="U469" s="26"/>
      <c r="AB469" s="26"/>
      <c r="AC469" s="26"/>
      <c r="AE469" s="26"/>
      <c r="AF469" s="26"/>
      <c r="AG469" s="26"/>
      <c r="AH469" s="94"/>
    </row>
    <row r="470" spans="2:34" x14ac:dyDescent="0.2">
      <c r="B470" s="92"/>
      <c r="C470" s="92"/>
      <c r="D470" s="26"/>
      <c r="G470" s="26"/>
      <c r="I470" s="26"/>
      <c r="K470" s="26"/>
      <c r="L470" s="26"/>
      <c r="M470" s="26"/>
      <c r="O470" s="26"/>
      <c r="P470" s="26"/>
      <c r="Q470" s="26"/>
      <c r="S470" s="26"/>
      <c r="T470" s="26"/>
      <c r="U470" s="26"/>
      <c r="AB470" s="26"/>
      <c r="AC470" s="26"/>
      <c r="AE470" s="26"/>
      <c r="AF470" s="26"/>
      <c r="AG470" s="26"/>
      <c r="AH470" s="94"/>
    </row>
    <row r="471" spans="2:34" x14ac:dyDescent="0.2">
      <c r="B471" s="92"/>
      <c r="C471" s="92"/>
      <c r="D471" s="26"/>
      <c r="G471" s="26"/>
      <c r="I471" s="26"/>
      <c r="K471" s="26"/>
      <c r="L471" s="26"/>
      <c r="M471" s="26"/>
      <c r="O471" s="26"/>
      <c r="P471" s="26"/>
      <c r="Q471" s="26"/>
      <c r="S471" s="26"/>
      <c r="T471" s="26"/>
      <c r="U471" s="26"/>
      <c r="AB471" s="26"/>
      <c r="AC471" s="26"/>
      <c r="AE471" s="26"/>
      <c r="AF471" s="26"/>
      <c r="AG471" s="26"/>
      <c r="AH471" s="94"/>
    </row>
    <row r="472" spans="2:34" x14ac:dyDescent="0.2">
      <c r="B472" s="92"/>
      <c r="C472" s="92"/>
      <c r="D472" s="26"/>
      <c r="G472" s="26"/>
      <c r="I472" s="26"/>
      <c r="K472" s="26"/>
      <c r="L472" s="26"/>
      <c r="M472" s="26"/>
      <c r="O472" s="26"/>
      <c r="P472" s="26"/>
      <c r="Q472" s="26"/>
      <c r="S472" s="26"/>
      <c r="T472" s="26"/>
      <c r="U472" s="26"/>
      <c r="AB472" s="26"/>
      <c r="AC472" s="26"/>
      <c r="AE472" s="26"/>
      <c r="AF472" s="26"/>
      <c r="AG472" s="26"/>
      <c r="AH472" s="94"/>
    </row>
    <row r="473" spans="2:34" x14ac:dyDescent="0.2">
      <c r="B473" s="92"/>
      <c r="C473" s="92"/>
      <c r="D473" s="26"/>
      <c r="G473" s="26"/>
      <c r="I473" s="26"/>
      <c r="K473" s="26"/>
      <c r="L473" s="26"/>
      <c r="M473" s="26"/>
      <c r="O473" s="26"/>
      <c r="P473" s="26"/>
      <c r="Q473" s="26"/>
      <c r="S473" s="26"/>
      <c r="T473" s="26"/>
      <c r="U473" s="26"/>
      <c r="AB473" s="26"/>
      <c r="AC473" s="26"/>
      <c r="AE473" s="26"/>
      <c r="AF473" s="26"/>
      <c r="AG473" s="26"/>
      <c r="AH473" s="94"/>
    </row>
    <row r="474" spans="2:34" x14ac:dyDescent="0.2">
      <c r="B474" s="92"/>
      <c r="C474" s="92"/>
      <c r="D474" s="26"/>
      <c r="G474" s="26"/>
      <c r="I474" s="26"/>
      <c r="K474" s="26"/>
      <c r="L474" s="26"/>
      <c r="M474" s="26"/>
      <c r="O474" s="26"/>
      <c r="P474" s="26"/>
      <c r="Q474" s="26"/>
      <c r="S474" s="26"/>
      <c r="T474" s="26"/>
      <c r="U474" s="26"/>
      <c r="AB474" s="26"/>
      <c r="AC474" s="26"/>
      <c r="AE474" s="26"/>
      <c r="AF474" s="26"/>
      <c r="AG474" s="26"/>
      <c r="AH474" s="94"/>
    </row>
    <row r="475" spans="2:34" x14ac:dyDescent="0.2">
      <c r="B475" s="92"/>
      <c r="C475" s="92"/>
      <c r="D475" s="26"/>
      <c r="G475" s="26"/>
      <c r="I475" s="26"/>
      <c r="K475" s="26"/>
      <c r="L475" s="26"/>
      <c r="M475" s="26"/>
      <c r="O475" s="26"/>
      <c r="P475" s="26"/>
      <c r="Q475" s="26"/>
      <c r="S475" s="26"/>
      <c r="T475" s="26"/>
      <c r="U475" s="26"/>
      <c r="AB475" s="26"/>
      <c r="AC475" s="26"/>
      <c r="AE475" s="26"/>
      <c r="AF475" s="26"/>
      <c r="AG475" s="26"/>
      <c r="AH475" s="94"/>
    </row>
    <row r="476" spans="2:34" x14ac:dyDescent="0.2">
      <c r="B476" s="92"/>
      <c r="C476" s="92"/>
      <c r="D476" s="26"/>
      <c r="G476" s="26"/>
      <c r="I476" s="26"/>
      <c r="K476" s="26"/>
      <c r="L476" s="26"/>
      <c r="M476" s="26"/>
      <c r="O476" s="26"/>
      <c r="P476" s="26"/>
      <c r="Q476" s="26"/>
      <c r="S476" s="26"/>
      <c r="T476" s="26"/>
      <c r="U476" s="26"/>
      <c r="AB476" s="26"/>
      <c r="AC476" s="26"/>
      <c r="AE476" s="26"/>
      <c r="AF476" s="26"/>
      <c r="AG476" s="26"/>
      <c r="AH476" s="94"/>
    </row>
    <row r="477" spans="2:34" x14ac:dyDescent="0.2">
      <c r="B477" s="92"/>
      <c r="C477" s="92"/>
      <c r="D477" s="26"/>
      <c r="G477" s="26"/>
      <c r="I477" s="26"/>
      <c r="K477" s="26"/>
      <c r="L477" s="26"/>
      <c r="M477" s="26"/>
      <c r="O477" s="26"/>
      <c r="P477" s="26"/>
      <c r="Q477" s="26"/>
      <c r="S477" s="26"/>
      <c r="T477" s="26"/>
      <c r="U477" s="26"/>
      <c r="AB477" s="26"/>
      <c r="AC477" s="26"/>
      <c r="AE477" s="26"/>
      <c r="AF477" s="26"/>
      <c r="AG477" s="26"/>
      <c r="AH477" s="94"/>
    </row>
    <row r="478" spans="2:34" x14ac:dyDescent="0.2">
      <c r="B478" s="92"/>
      <c r="C478" s="92"/>
      <c r="D478" s="26"/>
      <c r="G478" s="26"/>
      <c r="I478" s="26"/>
      <c r="K478" s="26"/>
      <c r="L478" s="26"/>
      <c r="M478" s="26"/>
      <c r="O478" s="26"/>
      <c r="P478" s="26"/>
      <c r="Q478" s="26"/>
      <c r="S478" s="26"/>
      <c r="T478" s="26"/>
      <c r="U478" s="26"/>
      <c r="AB478" s="26"/>
      <c r="AC478" s="26"/>
      <c r="AE478" s="26"/>
      <c r="AF478" s="26"/>
      <c r="AG478" s="26"/>
      <c r="AH478" s="94"/>
    </row>
    <row r="479" spans="2:34" x14ac:dyDescent="0.2">
      <c r="B479" s="92"/>
      <c r="C479" s="92"/>
      <c r="D479" s="26"/>
      <c r="G479" s="26"/>
      <c r="I479" s="26"/>
      <c r="K479" s="26"/>
      <c r="L479" s="26"/>
      <c r="M479" s="26"/>
      <c r="O479" s="26"/>
      <c r="P479" s="26"/>
      <c r="Q479" s="26"/>
      <c r="S479" s="26"/>
      <c r="T479" s="26"/>
      <c r="U479" s="26"/>
      <c r="AB479" s="26"/>
      <c r="AC479" s="26"/>
      <c r="AE479" s="26"/>
      <c r="AF479" s="26"/>
      <c r="AG479" s="26"/>
      <c r="AH479" s="94"/>
    </row>
    <row r="480" spans="2:34" x14ac:dyDescent="0.2">
      <c r="B480" s="92"/>
      <c r="C480" s="92"/>
      <c r="D480" s="26"/>
      <c r="G480" s="26"/>
      <c r="I480" s="26"/>
      <c r="K480" s="26"/>
      <c r="L480" s="26"/>
      <c r="M480" s="26"/>
      <c r="O480" s="26"/>
      <c r="P480" s="26"/>
      <c r="Q480" s="26"/>
      <c r="S480" s="26"/>
      <c r="T480" s="26"/>
      <c r="U480" s="26"/>
      <c r="AB480" s="26"/>
      <c r="AC480" s="26"/>
      <c r="AE480" s="26"/>
      <c r="AF480" s="26"/>
      <c r="AG480" s="26"/>
      <c r="AH480" s="94"/>
    </row>
    <row r="481" spans="2:34" x14ac:dyDescent="0.2">
      <c r="B481" s="92"/>
      <c r="C481" s="92"/>
      <c r="D481" s="26"/>
      <c r="G481" s="26"/>
      <c r="I481" s="26"/>
      <c r="K481" s="26"/>
      <c r="L481" s="26"/>
      <c r="M481" s="26"/>
      <c r="O481" s="26"/>
      <c r="P481" s="26"/>
      <c r="Q481" s="26"/>
      <c r="S481" s="26"/>
      <c r="T481" s="26"/>
      <c r="U481" s="26"/>
      <c r="AB481" s="26"/>
      <c r="AC481" s="26"/>
      <c r="AE481" s="26"/>
      <c r="AF481" s="26"/>
      <c r="AG481" s="26"/>
      <c r="AH481" s="94"/>
    </row>
    <row r="482" spans="2:34" x14ac:dyDescent="0.2">
      <c r="B482" s="92"/>
      <c r="C482" s="92"/>
      <c r="D482" s="26"/>
      <c r="G482" s="26"/>
      <c r="I482" s="26"/>
      <c r="K482" s="26"/>
      <c r="L482" s="26"/>
      <c r="M482" s="26"/>
      <c r="O482" s="26"/>
      <c r="P482" s="26"/>
      <c r="Q482" s="26"/>
      <c r="S482" s="26"/>
      <c r="T482" s="26"/>
      <c r="U482" s="26"/>
      <c r="AB482" s="26"/>
      <c r="AC482" s="26"/>
      <c r="AE482" s="26"/>
      <c r="AF482" s="26"/>
      <c r="AG482" s="26"/>
      <c r="AH482" s="94"/>
    </row>
    <row r="483" spans="2:34" x14ac:dyDescent="0.2">
      <c r="B483" s="92"/>
      <c r="C483" s="92"/>
      <c r="D483" s="26"/>
      <c r="G483" s="26"/>
      <c r="I483" s="26"/>
      <c r="K483" s="26"/>
      <c r="L483" s="26"/>
      <c r="M483" s="26"/>
      <c r="O483" s="26"/>
      <c r="P483" s="26"/>
      <c r="Q483" s="26"/>
      <c r="S483" s="26"/>
      <c r="T483" s="26"/>
      <c r="U483" s="26"/>
      <c r="AB483" s="26"/>
      <c r="AC483" s="26"/>
      <c r="AE483" s="26"/>
      <c r="AF483" s="26"/>
      <c r="AG483" s="26"/>
      <c r="AH483" s="94"/>
    </row>
    <row r="484" spans="2:34" x14ac:dyDescent="0.2">
      <c r="B484" s="92"/>
      <c r="C484" s="92"/>
      <c r="D484" s="26"/>
      <c r="G484" s="26"/>
      <c r="I484" s="26"/>
      <c r="K484" s="26"/>
      <c r="L484" s="26"/>
      <c r="M484" s="26"/>
      <c r="O484" s="26"/>
      <c r="P484" s="26"/>
      <c r="Q484" s="26"/>
      <c r="S484" s="26"/>
      <c r="T484" s="26"/>
      <c r="U484" s="26"/>
      <c r="AB484" s="26"/>
      <c r="AC484" s="26"/>
      <c r="AE484" s="26"/>
      <c r="AF484" s="26"/>
      <c r="AG484" s="26"/>
      <c r="AH484" s="94"/>
    </row>
    <row r="485" spans="2:34" x14ac:dyDescent="0.2">
      <c r="B485" s="92"/>
      <c r="C485" s="92"/>
      <c r="D485" s="26"/>
      <c r="G485" s="26"/>
      <c r="I485" s="26"/>
      <c r="K485" s="26"/>
      <c r="L485" s="26"/>
      <c r="M485" s="26"/>
      <c r="O485" s="26"/>
      <c r="P485" s="26"/>
      <c r="Q485" s="26"/>
      <c r="S485" s="26"/>
      <c r="T485" s="26"/>
      <c r="U485" s="26"/>
      <c r="AB485" s="26"/>
      <c r="AC485" s="26"/>
      <c r="AE485" s="26"/>
      <c r="AF485" s="26"/>
      <c r="AG485" s="26"/>
      <c r="AH485" s="94"/>
    </row>
    <row r="486" spans="2:34" x14ac:dyDescent="0.2">
      <c r="B486" s="92"/>
      <c r="C486" s="92"/>
      <c r="D486" s="26"/>
      <c r="G486" s="26"/>
      <c r="I486" s="26"/>
      <c r="K486" s="26"/>
      <c r="L486" s="26"/>
      <c r="M486" s="26"/>
      <c r="O486" s="26"/>
      <c r="P486" s="26"/>
      <c r="Q486" s="26"/>
      <c r="S486" s="26"/>
      <c r="T486" s="26"/>
      <c r="U486" s="26"/>
      <c r="AB486" s="26"/>
      <c r="AC486" s="26"/>
      <c r="AE486" s="26"/>
      <c r="AF486" s="26"/>
      <c r="AG486" s="26"/>
      <c r="AH486" s="94"/>
    </row>
    <row r="487" spans="2:34" x14ac:dyDescent="0.2">
      <c r="B487" s="92"/>
      <c r="C487" s="92"/>
      <c r="D487" s="26"/>
      <c r="G487" s="26"/>
      <c r="I487" s="26"/>
      <c r="K487" s="26"/>
      <c r="L487" s="26"/>
      <c r="M487" s="26"/>
      <c r="O487" s="26"/>
      <c r="P487" s="26"/>
      <c r="Q487" s="26"/>
      <c r="S487" s="26"/>
      <c r="T487" s="26"/>
      <c r="U487" s="26"/>
      <c r="AB487" s="26"/>
      <c r="AC487" s="26"/>
      <c r="AE487" s="26"/>
      <c r="AF487" s="26"/>
      <c r="AG487" s="26"/>
      <c r="AH487" s="94"/>
    </row>
    <row r="488" spans="2:34" x14ac:dyDescent="0.2">
      <c r="B488" s="92"/>
      <c r="C488" s="92"/>
      <c r="D488" s="26"/>
      <c r="G488" s="26"/>
      <c r="I488" s="26"/>
      <c r="K488" s="26"/>
      <c r="L488" s="26"/>
      <c r="M488" s="26"/>
      <c r="O488" s="26"/>
      <c r="P488" s="26"/>
      <c r="Q488" s="26"/>
      <c r="S488" s="26"/>
      <c r="T488" s="26"/>
      <c r="U488" s="26"/>
      <c r="AB488" s="26"/>
      <c r="AC488" s="26"/>
      <c r="AE488" s="26"/>
      <c r="AF488" s="26"/>
      <c r="AG488" s="26"/>
      <c r="AH488" s="94"/>
    </row>
    <row r="489" spans="2:34" x14ac:dyDescent="0.2">
      <c r="B489" s="92"/>
      <c r="C489" s="92"/>
      <c r="D489" s="26"/>
      <c r="G489" s="26"/>
      <c r="I489" s="26"/>
      <c r="K489" s="26"/>
      <c r="L489" s="26"/>
      <c r="M489" s="26"/>
      <c r="O489" s="26"/>
      <c r="P489" s="26"/>
      <c r="Q489" s="26"/>
      <c r="S489" s="26"/>
      <c r="T489" s="26"/>
      <c r="U489" s="26"/>
      <c r="AB489" s="26"/>
      <c r="AC489" s="26"/>
      <c r="AE489" s="26"/>
      <c r="AF489" s="26"/>
      <c r="AG489" s="26"/>
      <c r="AH489" s="94"/>
    </row>
    <row r="490" spans="2:34" x14ac:dyDescent="0.2">
      <c r="B490" s="92"/>
      <c r="C490" s="92"/>
      <c r="D490" s="26"/>
      <c r="G490" s="26"/>
      <c r="I490" s="26"/>
      <c r="K490" s="26"/>
      <c r="L490" s="26"/>
      <c r="M490" s="26"/>
      <c r="O490" s="26"/>
      <c r="P490" s="26"/>
      <c r="Q490" s="26"/>
      <c r="S490" s="26"/>
      <c r="T490" s="26"/>
      <c r="U490" s="26"/>
      <c r="AB490" s="26"/>
      <c r="AC490" s="26"/>
      <c r="AE490" s="26"/>
      <c r="AF490" s="26"/>
      <c r="AG490" s="26"/>
      <c r="AH490" s="94"/>
    </row>
    <row r="491" spans="2:34" x14ac:dyDescent="0.2">
      <c r="B491" s="92"/>
      <c r="C491" s="92"/>
      <c r="D491" s="26"/>
      <c r="G491" s="26"/>
      <c r="I491" s="26"/>
      <c r="K491" s="26"/>
      <c r="L491" s="26"/>
      <c r="M491" s="26"/>
      <c r="O491" s="26"/>
      <c r="P491" s="26"/>
      <c r="Q491" s="26"/>
      <c r="S491" s="26"/>
      <c r="T491" s="26"/>
      <c r="U491" s="26"/>
      <c r="AB491" s="26"/>
      <c r="AC491" s="26"/>
      <c r="AE491" s="26"/>
      <c r="AF491" s="26"/>
      <c r="AG491" s="26"/>
      <c r="AH491" s="94"/>
    </row>
    <row r="492" spans="2:34" x14ac:dyDescent="0.2">
      <c r="B492" s="92"/>
      <c r="C492" s="92"/>
      <c r="D492" s="26"/>
      <c r="G492" s="26"/>
      <c r="I492" s="26"/>
      <c r="K492" s="26"/>
      <c r="L492" s="26"/>
      <c r="M492" s="26"/>
      <c r="O492" s="26"/>
      <c r="P492" s="26"/>
      <c r="Q492" s="26"/>
      <c r="S492" s="26"/>
      <c r="T492" s="26"/>
      <c r="U492" s="26"/>
      <c r="AB492" s="26"/>
      <c r="AC492" s="26"/>
      <c r="AE492" s="26"/>
      <c r="AF492" s="26"/>
      <c r="AG492" s="26"/>
      <c r="AH492" s="94"/>
    </row>
    <row r="493" spans="2:34" x14ac:dyDescent="0.2">
      <c r="B493" s="92"/>
      <c r="C493" s="92"/>
      <c r="D493" s="26"/>
      <c r="G493" s="26"/>
      <c r="I493" s="26"/>
      <c r="K493" s="26"/>
      <c r="L493" s="26"/>
      <c r="M493" s="26"/>
      <c r="O493" s="26"/>
      <c r="P493" s="26"/>
      <c r="Q493" s="26"/>
      <c r="S493" s="26"/>
      <c r="T493" s="26"/>
      <c r="U493" s="26"/>
      <c r="AB493" s="26"/>
      <c r="AC493" s="26"/>
      <c r="AE493" s="26"/>
      <c r="AF493" s="26"/>
      <c r="AG493" s="26"/>
      <c r="AH493" s="94"/>
    </row>
    <row r="494" spans="2:34" x14ac:dyDescent="0.2">
      <c r="B494" s="92"/>
      <c r="C494" s="92"/>
      <c r="D494" s="26"/>
      <c r="G494" s="26"/>
      <c r="I494" s="26"/>
      <c r="K494" s="26"/>
      <c r="L494" s="26"/>
      <c r="M494" s="26"/>
      <c r="O494" s="26"/>
      <c r="P494" s="26"/>
      <c r="Q494" s="26"/>
      <c r="S494" s="26"/>
      <c r="T494" s="26"/>
      <c r="U494" s="26"/>
      <c r="AB494" s="26"/>
      <c r="AC494" s="26"/>
      <c r="AE494" s="26"/>
      <c r="AF494" s="26"/>
      <c r="AG494" s="26"/>
      <c r="AH494" s="94"/>
    </row>
    <row r="495" spans="2:34" x14ac:dyDescent="0.2">
      <c r="B495" s="92"/>
      <c r="C495" s="92"/>
      <c r="D495" s="26"/>
      <c r="G495" s="26"/>
      <c r="I495" s="26"/>
      <c r="K495" s="26"/>
      <c r="L495" s="26"/>
      <c r="M495" s="26"/>
      <c r="O495" s="26"/>
      <c r="P495" s="26"/>
      <c r="Q495" s="26"/>
      <c r="S495" s="26"/>
      <c r="T495" s="26"/>
      <c r="U495" s="26"/>
      <c r="AB495" s="26"/>
      <c r="AC495" s="26"/>
      <c r="AE495" s="26"/>
      <c r="AF495" s="26"/>
      <c r="AG495" s="26"/>
      <c r="AH495" s="94"/>
    </row>
    <row r="496" spans="2:34" x14ac:dyDescent="0.2">
      <c r="B496" s="92"/>
      <c r="C496" s="92"/>
      <c r="D496" s="26"/>
      <c r="G496" s="26"/>
      <c r="I496" s="26"/>
      <c r="K496" s="26"/>
      <c r="L496" s="26"/>
      <c r="M496" s="26"/>
      <c r="O496" s="26"/>
      <c r="P496" s="26"/>
      <c r="Q496" s="26"/>
      <c r="S496" s="26"/>
      <c r="T496" s="26"/>
      <c r="U496" s="26"/>
      <c r="AB496" s="26"/>
      <c r="AC496" s="26"/>
      <c r="AE496" s="26"/>
      <c r="AF496" s="26"/>
      <c r="AG496" s="26"/>
      <c r="AH496" s="94"/>
    </row>
    <row r="497" spans="2:34" x14ac:dyDescent="0.2">
      <c r="B497" s="92"/>
      <c r="C497" s="92"/>
      <c r="D497" s="26"/>
      <c r="G497" s="26"/>
      <c r="I497" s="26"/>
      <c r="K497" s="26"/>
      <c r="L497" s="26"/>
      <c r="M497" s="26"/>
      <c r="O497" s="26"/>
      <c r="P497" s="26"/>
      <c r="Q497" s="26"/>
      <c r="S497" s="26"/>
      <c r="T497" s="26"/>
      <c r="U497" s="26"/>
      <c r="AB497" s="26"/>
      <c r="AC497" s="26"/>
      <c r="AE497" s="26"/>
      <c r="AF497" s="26"/>
      <c r="AG497" s="26"/>
      <c r="AH497" s="94"/>
    </row>
    <row r="498" spans="2:34" x14ac:dyDescent="0.2">
      <c r="B498" s="92"/>
      <c r="C498" s="92"/>
      <c r="D498" s="26"/>
      <c r="G498" s="26"/>
      <c r="I498" s="26"/>
      <c r="K498" s="26"/>
      <c r="L498" s="26"/>
      <c r="M498" s="26"/>
      <c r="O498" s="26"/>
      <c r="P498" s="26"/>
      <c r="Q498" s="26"/>
      <c r="S498" s="26"/>
      <c r="T498" s="26"/>
      <c r="U498" s="26"/>
      <c r="AB498" s="26"/>
      <c r="AC498" s="26"/>
      <c r="AE498" s="26"/>
      <c r="AF498" s="26"/>
      <c r="AG498" s="26"/>
      <c r="AH498" s="94"/>
    </row>
    <row r="499" spans="2:34" x14ac:dyDescent="0.2">
      <c r="B499" s="92"/>
      <c r="C499" s="92"/>
      <c r="D499" s="26"/>
      <c r="G499" s="26"/>
      <c r="I499" s="26"/>
      <c r="K499" s="26"/>
      <c r="L499" s="26"/>
      <c r="M499" s="26"/>
      <c r="O499" s="26"/>
      <c r="P499" s="26"/>
      <c r="Q499" s="26"/>
      <c r="S499" s="26"/>
      <c r="T499" s="26"/>
      <c r="U499" s="26"/>
      <c r="AB499" s="26"/>
      <c r="AC499" s="26"/>
      <c r="AE499" s="26"/>
      <c r="AF499" s="26"/>
      <c r="AG499" s="26"/>
      <c r="AH499" s="94"/>
    </row>
    <row r="500" spans="2:34" x14ac:dyDescent="0.2">
      <c r="B500" s="92"/>
      <c r="C500" s="92"/>
      <c r="D500" s="26"/>
      <c r="G500" s="26"/>
      <c r="I500" s="26"/>
      <c r="K500" s="26"/>
      <c r="L500" s="26"/>
      <c r="M500" s="26"/>
      <c r="O500" s="26"/>
      <c r="P500" s="26"/>
      <c r="Q500" s="26"/>
      <c r="S500" s="26"/>
      <c r="T500" s="26"/>
      <c r="U500" s="26"/>
      <c r="AB500" s="26"/>
      <c r="AC500" s="26"/>
      <c r="AE500" s="26"/>
      <c r="AF500" s="26"/>
      <c r="AG500" s="26"/>
      <c r="AH500" s="94"/>
    </row>
    <row r="501" spans="2:34" x14ac:dyDescent="0.2">
      <c r="B501" s="92"/>
      <c r="C501" s="92"/>
      <c r="D501" s="26"/>
      <c r="G501" s="26"/>
      <c r="I501" s="26"/>
      <c r="K501" s="26"/>
      <c r="L501" s="26"/>
      <c r="M501" s="26"/>
      <c r="O501" s="26"/>
      <c r="P501" s="26"/>
      <c r="Q501" s="26"/>
      <c r="S501" s="26"/>
      <c r="T501" s="26"/>
      <c r="U501" s="26"/>
      <c r="AB501" s="26"/>
      <c r="AC501" s="26"/>
      <c r="AE501" s="26"/>
      <c r="AF501" s="26"/>
      <c r="AG501" s="26"/>
      <c r="AH501" s="94"/>
    </row>
    <row r="502" spans="2:34" x14ac:dyDescent="0.2">
      <c r="B502" s="92"/>
      <c r="C502" s="92"/>
      <c r="D502" s="26"/>
      <c r="G502" s="26"/>
      <c r="I502" s="26"/>
      <c r="K502" s="26"/>
      <c r="L502" s="26"/>
      <c r="M502" s="26"/>
      <c r="O502" s="26"/>
      <c r="P502" s="26"/>
      <c r="Q502" s="26"/>
      <c r="S502" s="26"/>
      <c r="T502" s="26"/>
      <c r="U502" s="26"/>
      <c r="AB502" s="26"/>
      <c r="AC502" s="26"/>
      <c r="AE502" s="26"/>
      <c r="AF502" s="26"/>
      <c r="AG502" s="26"/>
      <c r="AH502" s="94"/>
    </row>
    <row r="503" spans="2:34" x14ac:dyDescent="0.2">
      <c r="B503" s="92"/>
      <c r="C503" s="92"/>
      <c r="D503" s="26"/>
      <c r="G503" s="26"/>
      <c r="I503" s="26"/>
      <c r="K503" s="26"/>
      <c r="L503" s="26"/>
      <c r="M503" s="26"/>
      <c r="O503" s="26"/>
      <c r="P503" s="26"/>
      <c r="Q503" s="26"/>
      <c r="S503" s="26"/>
      <c r="T503" s="26"/>
      <c r="U503" s="26"/>
      <c r="AB503" s="26"/>
      <c r="AC503" s="26"/>
      <c r="AE503" s="26"/>
      <c r="AF503" s="26"/>
      <c r="AG503" s="26"/>
      <c r="AH503" s="94"/>
    </row>
    <row r="504" spans="2:34" x14ac:dyDescent="0.2">
      <c r="B504" s="92"/>
      <c r="C504" s="92"/>
      <c r="D504" s="26"/>
      <c r="G504" s="26"/>
      <c r="I504" s="26"/>
      <c r="K504" s="26"/>
      <c r="L504" s="26"/>
      <c r="M504" s="26"/>
      <c r="O504" s="26"/>
      <c r="P504" s="26"/>
      <c r="Q504" s="26"/>
      <c r="S504" s="26"/>
      <c r="T504" s="26"/>
      <c r="U504" s="26"/>
      <c r="AB504" s="26"/>
      <c r="AC504" s="26"/>
      <c r="AE504" s="26"/>
      <c r="AF504" s="26"/>
      <c r="AG504" s="26"/>
      <c r="AH504" s="94"/>
    </row>
    <row r="505" spans="2:34" x14ac:dyDescent="0.2">
      <c r="B505" s="92"/>
      <c r="C505" s="92"/>
      <c r="D505" s="26"/>
      <c r="G505" s="26"/>
      <c r="I505" s="26"/>
      <c r="K505" s="26"/>
      <c r="L505" s="26"/>
      <c r="M505" s="26"/>
      <c r="O505" s="26"/>
      <c r="P505" s="26"/>
      <c r="Q505" s="26"/>
      <c r="S505" s="26"/>
      <c r="T505" s="26"/>
      <c r="U505" s="26"/>
      <c r="AB505" s="26"/>
      <c r="AC505" s="26"/>
      <c r="AE505" s="26"/>
      <c r="AF505" s="26"/>
      <c r="AG505" s="26"/>
      <c r="AH505" s="94"/>
    </row>
    <row r="506" spans="2:34" x14ac:dyDescent="0.2">
      <c r="B506" s="92"/>
      <c r="C506" s="92"/>
      <c r="D506" s="26"/>
      <c r="G506" s="26"/>
      <c r="I506" s="26"/>
      <c r="K506" s="26"/>
      <c r="L506" s="26"/>
      <c r="M506" s="26"/>
      <c r="O506" s="26"/>
      <c r="P506" s="26"/>
      <c r="Q506" s="26"/>
      <c r="S506" s="26"/>
      <c r="T506" s="26"/>
      <c r="U506" s="26"/>
      <c r="AB506" s="26"/>
      <c r="AC506" s="26"/>
      <c r="AE506" s="26"/>
      <c r="AF506" s="26"/>
      <c r="AG506" s="26"/>
      <c r="AH506" s="94"/>
    </row>
    <row r="507" spans="2:34" x14ac:dyDescent="0.2">
      <c r="B507" s="92"/>
      <c r="C507" s="92"/>
      <c r="D507" s="26"/>
      <c r="G507" s="26"/>
      <c r="I507" s="26"/>
      <c r="K507" s="26"/>
      <c r="L507" s="26"/>
      <c r="M507" s="26"/>
      <c r="O507" s="26"/>
      <c r="P507" s="26"/>
      <c r="Q507" s="26"/>
      <c r="S507" s="26"/>
      <c r="T507" s="26"/>
      <c r="U507" s="26"/>
      <c r="AB507" s="26"/>
      <c r="AC507" s="26"/>
      <c r="AE507" s="26"/>
      <c r="AF507" s="26"/>
      <c r="AG507" s="26"/>
      <c r="AH507" s="94"/>
    </row>
    <row r="508" spans="2:34" x14ac:dyDescent="0.2">
      <c r="B508" s="92"/>
      <c r="C508" s="92"/>
      <c r="D508" s="26"/>
      <c r="G508" s="26"/>
      <c r="I508" s="26"/>
      <c r="K508" s="26"/>
      <c r="L508" s="26"/>
      <c r="M508" s="26"/>
      <c r="O508" s="26"/>
      <c r="P508" s="26"/>
      <c r="Q508" s="26"/>
      <c r="S508" s="26"/>
      <c r="T508" s="26"/>
      <c r="U508" s="26"/>
      <c r="AB508" s="26"/>
      <c r="AC508" s="26"/>
      <c r="AE508" s="26"/>
      <c r="AF508" s="26"/>
      <c r="AG508" s="26"/>
      <c r="AH508" s="94"/>
    </row>
    <row r="509" spans="2:34" x14ac:dyDescent="0.2">
      <c r="B509" s="92"/>
      <c r="C509" s="92"/>
      <c r="D509" s="26"/>
      <c r="G509" s="26"/>
      <c r="I509" s="26"/>
      <c r="K509" s="26"/>
      <c r="L509" s="26"/>
      <c r="M509" s="26"/>
      <c r="O509" s="26"/>
      <c r="P509" s="26"/>
      <c r="Q509" s="26"/>
      <c r="S509" s="26"/>
      <c r="T509" s="26"/>
      <c r="U509" s="26"/>
      <c r="AB509" s="26"/>
      <c r="AC509" s="26"/>
      <c r="AE509" s="26"/>
      <c r="AF509" s="26"/>
      <c r="AG509" s="26"/>
      <c r="AH509" s="94"/>
    </row>
    <row r="510" spans="2:34" x14ac:dyDescent="0.2">
      <c r="B510" s="92"/>
      <c r="C510" s="92"/>
      <c r="D510" s="26"/>
      <c r="G510" s="26"/>
      <c r="I510" s="26"/>
      <c r="K510" s="26"/>
      <c r="L510" s="26"/>
      <c r="M510" s="26"/>
      <c r="O510" s="26"/>
      <c r="P510" s="26"/>
      <c r="Q510" s="26"/>
      <c r="S510" s="26"/>
      <c r="T510" s="26"/>
      <c r="U510" s="26"/>
      <c r="AB510" s="26"/>
      <c r="AC510" s="26"/>
      <c r="AE510" s="26"/>
      <c r="AF510" s="26"/>
      <c r="AG510" s="26"/>
      <c r="AH510" s="94"/>
    </row>
    <row r="511" spans="2:34" x14ac:dyDescent="0.2">
      <c r="B511" s="92"/>
      <c r="C511" s="92"/>
      <c r="D511" s="26"/>
      <c r="G511" s="26"/>
      <c r="I511" s="26"/>
      <c r="K511" s="26"/>
      <c r="L511" s="26"/>
      <c r="M511" s="26"/>
      <c r="O511" s="26"/>
      <c r="P511" s="26"/>
      <c r="Q511" s="26"/>
      <c r="S511" s="26"/>
      <c r="T511" s="26"/>
      <c r="U511" s="26"/>
      <c r="AB511" s="26"/>
      <c r="AC511" s="26"/>
      <c r="AE511" s="26"/>
      <c r="AF511" s="26"/>
      <c r="AG511" s="26"/>
      <c r="AH511" s="94"/>
    </row>
    <row r="512" spans="2:34" x14ac:dyDescent="0.2">
      <c r="B512" s="92"/>
      <c r="C512" s="92"/>
      <c r="D512" s="26"/>
      <c r="G512" s="26"/>
      <c r="I512" s="26"/>
      <c r="K512" s="26"/>
      <c r="L512" s="26"/>
      <c r="M512" s="26"/>
      <c r="O512" s="26"/>
      <c r="P512" s="26"/>
      <c r="Q512" s="26"/>
      <c r="S512" s="26"/>
      <c r="T512" s="26"/>
      <c r="U512" s="26"/>
      <c r="AB512" s="26"/>
      <c r="AC512" s="26"/>
      <c r="AE512" s="26"/>
      <c r="AF512" s="26"/>
      <c r="AG512" s="26"/>
      <c r="AH512" s="94"/>
    </row>
    <row r="513" spans="2:34" x14ac:dyDescent="0.2">
      <c r="B513" s="92"/>
      <c r="C513" s="92"/>
      <c r="D513" s="26"/>
      <c r="G513" s="26"/>
      <c r="I513" s="26"/>
      <c r="K513" s="26"/>
      <c r="L513" s="26"/>
      <c r="M513" s="26"/>
      <c r="O513" s="26"/>
      <c r="P513" s="26"/>
      <c r="Q513" s="26"/>
      <c r="S513" s="26"/>
      <c r="T513" s="26"/>
      <c r="U513" s="26"/>
      <c r="AB513" s="26"/>
      <c r="AC513" s="26"/>
      <c r="AE513" s="26"/>
      <c r="AF513" s="26"/>
      <c r="AG513" s="26"/>
      <c r="AH513" s="94"/>
    </row>
    <row r="514" spans="2:34" x14ac:dyDescent="0.2">
      <c r="B514" s="92"/>
      <c r="C514" s="92"/>
      <c r="D514" s="26"/>
      <c r="G514" s="26"/>
      <c r="I514" s="26"/>
      <c r="K514" s="26"/>
      <c r="L514" s="26"/>
      <c r="M514" s="26"/>
      <c r="O514" s="26"/>
      <c r="P514" s="26"/>
      <c r="Q514" s="26"/>
      <c r="S514" s="26"/>
      <c r="T514" s="26"/>
      <c r="U514" s="26"/>
      <c r="AB514" s="26"/>
      <c r="AC514" s="26"/>
      <c r="AE514" s="26"/>
      <c r="AF514" s="26"/>
      <c r="AG514" s="26"/>
      <c r="AH514" s="94"/>
    </row>
    <row r="515" spans="2:34" x14ac:dyDescent="0.2">
      <c r="B515" s="92"/>
      <c r="C515" s="92"/>
      <c r="D515" s="26"/>
      <c r="G515" s="26"/>
      <c r="I515" s="26"/>
      <c r="K515" s="26"/>
      <c r="L515" s="26"/>
      <c r="M515" s="26"/>
      <c r="O515" s="26"/>
      <c r="P515" s="26"/>
      <c r="Q515" s="26"/>
      <c r="S515" s="26"/>
      <c r="T515" s="26"/>
      <c r="U515" s="26"/>
      <c r="AB515" s="26"/>
      <c r="AC515" s="26"/>
      <c r="AE515" s="26"/>
      <c r="AF515" s="26"/>
      <c r="AG515" s="26"/>
      <c r="AH515" s="94"/>
    </row>
    <row r="516" spans="2:34" x14ac:dyDescent="0.2">
      <c r="B516" s="92"/>
      <c r="C516" s="92"/>
      <c r="D516" s="26"/>
      <c r="G516" s="26"/>
      <c r="I516" s="26"/>
      <c r="K516" s="26"/>
      <c r="L516" s="26"/>
      <c r="M516" s="26"/>
      <c r="O516" s="26"/>
      <c r="P516" s="26"/>
      <c r="Q516" s="26"/>
      <c r="S516" s="26"/>
      <c r="T516" s="26"/>
      <c r="U516" s="26"/>
      <c r="AB516" s="26"/>
      <c r="AC516" s="26"/>
      <c r="AE516" s="26"/>
      <c r="AF516" s="26"/>
      <c r="AG516" s="26"/>
      <c r="AH516" s="94"/>
    </row>
    <row r="517" spans="2:34" x14ac:dyDescent="0.2">
      <c r="B517" s="92"/>
      <c r="C517" s="92"/>
      <c r="D517" s="26"/>
      <c r="G517" s="26"/>
      <c r="I517" s="26"/>
      <c r="K517" s="26"/>
      <c r="L517" s="26"/>
      <c r="M517" s="26"/>
      <c r="O517" s="26"/>
      <c r="P517" s="26"/>
      <c r="Q517" s="26"/>
      <c r="S517" s="26"/>
      <c r="T517" s="26"/>
      <c r="U517" s="26"/>
      <c r="AB517" s="26"/>
      <c r="AC517" s="26"/>
      <c r="AE517" s="26"/>
      <c r="AF517" s="26"/>
      <c r="AG517" s="26"/>
      <c r="AH517" s="94"/>
    </row>
    <row r="518" spans="2:34" x14ac:dyDescent="0.2">
      <c r="B518" s="92"/>
      <c r="C518" s="92"/>
      <c r="D518" s="26"/>
      <c r="G518" s="26"/>
      <c r="I518" s="26"/>
      <c r="K518" s="26"/>
      <c r="L518" s="26"/>
      <c r="M518" s="26"/>
      <c r="O518" s="26"/>
      <c r="P518" s="26"/>
      <c r="Q518" s="26"/>
      <c r="S518" s="26"/>
      <c r="T518" s="26"/>
      <c r="U518" s="26"/>
      <c r="AB518" s="26"/>
      <c r="AC518" s="26"/>
      <c r="AE518" s="26"/>
      <c r="AF518" s="26"/>
      <c r="AG518" s="26"/>
      <c r="AH518" s="94"/>
    </row>
    <row r="519" spans="2:34" x14ac:dyDescent="0.2">
      <c r="B519" s="92"/>
      <c r="C519" s="92"/>
      <c r="D519" s="26"/>
      <c r="G519" s="26"/>
      <c r="I519" s="26"/>
      <c r="K519" s="26"/>
      <c r="L519" s="26"/>
      <c r="M519" s="26"/>
      <c r="O519" s="26"/>
      <c r="P519" s="26"/>
      <c r="Q519" s="26"/>
      <c r="S519" s="26"/>
      <c r="T519" s="26"/>
      <c r="U519" s="26"/>
      <c r="AB519" s="26"/>
      <c r="AC519" s="26"/>
      <c r="AE519" s="26"/>
      <c r="AF519" s="26"/>
      <c r="AG519" s="26"/>
      <c r="AH519" s="94"/>
    </row>
    <row r="520" spans="2:34" x14ac:dyDescent="0.2">
      <c r="B520" s="92"/>
      <c r="C520" s="92"/>
      <c r="D520" s="26"/>
      <c r="G520" s="26"/>
      <c r="I520" s="26"/>
      <c r="K520" s="26"/>
      <c r="L520" s="26"/>
      <c r="M520" s="26"/>
      <c r="O520" s="26"/>
      <c r="P520" s="26"/>
      <c r="Q520" s="26"/>
      <c r="S520" s="26"/>
      <c r="T520" s="26"/>
      <c r="U520" s="26"/>
      <c r="AB520" s="26"/>
      <c r="AC520" s="26"/>
      <c r="AE520" s="26"/>
      <c r="AF520" s="26"/>
      <c r="AG520" s="26"/>
      <c r="AH520" s="94"/>
    </row>
    <row r="521" spans="2:34" x14ac:dyDescent="0.2">
      <c r="B521" s="92"/>
      <c r="C521" s="92"/>
      <c r="D521" s="26"/>
      <c r="G521" s="26"/>
      <c r="I521" s="26"/>
      <c r="K521" s="26"/>
      <c r="L521" s="26"/>
      <c r="M521" s="26"/>
      <c r="O521" s="26"/>
      <c r="P521" s="26"/>
      <c r="Q521" s="26"/>
      <c r="S521" s="26"/>
      <c r="T521" s="26"/>
      <c r="U521" s="26"/>
      <c r="AB521" s="26"/>
      <c r="AC521" s="26"/>
      <c r="AE521" s="26"/>
      <c r="AF521" s="26"/>
      <c r="AG521" s="26"/>
      <c r="AH521" s="94"/>
    </row>
    <row r="522" spans="2:34" x14ac:dyDescent="0.2">
      <c r="B522" s="92"/>
      <c r="C522" s="92"/>
      <c r="D522" s="26"/>
      <c r="G522" s="26"/>
      <c r="I522" s="26"/>
      <c r="K522" s="26"/>
      <c r="L522" s="26"/>
      <c r="M522" s="26"/>
      <c r="O522" s="26"/>
      <c r="P522" s="26"/>
      <c r="Q522" s="26"/>
      <c r="S522" s="26"/>
      <c r="T522" s="26"/>
      <c r="U522" s="26"/>
      <c r="AB522" s="26"/>
      <c r="AC522" s="26"/>
      <c r="AE522" s="26"/>
      <c r="AF522" s="26"/>
      <c r="AG522" s="26"/>
      <c r="AH522" s="94"/>
    </row>
    <row r="523" spans="2:34" x14ac:dyDescent="0.2">
      <c r="B523" s="92"/>
      <c r="C523" s="92"/>
      <c r="D523" s="26"/>
      <c r="G523" s="26"/>
      <c r="I523" s="26"/>
      <c r="K523" s="26"/>
      <c r="L523" s="26"/>
      <c r="M523" s="26"/>
      <c r="O523" s="26"/>
      <c r="P523" s="26"/>
      <c r="Q523" s="26"/>
      <c r="S523" s="26"/>
      <c r="T523" s="26"/>
      <c r="U523" s="26"/>
      <c r="AB523" s="26"/>
      <c r="AC523" s="26"/>
      <c r="AE523" s="26"/>
      <c r="AF523" s="26"/>
      <c r="AG523" s="26"/>
      <c r="AH523" s="94"/>
    </row>
    <row r="524" spans="2:34" x14ac:dyDescent="0.2">
      <c r="B524" s="92"/>
      <c r="C524" s="92"/>
      <c r="D524" s="26"/>
      <c r="G524" s="26"/>
      <c r="I524" s="26"/>
      <c r="K524" s="26"/>
      <c r="L524" s="26"/>
      <c r="M524" s="26"/>
      <c r="O524" s="26"/>
      <c r="P524" s="26"/>
      <c r="Q524" s="26"/>
      <c r="S524" s="26"/>
      <c r="T524" s="26"/>
      <c r="U524" s="26"/>
      <c r="AB524" s="26"/>
      <c r="AC524" s="26"/>
      <c r="AE524" s="26"/>
      <c r="AF524" s="26"/>
      <c r="AG524" s="26"/>
      <c r="AH524" s="94"/>
    </row>
    <row r="525" spans="2:34" x14ac:dyDescent="0.2">
      <c r="B525" s="92"/>
      <c r="C525" s="92"/>
      <c r="D525" s="26"/>
      <c r="G525" s="26"/>
      <c r="I525" s="26"/>
      <c r="K525" s="26"/>
      <c r="L525" s="26"/>
      <c r="M525" s="26"/>
      <c r="O525" s="26"/>
      <c r="P525" s="26"/>
      <c r="Q525" s="26"/>
      <c r="S525" s="26"/>
      <c r="T525" s="26"/>
      <c r="U525" s="26"/>
      <c r="AB525" s="26"/>
      <c r="AC525" s="26"/>
      <c r="AE525" s="26"/>
      <c r="AF525" s="26"/>
      <c r="AG525" s="26"/>
      <c r="AH525" s="94"/>
    </row>
    <row r="526" spans="2:34" x14ac:dyDescent="0.2">
      <c r="B526" s="92"/>
      <c r="C526" s="92"/>
      <c r="D526" s="26"/>
      <c r="G526" s="26"/>
      <c r="I526" s="26"/>
      <c r="K526" s="26"/>
      <c r="L526" s="26"/>
      <c r="M526" s="26"/>
      <c r="O526" s="26"/>
      <c r="P526" s="26"/>
      <c r="Q526" s="26"/>
      <c r="S526" s="26"/>
      <c r="T526" s="26"/>
      <c r="U526" s="26"/>
      <c r="AB526" s="26"/>
      <c r="AC526" s="26"/>
      <c r="AE526" s="26"/>
      <c r="AF526" s="26"/>
      <c r="AG526" s="26"/>
      <c r="AH526" s="94"/>
    </row>
    <row r="527" spans="2:34" x14ac:dyDescent="0.2">
      <c r="B527" s="92"/>
      <c r="C527" s="92"/>
      <c r="D527" s="26"/>
      <c r="G527" s="26"/>
      <c r="I527" s="26"/>
      <c r="K527" s="26"/>
      <c r="L527" s="26"/>
      <c r="M527" s="26"/>
      <c r="O527" s="26"/>
      <c r="P527" s="26"/>
      <c r="Q527" s="26"/>
      <c r="S527" s="26"/>
      <c r="T527" s="26"/>
      <c r="U527" s="26"/>
      <c r="AB527" s="26"/>
      <c r="AC527" s="26"/>
      <c r="AE527" s="26"/>
      <c r="AF527" s="26"/>
      <c r="AG527" s="26"/>
      <c r="AH527" s="94"/>
    </row>
    <row r="528" spans="2:34" x14ac:dyDescent="0.2">
      <c r="B528" s="92"/>
      <c r="C528" s="92"/>
      <c r="D528" s="26"/>
      <c r="G528" s="26"/>
      <c r="I528" s="26"/>
      <c r="K528" s="26"/>
      <c r="L528" s="26"/>
      <c r="M528" s="26"/>
      <c r="O528" s="26"/>
      <c r="P528" s="26"/>
      <c r="Q528" s="26"/>
      <c r="S528" s="26"/>
      <c r="T528" s="26"/>
      <c r="U528" s="26"/>
      <c r="AB528" s="26"/>
      <c r="AC528" s="26"/>
      <c r="AE528" s="26"/>
      <c r="AF528" s="26"/>
      <c r="AG528" s="26"/>
      <c r="AH528" s="94"/>
    </row>
    <row r="529" spans="2:34" x14ac:dyDescent="0.2">
      <c r="B529" s="92"/>
      <c r="C529" s="92"/>
      <c r="D529" s="26"/>
      <c r="G529" s="26"/>
      <c r="I529" s="26"/>
      <c r="K529" s="26"/>
      <c r="L529" s="26"/>
      <c r="M529" s="26"/>
      <c r="O529" s="26"/>
      <c r="P529" s="26"/>
      <c r="Q529" s="26"/>
      <c r="S529" s="26"/>
      <c r="T529" s="26"/>
      <c r="U529" s="26"/>
      <c r="AB529" s="26"/>
      <c r="AC529" s="26"/>
      <c r="AE529" s="26"/>
      <c r="AF529" s="26"/>
      <c r="AG529" s="26"/>
      <c r="AH529" s="94"/>
    </row>
    <row r="530" spans="2:34" x14ac:dyDescent="0.2">
      <c r="B530" s="92"/>
      <c r="C530" s="92"/>
      <c r="D530" s="26"/>
      <c r="G530" s="26"/>
      <c r="I530" s="26"/>
      <c r="K530" s="26"/>
      <c r="L530" s="26"/>
      <c r="M530" s="26"/>
      <c r="O530" s="26"/>
      <c r="P530" s="26"/>
      <c r="Q530" s="26"/>
      <c r="S530" s="26"/>
      <c r="T530" s="26"/>
      <c r="U530" s="26"/>
      <c r="AB530" s="26"/>
      <c r="AC530" s="26"/>
      <c r="AE530" s="26"/>
      <c r="AF530" s="26"/>
      <c r="AG530" s="26"/>
      <c r="AH530" s="94"/>
    </row>
    <row r="531" spans="2:34" x14ac:dyDescent="0.2">
      <c r="B531" s="92"/>
      <c r="C531" s="92"/>
      <c r="D531" s="26"/>
      <c r="G531" s="26"/>
      <c r="I531" s="26"/>
      <c r="K531" s="26"/>
      <c r="L531" s="26"/>
      <c r="M531" s="26"/>
      <c r="O531" s="26"/>
      <c r="P531" s="26"/>
      <c r="Q531" s="26"/>
      <c r="S531" s="26"/>
      <c r="T531" s="26"/>
      <c r="U531" s="26"/>
      <c r="AB531" s="26"/>
      <c r="AC531" s="26"/>
      <c r="AE531" s="26"/>
      <c r="AF531" s="26"/>
      <c r="AG531" s="26"/>
      <c r="AH531" s="94"/>
    </row>
    <row r="532" spans="2:34" x14ac:dyDescent="0.2">
      <c r="B532" s="92"/>
      <c r="C532" s="92"/>
      <c r="D532" s="26"/>
      <c r="G532" s="26"/>
      <c r="I532" s="26"/>
      <c r="K532" s="26"/>
      <c r="L532" s="26"/>
      <c r="M532" s="26"/>
      <c r="O532" s="26"/>
      <c r="P532" s="26"/>
      <c r="Q532" s="26"/>
      <c r="S532" s="26"/>
      <c r="T532" s="26"/>
      <c r="U532" s="26"/>
      <c r="AB532" s="26"/>
      <c r="AC532" s="26"/>
      <c r="AE532" s="26"/>
      <c r="AF532" s="26"/>
      <c r="AG532" s="26"/>
      <c r="AH532" s="94"/>
    </row>
    <row r="533" spans="2:34" x14ac:dyDescent="0.2">
      <c r="B533" s="92"/>
      <c r="C533" s="92"/>
      <c r="D533" s="26"/>
      <c r="G533" s="26"/>
      <c r="I533" s="26"/>
      <c r="K533" s="26"/>
      <c r="L533" s="26"/>
      <c r="M533" s="26"/>
      <c r="O533" s="26"/>
      <c r="P533" s="26"/>
      <c r="Q533" s="26"/>
      <c r="S533" s="26"/>
      <c r="T533" s="26"/>
      <c r="U533" s="26"/>
      <c r="AB533" s="26"/>
      <c r="AC533" s="26"/>
      <c r="AE533" s="26"/>
      <c r="AF533" s="26"/>
      <c r="AG533" s="26"/>
      <c r="AH533" s="94"/>
    </row>
    <row r="534" spans="2:34" x14ac:dyDescent="0.2">
      <c r="B534" s="92"/>
      <c r="C534" s="92"/>
      <c r="D534" s="26"/>
      <c r="G534" s="26"/>
      <c r="I534" s="26"/>
      <c r="K534" s="26"/>
      <c r="L534" s="26"/>
      <c r="M534" s="26"/>
      <c r="O534" s="26"/>
      <c r="P534" s="26"/>
      <c r="Q534" s="26"/>
      <c r="S534" s="26"/>
      <c r="T534" s="26"/>
      <c r="U534" s="26"/>
      <c r="AB534" s="26"/>
      <c r="AC534" s="26"/>
      <c r="AE534" s="26"/>
      <c r="AF534" s="26"/>
      <c r="AG534" s="26"/>
      <c r="AH534" s="94"/>
    </row>
    <row r="535" spans="2:34" x14ac:dyDescent="0.2">
      <c r="B535" s="92"/>
      <c r="C535" s="92"/>
      <c r="D535" s="26"/>
      <c r="G535" s="26"/>
      <c r="I535" s="26"/>
      <c r="K535" s="26"/>
      <c r="L535" s="26"/>
      <c r="M535" s="26"/>
      <c r="O535" s="26"/>
      <c r="P535" s="26"/>
      <c r="Q535" s="26"/>
      <c r="S535" s="26"/>
      <c r="T535" s="26"/>
      <c r="U535" s="26"/>
      <c r="AB535" s="26"/>
      <c r="AC535" s="26"/>
      <c r="AE535" s="26"/>
      <c r="AF535" s="26"/>
      <c r="AG535" s="26"/>
      <c r="AH535" s="94"/>
    </row>
    <row r="536" spans="2:34" x14ac:dyDescent="0.2">
      <c r="B536" s="92"/>
      <c r="C536" s="92"/>
      <c r="D536" s="26"/>
      <c r="G536" s="26"/>
      <c r="I536" s="26"/>
      <c r="K536" s="26"/>
      <c r="L536" s="26"/>
      <c r="M536" s="26"/>
      <c r="O536" s="26"/>
      <c r="P536" s="26"/>
      <c r="Q536" s="26"/>
      <c r="S536" s="26"/>
      <c r="T536" s="26"/>
      <c r="U536" s="26"/>
      <c r="AB536" s="26"/>
      <c r="AC536" s="26"/>
      <c r="AE536" s="26"/>
      <c r="AF536" s="26"/>
      <c r="AG536" s="26"/>
      <c r="AH536" s="94"/>
    </row>
    <row r="537" spans="2:34" x14ac:dyDescent="0.2">
      <c r="B537" s="92"/>
      <c r="C537" s="92"/>
      <c r="D537" s="26"/>
      <c r="G537" s="26"/>
      <c r="I537" s="26"/>
      <c r="K537" s="26"/>
      <c r="L537" s="26"/>
      <c r="M537" s="26"/>
      <c r="O537" s="26"/>
      <c r="P537" s="26"/>
      <c r="Q537" s="26"/>
      <c r="S537" s="26"/>
      <c r="T537" s="26"/>
      <c r="U537" s="26"/>
      <c r="AB537" s="26"/>
      <c r="AC537" s="26"/>
      <c r="AE537" s="26"/>
      <c r="AF537" s="26"/>
      <c r="AG537" s="26"/>
      <c r="AH537" s="94"/>
    </row>
    <row r="538" spans="2:34" x14ac:dyDescent="0.2">
      <c r="B538" s="92"/>
      <c r="C538" s="92"/>
      <c r="D538" s="26"/>
      <c r="G538" s="26"/>
      <c r="I538" s="26"/>
      <c r="K538" s="26"/>
      <c r="L538" s="26"/>
      <c r="M538" s="26"/>
      <c r="O538" s="26"/>
      <c r="P538" s="26"/>
      <c r="Q538" s="26"/>
      <c r="S538" s="26"/>
      <c r="T538" s="26"/>
      <c r="U538" s="26"/>
      <c r="AB538" s="26"/>
      <c r="AC538" s="26"/>
      <c r="AE538" s="26"/>
      <c r="AF538" s="26"/>
      <c r="AG538" s="26"/>
      <c r="AH538" s="94"/>
    </row>
    <row r="539" spans="2:34" x14ac:dyDescent="0.2">
      <c r="B539" s="92"/>
      <c r="C539" s="92"/>
      <c r="D539" s="26"/>
      <c r="G539" s="26"/>
      <c r="I539" s="26"/>
      <c r="K539" s="26"/>
      <c r="L539" s="26"/>
      <c r="M539" s="26"/>
      <c r="O539" s="26"/>
      <c r="P539" s="26"/>
      <c r="Q539" s="26"/>
      <c r="S539" s="26"/>
      <c r="T539" s="26"/>
      <c r="U539" s="26"/>
      <c r="AB539" s="26"/>
      <c r="AC539" s="26"/>
      <c r="AE539" s="26"/>
      <c r="AF539" s="26"/>
      <c r="AG539" s="26"/>
      <c r="AH539" s="94"/>
    </row>
    <row r="540" spans="2:34" x14ac:dyDescent="0.2">
      <c r="B540" s="92"/>
      <c r="C540" s="92"/>
      <c r="D540" s="26"/>
      <c r="G540" s="26"/>
      <c r="I540" s="26"/>
      <c r="K540" s="26"/>
      <c r="L540" s="26"/>
      <c r="M540" s="26"/>
      <c r="O540" s="26"/>
      <c r="P540" s="26"/>
      <c r="Q540" s="26"/>
      <c r="S540" s="26"/>
      <c r="T540" s="26"/>
      <c r="U540" s="26"/>
      <c r="AB540" s="26"/>
      <c r="AC540" s="26"/>
      <c r="AE540" s="26"/>
      <c r="AF540" s="26"/>
      <c r="AG540" s="26"/>
      <c r="AH540" s="94"/>
    </row>
    <row r="541" spans="2:34" x14ac:dyDescent="0.2">
      <c r="B541" s="92"/>
      <c r="C541" s="92"/>
      <c r="D541" s="26"/>
      <c r="G541" s="26"/>
      <c r="I541" s="26"/>
      <c r="K541" s="26"/>
      <c r="L541" s="26"/>
      <c r="M541" s="26"/>
      <c r="O541" s="26"/>
      <c r="P541" s="26"/>
      <c r="Q541" s="26"/>
      <c r="S541" s="26"/>
      <c r="T541" s="26"/>
      <c r="U541" s="26"/>
      <c r="AB541" s="26"/>
      <c r="AC541" s="26"/>
      <c r="AE541" s="26"/>
      <c r="AF541" s="26"/>
      <c r="AG541" s="26"/>
      <c r="AH541" s="94"/>
    </row>
    <row r="542" spans="2:34" x14ac:dyDescent="0.2">
      <c r="B542" s="92"/>
      <c r="C542" s="92"/>
      <c r="D542" s="26"/>
      <c r="G542" s="26"/>
      <c r="I542" s="26"/>
      <c r="K542" s="26"/>
      <c r="L542" s="26"/>
      <c r="M542" s="26"/>
      <c r="O542" s="26"/>
      <c r="P542" s="26"/>
      <c r="Q542" s="26"/>
      <c r="S542" s="26"/>
      <c r="T542" s="26"/>
      <c r="U542" s="26"/>
      <c r="AB542" s="26"/>
      <c r="AC542" s="26"/>
      <c r="AE542" s="26"/>
      <c r="AF542" s="26"/>
      <c r="AG542" s="26"/>
      <c r="AH542" s="94"/>
    </row>
    <row r="543" spans="2:34" x14ac:dyDescent="0.2">
      <c r="B543" s="92"/>
      <c r="C543" s="92"/>
      <c r="D543" s="26"/>
      <c r="G543" s="26"/>
      <c r="I543" s="26"/>
      <c r="K543" s="26"/>
      <c r="L543" s="26"/>
      <c r="M543" s="26"/>
      <c r="O543" s="26"/>
      <c r="P543" s="26"/>
      <c r="Q543" s="26"/>
      <c r="S543" s="26"/>
      <c r="T543" s="26"/>
      <c r="U543" s="26"/>
      <c r="AB543" s="26"/>
      <c r="AC543" s="26"/>
      <c r="AE543" s="26"/>
      <c r="AF543" s="26"/>
      <c r="AG543" s="26"/>
      <c r="AH543" s="94"/>
    </row>
    <row r="544" spans="2:34" x14ac:dyDescent="0.2">
      <c r="B544" s="92"/>
      <c r="C544" s="92"/>
      <c r="D544" s="26"/>
      <c r="G544" s="26"/>
      <c r="I544" s="26"/>
      <c r="K544" s="26"/>
      <c r="L544" s="26"/>
      <c r="M544" s="26"/>
      <c r="O544" s="26"/>
      <c r="P544" s="26"/>
      <c r="Q544" s="26"/>
      <c r="S544" s="26"/>
      <c r="T544" s="26"/>
      <c r="U544" s="26"/>
      <c r="AB544" s="26"/>
      <c r="AC544" s="26"/>
      <c r="AE544" s="26"/>
      <c r="AF544" s="26"/>
      <c r="AG544" s="26"/>
      <c r="AH544" s="94"/>
    </row>
    <row r="545" spans="2:34" x14ac:dyDescent="0.2">
      <c r="B545" s="92"/>
      <c r="C545" s="92"/>
      <c r="D545" s="26"/>
      <c r="G545" s="26"/>
      <c r="I545" s="26"/>
      <c r="K545" s="26"/>
      <c r="L545" s="26"/>
      <c r="M545" s="26"/>
      <c r="O545" s="26"/>
      <c r="P545" s="26"/>
      <c r="Q545" s="26"/>
      <c r="S545" s="26"/>
      <c r="T545" s="26"/>
      <c r="U545" s="26"/>
      <c r="AB545" s="26"/>
      <c r="AC545" s="26"/>
      <c r="AE545" s="26"/>
      <c r="AF545" s="26"/>
      <c r="AG545" s="26"/>
      <c r="AH545" s="94"/>
    </row>
    <row r="546" spans="2:34" x14ac:dyDescent="0.2">
      <c r="B546" s="92"/>
      <c r="C546" s="92"/>
      <c r="D546" s="26"/>
      <c r="G546" s="26"/>
      <c r="I546" s="26"/>
      <c r="K546" s="26"/>
      <c r="L546" s="26"/>
      <c r="M546" s="26"/>
      <c r="O546" s="26"/>
      <c r="P546" s="26"/>
      <c r="Q546" s="26"/>
      <c r="S546" s="26"/>
      <c r="T546" s="26"/>
      <c r="U546" s="26"/>
      <c r="AB546" s="26"/>
      <c r="AC546" s="26"/>
      <c r="AE546" s="26"/>
      <c r="AF546" s="26"/>
      <c r="AG546" s="26"/>
      <c r="AH546" s="94"/>
    </row>
    <row r="547" spans="2:34" x14ac:dyDescent="0.2">
      <c r="B547" s="92"/>
      <c r="C547" s="92"/>
      <c r="D547" s="26"/>
      <c r="G547" s="26"/>
      <c r="I547" s="26"/>
      <c r="K547" s="26"/>
      <c r="L547" s="26"/>
      <c r="M547" s="26"/>
      <c r="O547" s="26"/>
      <c r="P547" s="26"/>
      <c r="Q547" s="26"/>
      <c r="S547" s="26"/>
      <c r="T547" s="26"/>
      <c r="U547" s="26"/>
      <c r="AB547" s="26"/>
      <c r="AC547" s="26"/>
      <c r="AE547" s="26"/>
      <c r="AF547" s="26"/>
      <c r="AG547" s="26"/>
      <c r="AH547" s="94"/>
    </row>
    <row r="548" spans="2:34" x14ac:dyDescent="0.2">
      <c r="B548" s="92"/>
      <c r="C548" s="92"/>
      <c r="D548" s="26"/>
      <c r="G548" s="26"/>
      <c r="I548" s="26"/>
      <c r="K548" s="26"/>
      <c r="L548" s="26"/>
      <c r="M548" s="26"/>
      <c r="O548" s="26"/>
      <c r="P548" s="26"/>
      <c r="Q548" s="26"/>
      <c r="S548" s="26"/>
      <c r="T548" s="26"/>
      <c r="U548" s="26"/>
      <c r="AB548" s="26"/>
      <c r="AC548" s="26"/>
      <c r="AE548" s="26"/>
      <c r="AF548" s="26"/>
      <c r="AG548" s="26"/>
      <c r="AH548" s="94"/>
    </row>
    <row r="549" spans="2:34" x14ac:dyDescent="0.2">
      <c r="B549" s="92"/>
      <c r="C549" s="92"/>
      <c r="D549" s="26"/>
      <c r="G549" s="26"/>
      <c r="I549" s="26"/>
      <c r="K549" s="26"/>
      <c r="L549" s="26"/>
      <c r="M549" s="26"/>
      <c r="O549" s="26"/>
      <c r="P549" s="26"/>
      <c r="Q549" s="26"/>
      <c r="S549" s="26"/>
      <c r="T549" s="26"/>
      <c r="U549" s="26"/>
      <c r="AB549" s="26"/>
      <c r="AC549" s="26"/>
      <c r="AE549" s="26"/>
      <c r="AF549" s="26"/>
      <c r="AG549" s="26"/>
      <c r="AH549" s="94"/>
    </row>
    <row r="550" spans="2:34" x14ac:dyDescent="0.2">
      <c r="B550" s="92"/>
      <c r="C550" s="92"/>
      <c r="D550" s="26"/>
      <c r="G550" s="26"/>
      <c r="I550" s="26"/>
      <c r="K550" s="26"/>
      <c r="L550" s="26"/>
      <c r="M550" s="26"/>
      <c r="O550" s="26"/>
      <c r="P550" s="26"/>
      <c r="Q550" s="26"/>
      <c r="S550" s="26"/>
      <c r="T550" s="26"/>
      <c r="U550" s="26"/>
      <c r="AB550" s="26"/>
      <c r="AC550" s="26"/>
      <c r="AE550" s="26"/>
      <c r="AF550" s="26"/>
      <c r="AG550" s="26"/>
      <c r="AH550" s="94"/>
    </row>
    <row r="551" spans="2:34" x14ac:dyDescent="0.2">
      <c r="B551" s="92"/>
      <c r="C551" s="92"/>
      <c r="D551" s="26"/>
      <c r="G551" s="26"/>
      <c r="I551" s="26"/>
      <c r="K551" s="26"/>
      <c r="L551" s="26"/>
      <c r="M551" s="26"/>
      <c r="O551" s="26"/>
      <c r="P551" s="26"/>
      <c r="Q551" s="26"/>
      <c r="S551" s="26"/>
      <c r="T551" s="26"/>
      <c r="U551" s="26"/>
      <c r="AB551" s="26"/>
      <c r="AC551" s="26"/>
      <c r="AE551" s="26"/>
      <c r="AF551" s="26"/>
      <c r="AG551" s="26"/>
      <c r="AH551" s="94"/>
    </row>
    <row r="552" spans="2:34" x14ac:dyDescent="0.2">
      <c r="B552" s="92"/>
      <c r="C552" s="92"/>
      <c r="D552" s="26"/>
      <c r="G552" s="26"/>
      <c r="I552" s="26"/>
      <c r="K552" s="26"/>
      <c r="L552" s="26"/>
      <c r="M552" s="26"/>
      <c r="O552" s="26"/>
      <c r="P552" s="26"/>
      <c r="Q552" s="26"/>
      <c r="S552" s="26"/>
      <c r="T552" s="26"/>
      <c r="U552" s="26"/>
      <c r="AB552" s="26"/>
      <c r="AC552" s="26"/>
      <c r="AE552" s="26"/>
      <c r="AF552" s="26"/>
      <c r="AG552" s="26"/>
      <c r="AH552" s="94"/>
    </row>
    <row r="553" spans="2:34" x14ac:dyDescent="0.2">
      <c r="B553" s="92"/>
      <c r="C553" s="92"/>
      <c r="D553" s="26"/>
      <c r="G553" s="26"/>
      <c r="I553" s="26"/>
      <c r="K553" s="26"/>
      <c r="L553" s="26"/>
      <c r="M553" s="26"/>
      <c r="O553" s="26"/>
      <c r="P553" s="26"/>
      <c r="Q553" s="26"/>
      <c r="S553" s="26"/>
      <c r="T553" s="26"/>
      <c r="U553" s="26"/>
      <c r="AB553" s="26"/>
      <c r="AC553" s="26"/>
      <c r="AE553" s="26"/>
      <c r="AF553" s="26"/>
      <c r="AG553" s="26"/>
      <c r="AH553" s="94"/>
    </row>
    <row r="554" spans="2:34" x14ac:dyDescent="0.2">
      <c r="B554" s="92"/>
      <c r="C554" s="92"/>
      <c r="D554" s="26"/>
      <c r="G554" s="26"/>
      <c r="I554" s="26"/>
      <c r="K554" s="26"/>
      <c r="L554" s="26"/>
      <c r="M554" s="26"/>
      <c r="O554" s="26"/>
      <c r="P554" s="26"/>
      <c r="Q554" s="26"/>
      <c r="S554" s="26"/>
      <c r="T554" s="26"/>
      <c r="U554" s="26"/>
      <c r="AB554" s="26"/>
      <c r="AC554" s="26"/>
      <c r="AE554" s="26"/>
      <c r="AF554" s="26"/>
      <c r="AG554" s="26"/>
      <c r="AH554" s="94"/>
    </row>
    <row r="555" spans="2:34" x14ac:dyDescent="0.2">
      <c r="B555" s="92"/>
      <c r="C555" s="92"/>
      <c r="D555" s="26"/>
      <c r="G555" s="26"/>
      <c r="I555" s="26"/>
      <c r="K555" s="26"/>
      <c r="L555" s="26"/>
      <c r="M555" s="26"/>
      <c r="O555" s="26"/>
      <c r="P555" s="26"/>
      <c r="Q555" s="26"/>
      <c r="S555" s="26"/>
      <c r="T555" s="26"/>
      <c r="U555" s="26"/>
      <c r="AB555" s="26"/>
      <c r="AC555" s="26"/>
      <c r="AE555" s="26"/>
      <c r="AF555" s="26"/>
      <c r="AG555" s="26"/>
      <c r="AH555" s="94"/>
    </row>
    <row r="556" spans="2:34" x14ac:dyDescent="0.2">
      <c r="B556" s="92"/>
      <c r="C556" s="92"/>
      <c r="D556" s="26"/>
      <c r="G556" s="26"/>
      <c r="I556" s="26"/>
      <c r="K556" s="26"/>
      <c r="L556" s="26"/>
      <c r="M556" s="26"/>
      <c r="O556" s="26"/>
      <c r="P556" s="26"/>
      <c r="Q556" s="26"/>
      <c r="S556" s="26"/>
      <c r="T556" s="26"/>
      <c r="U556" s="26"/>
      <c r="AB556" s="26"/>
      <c r="AC556" s="26"/>
      <c r="AE556" s="26"/>
      <c r="AF556" s="26"/>
      <c r="AG556" s="26"/>
      <c r="AH556" s="94"/>
    </row>
    <row r="557" spans="2:34" x14ac:dyDescent="0.2">
      <c r="B557" s="92"/>
      <c r="C557" s="92"/>
      <c r="D557" s="26"/>
      <c r="G557" s="26"/>
      <c r="I557" s="26"/>
      <c r="K557" s="26"/>
      <c r="L557" s="26"/>
      <c r="M557" s="26"/>
      <c r="O557" s="26"/>
      <c r="P557" s="26"/>
      <c r="Q557" s="26"/>
      <c r="S557" s="26"/>
      <c r="T557" s="26"/>
      <c r="U557" s="26"/>
      <c r="AB557" s="26"/>
      <c r="AC557" s="26"/>
      <c r="AE557" s="26"/>
      <c r="AF557" s="26"/>
      <c r="AG557" s="26"/>
      <c r="AH557" s="94"/>
    </row>
    <row r="558" spans="2:34" x14ac:dyDescent="0.2">
      <c r="B558" s="92"/>
      <c r="C558" s="92"/>
      <c r="D558" s="26"/>
      <c r="G558" s="26"/>
      <c r="I558" s="26"/>
      <c r="K558" s="26"/>
      <c r="L558" s="26"/>
      <c r="M558" s="26"/>
      <c r="O558" s="26"/>
      <c r="P558" s="26"/>
      <c r="Q558" s="26"/>
      <c r="S558" s="26"/>
      <c r="T558" s="26"/>
      <c r="U558" s="26"/>
      <c r="AB558" s="26"/>
      <c r="AC558" s="26"/>
      <c r="AE558" s="26"/>
      <c r="AF558" s="26"/>
      <c r="AG558" s="26"/>
      <c r="AH558" s="94"/>
    </row>
    <row r="559" spans="2:34" x14ac:dyDescent="0.2">
      <c r="B559" s="92"/>
      <c r="C559" s="92"/>
      <c r="D559" s="26"/>
      <c r="G559" s="26"/>
      <c r="I559" s="26"/>
      <c r="K559" s="26"/>
      <c r="L559" s="26"/>
      <c r="M559" s="26"/>
      <c r="O559" s="26"/>
      <c r="P559" s="26"/>
      <c r="Q559" s="26"/>
      <c r="S559" s="26"/>
      <c r="T559" s="26"/>
      <c r="U559" s="26"/>
      <c r="AB559" s="26"/>
      <c r="AC559" s="26"/>
      <c r="AE559" s="26"/>
      <c r="AF559" s="26"/>
      <c r="AG559" s="26"/>
      <c r="AH559" s="94"/>
    </row>
    <row r="560" spans="2:34" x14ac:dyDescent="0.2">
      <c r="B560" s="92"/>
      <c r="C560" s="92"/>
      <c r="D560" s="26"/>
      <c r="G560" s="26"/>
      <c r="I560" s="26"/>
      <c r="K560" s="26"/>
      <c r="L560" s="26"/>
      <c r="M560" s="26"/>
      <c r="O560" s="26"/>
      <c r="P560" s="26"/>
      <c r="Q560" s="26"/>
      <c r="S560" s="26"/>
      <c r="T560" s="26"/>
      <c r="U560" s="26"/>
      <c r="AB560" s="26"/>
      <c r="AC560" s="26"/>
      <c r="AE560" s="26"/>
      <c r="AF560" s="26"/>
      <c r="AG560" s="26"/>
      <c r="AH560" s="94"/>
    </row>
    <row r="561" spans="2:34" x14ac:dyDescent="0.2">
      <c r="B561" s="92"/>
      <c r="C561" s="92"/>
      <c r="D561" s="26"/>
      <c r="G561" s="26"/>
      <c r="I561" s="26"/>
      <c r="K561" s="26"/>
      <c r="L561" s="26"/>
      <c r="M561" s="26"/>
      <c r="O561" s="26"/>
      <c r="P561" s="26"/>
      <c r="Q561" s="26"/>
      <c r="S561" s="26"/>
      <c r="T561" s="26"/>
      <c r="U561" s="26"/>
      <c r="AB561" s="26"/>
      <c r="AC561" s="26"/>
      <c r="AE561" s="26"/>
      <c r="AF561" s="26"/>
      <c r="AG561" s="26"/>
      <c r="AH561" s="94"/>
    </row>
    <row r="562" spans="2:34" x14ac:dyDescent="0.2">
      <c r="B562" s="92"/>
      <c r="C562" s="92"/>
      <c r="D562" s="26"/>
      <c r="G562" s="26"/>
      <c r="I562" s="26"/>
      <c r="K562" s="26"/>
      <c r="L562" s="26"/>
      <c r="M562" s="26"/>
      <c r="O562" s="26"/>
      <c r="P562" s="26"/>
      <c r="Q562" s="26"/>
      <c r="S562" s="26"/>
      <c r="T562" s="26"/>
      <c r="U562" s="26"/>
      <c r="AB562" s="26"/>
      <c r="AC562" s="26"/>
      <c r="AE562" s="26"/>
      <c r="AF562" s="26"/>
      <c r="AG562" s="26"/>
      <c r="AH562" s="94"/>
    </row>
    <row r="563" spans="2:34" x14ac:dyDescent="0.2">
      <c r="B563" s="92"/>
      <c r="C563" s="92"/>
      <c r="D563" s="26"/>
      <c r="G563" s="26"/>
      <c r="I563" s="26"/>
      <c r="K563" s="26"/>
      <c r="L563" s="26"/>
      <c r="M563" s="26"/>
      <c r="O563" s="26"/>
      <c r="P563" s="26"/>
      <c r="Q563" s="26"/>
      <c r="S563" s="26"/>
      <c r="T563" s="26"/>
      <c r="U563" s="26"/>
      <c r="AB563" s="26"/>
      <c r="AC563" s="26"/>
      <c r="AE563" s="26"/>
      <c r="AF563" s="26"/>
      <c r="AG563" s="26"/>
      <c r="AH563" s="94"/>
    </row>
    <row r="564" spans="2:34" x14ac:dyDescent="0.2">
      <c r="B564" s="92"/>
      <c r="C564" s="92"/>
      <c r="D564" s="26"/>
      <c r="G564" s="26"/>
      <c r="I564" s="26"/>
      <c r="K564" s="26"/>
      <c r="L564" s="26"/>
      <c r="M564" s="26"/>
      <c r="O564" s="26"/>
      <c r="P564" s="26"/>
      <c r="Q564" s="26"/>
      <c r="S564" s="26"/>
      <c r="T564" s="26"/>
      <c r="U564" s="26"/>
      <c r="AB564" s="26"/>
      <c r="AC564" s="26"/>
      <c r="AE564" s="26"/>
      <c r="AF564" s="26"/>
      <c r="AG564" s="26"/>
      <c r="AH564" s="94"/>
    </row>
    <row r="565" spans="2:34" x14ac:dyDescent="0.2">
      <c r="B565" s="92"/>
      <c r="C565" s="92"/>
      <c r="D565" s="26"/>
      <c r="G565" s="26"/>
      <c r="I565" s="26"/>
      <c r="K565" s="26"/>
      <c r="L565" s="26"/>
      <c r="M565" s="26"/>
      <c r="O565" s="26"/>
      <c r="P565" s="26"/>
      <c r="Q565" s="26"/>
      <c r="S565" s="26"/>
      <c r="T565" s="26"/>
      <c r="U565" s="26"/>
      <c r="AB565" s="26"/>
      <c r="AC565" s="26"/>
      <c r="AE565" s="26"/>
      <c r="AF565" s="26"/>
      <c r="AG565" s="26"/>
      <c r="AH565" s="94"/>
    </row>
    <row r="566" spans="2:34" x14ac:dyDescent="0.2">
      <c r="B566" s="92"/>
      <c r="C566" s="92"/>
      <c r="D566" s="26"/>
      <c r="G566" s="26"/>
      <c r="I566" s="26"/>
      <c r="K566" s="26"/>
      <c r="L566" s="26"/>
      <c r="M566" s="26"/>
      <c r="O566" s="26"/>
      <c r="P566" s="26"/>
      <c r="Q566" s="26"/>
      <c r="S566" s="26"/>
      <c r="T566" s="26"/>
      <c r="U566" s="26"/>
      <c r="AB566" s="26"/>
      <c r="AC566" s="26"/>
      <c r="AE566" s="26"/>
      <c r="AF566" s="26"/>
      <c r="AG566" s="26"/>
      <c r="AH566" s="94"/>
    </row>
    <row r="567" spans="2:34" x14ac:dyDescent="0.2">
      <c r="B567" s="92"/>
      <c r="C567" s="92"/>
      <c r="D567" s="26"/>
      <c r="G567" s="26"/>
      <c r="I567" s="26"/>
      <c r="K567" s="26"/>
      <c r="L567" s="26"/>
      <c r="M567" s="26"/>
      <c r="O567" s="26"/>
      <c r="P567" s="26"/>
      <c r="Q567" s="26"/>
      <c r="S567" s="26"/>
      <c r="T567" s="26"/>
      <c r="U567" s="26"/>
      <c r="AB567" s="26"/>
      <c r="AC567" s="26"/>
      <c r="AE567" s="26"/>
      <c r="AF567" s="26"/>
      <c r="AG567" s="26"/>
      <c r="AH567" s="94"/>
    </row>
    <row r="568" spans="2:34" x14ac:dyDescent="0.2">
      <c r="B568" s="92"/>
      <c r="C568" s="92"/>
      <c r="D568" s="26"/>
      <c r="G568" s="26"/>
      <c r="I568" s="26"/>
      <c r="K568" s="26"/>
      <c r="L568" s="26"/>
      <c r="M568" s="26"/>
      <c r="O568" s="26"/>
      <c r="P568" s="26"/>
      <c r="Q568" s="26"/>
      <c r="S568" s="26"/>
      <c r="T568" s="26"/>
      <c r="U568" s="26"/>
      <c r="AB568" s="26"/>
      <c r="AC568" s="26"/>
      <c r="AE568" s="26"/>
      <c r="AF568" s="26"/>
      <c r="AG568" s="26"/>
      <c r="AH568" s="94"/>
    </row>
    <row r="569" spans="2:34" x14ac:dyDescent="0.2">
      <c r="B569" s="92"/>
      <c r="C569" s="92"/>
      <c r="D569" s="26"/>
      <c r="G569" s="26"/>
      <c r="I569" s="26"/>
      <c r="K569" s="26"/>
      <c r="L569" s="26"/>
      <c r="M569" s="26"/>
      <c r="O569" s="26"/>
      <c r="P569" s="26"/>
      <c r="Q569" s="26"/>
      <c r="S569" s="26"/>
      <c r="T569" s="26"/>
      <c r="U569" s="26"/>
      <c r="AB569" s="26"/>
      <c r="AC569" s="26"/>
      <c r="AE569" s="26"/>
      <c r="AF569" s="26"/>
      <c r="AG569" s="26"/>
      <c r="AH569" s="94"/>
    </row>
    <row r="570" spans="2:34" x14ac:dyDescent="0.2">
      <c r="B570" s="92"/>
      <c r="C570" s="92"/>
      <c r="D570" s="26"/>
      <c r="G570" s="26"/>
      <c r="I570" s="26"/>
      <c r="K570" s="26"/>
      <c r="L570" s="26"/>
      <c r="M570" s="26"/>
      <c r="O570" s="26"/>
      <c r="P570" s="26"/>
      <c r="Q570" s="26"/>
      <c r="S570" s="26"/>
      <c r="T570" s="26"/>
      <c r="U570" s="26"/>
      <c r="AB570" s="26"/>
      <c r="AC570" s="26"/>
      <c r="AE570" s="26"/>
      <c r="AF570" s="26"/>
      <c r="AG570" s="26"/>
      <c r="AH570" s="94"/>
    </row>
    <row r="571" spans="2:34" x14ac:dyDescent="0.2">
      <c r="B571" s="92"/>
      <c r="C571" s="92"/>
      <c r="D571" s="26"/>
      <c r="G571" s="26"/>
      <c r="I571" s="26"/>
      <c r="K571" s="26"/>
      <c r="L571" s="26"/>
      <c r="M571" s="26"/>
      <c r="O571" s="26"/>
      <c r="P571" s="26"/>
      <c r="Q571" s="26"/>
      <c r="S571" s="26"/>
      <c r="T571" s="26"/>
      <c r="U571" s="26"/>
      <c r="AB571" s="26"/>
      <c r="AC571" s="26"/>
      <c r="AE571" s="26"/>
      <c r="AF571" s="26"/>
      <c r="AG571" s="26"/>
      <c r="AH571" s="94"/>
    </row>
    <row r="572" spans="2:34" x14ac:dyDescent="0.2">
      <c r="B572" s="92"/>
      <c r="C572" s="92"/>
      <c r="D572" s="26"/>
      <c r="G572" s="26"/>
      <c r="I572" s="26"/>
      <c r="K572" s="26"/>
      <c r="L572" s="26"/>
      <c r="M572" s="26"/>
      <c r="O572" s="26"/>
      <c r="P572" s="26"/>
      <c r="Q572" s="26"/>
      <c r="S572" s="26"/>
      <c r="T572" s="26"/>
      <c r="U572" s="26"/>
      <c r="AB572" s="26"/>
      <c r="AC572" s="26"/>
      <c r="AE572" s="26"/>
      <c r="AF572" s="26"/>
      <c r="AG572" s="26"/>
      <c r="AH572" s="94"/>
    </row>
    <row r="573" spans="2:34" x14ac:dyDescent="0.2">
      <c r="B573" s="92"/>
      <c r="C573" s="92"/>
      <c r="D573" s="26"/>
      <c r="G573" s="26"/>
      <c r="I573" s="26"/>
      <c r="K573" s="26"/>
      <c r="L573" s="26"/>
      <c r="M573" s="26"/>
      <c r="O573" s="26"/>
      <c r="P573" s="26"/>
      <c r="Q573" s="26"/>
      <c r="S573" s="26"/>
      <c r="T573" s="26"/>
      <c r="U573" s="26"/>
      <c r="AB573" s="26"/>
      <c r="AC573" s="26"/>
      <c r="AE573" s="26"/>
      <c r="AF573" s="26"/>
      <c r="AG573" s="26"/>
      <c r="AH573" s="94"/>
    </row>
    <row r="574" spans="2:34" x14ac:dyDescent="0.2">
      <c r="B574" s="92"/>
      <c r="C574" s="92"/>
      <c r="D574" s="26"/>
      <c r="G574" s="26"/>
      <c r="I574" s="26"/>
      <c r="K574" s="26"/>
      <c r="L574" s="26"/>
      <c r="M574" s="26"/>
      <c r="O574" s="26"/>
      <c r="P574" s="26"/>
      <c r="Q574" s="26"/>
      <c r="S574" s="26"/>
      <c r="T574" s="26"/>
      <c r="U574" s="26"/>
      <c r="AB574" s="26"/>
      <c r="AC574" s="26"/>
      <c r="AE574" s="26"/>
      <c r="AF574" s="26"/>
      <c r="AG574" s="26"/>
      <c r="AH574" s="94"/>
    </row>
    <row r="575" spans="2:34" x14ac:dyDescent="0.2">
      <c r="B575" s="92"/>
      <c r="C575" s="92"/>
      <c r="D575" s="26"/>
      <c r="G575" s="26"/>
      <c r="I575" s="26"/>
      <c r="K575" s="26"/>
      <c r="L575" s="26"/>
      <c r="M575" s="26"/>
      <c r="O575" s="26"/>
      <c r="P575" s="26"/>
      <c r="Q575" s="26"/>
      <c r="S575" s="26"/>
      <c r="T575" s="26"/>
      <c r="U575" s="26"/>
      <c r="AB575" s="26"/>
      <c r="AC575" s="26"/>
      <c r="AE575" s="26"/>
      <c r="AF575" s="26"/>
      <c r="AG575" s="26"/>
      <c r="AH575" s="94"/>
    </row>
    <row r="576" spans="2:34" x14ac:dyDescent="0.2">
      <c r="B576" s="92"/>
      <c r="C576" s="92"/>
      <c r="D576" s="26"/>
      <c r="G576" s="26"/>
      <c r="I576" s="26"/>
      <c r="K576" s="26"/>
      <c r="L576" s="26"/>
      <c r="M576" s="26"/>
      <c r="O576" s="26"/>
      <c r="P576" s="26"/>
      <c r="Q576" s="26"/>
      <c r="S576" s="26"/>
      <c r="T576" s="26"/>
      <c r="U576" s="26"/>
      <c r="AB576" s="26"/>
      <c r="AC576" s="26"/>
      <c r="AE576" s="26"/>
      <c r="AF576" s="26"/>
      <c r="AG576" s="26"/>
      <c r="AH576" s="94"/>
    </row>
    <row r="577" spans="2:34" x14ac:dyDescent="0.2">
      <c r="B577" s="92"/>
      <c r="C577" s="92"/>
      <c r="D577" s="26"/>
      <c r="G577" s="26"/>
      <c r="I577" s="26"/>
      <c r="K577" s="26"/>
      <c r="L577" s="26"/>
      <c r="M577" s="26"/>
      <c r="O577" s="26"/>
      <c r="P577" s="26"/>
      <c r="Q577" s="26"/>
      <c r="S577" s="26"/>
      <c r="T577" s="26"/>
      <c r="U577" s="26"/>
      <c r="AB577" s="26"/>
      <c r="AC577" s="26"/>
      <c r="AE577" s="26"/>
      <c r="AF577" s="26"/>
      <c r="AG577" s="26"/>
      <c r="AH577" s="94"/>
    </row>
    <row r="578" spans="2:34" x14ac:dyDescent="0.2">
      <c r="B578" s="92"/>
      <c r="C578" s="92"/>
      <c r="D578" s="26"/>
      <c r="G578" s="26"/>
      <c r="I578" s="26"/>
      <c r="K578" s="26"/>
      <c r="L578" s="26"/>
      <c r="M578" s="26"/>
      <c r="O578" s="26"/>
      <c r="P578" s="26"/>
      <c r="Q578" s="26"/>
      <c r="S578" s="26"/>
      <c r="T578" s="26"/>
      <c r="U578" s="26"/>
      <c r="AB578" s="26"/>
      <c r="AC578" s="26"/>
      <c r="AE578" s="26"/>
      <c r="AF578" s="26"/>
      <c r="AG578" s="26"/>
      <c r="AH578" s="94"/>
    </row>
    <row r="579" spans="2:34" x14ac:dyDescent="0.2">
      <c r="B579" s="92"/>
      <c r="C579" s="92"/>
      <c r="D579" s="26"/>
      <c r="G579" s="26"/>
      <c r="I579" s="26"/>
      <c r="K579" s="26"/>
      <c r="L579" s="26"/>
      <c r="M579" s="26"/>
      <c r="O579" s="26"/>
      <c r="P579" s="26"/>
      <c r="Q579" s="26"/>
      <c r="S579" s="26"/>
      <c r="T579" s="26"/>
      <c r="U579" s="26"/>
      <c r="AB579" s="26"/>
      <c r="AC579" s="26"/>
      <c r="AE579" s="26"/>
      <c r="AF579" s="26"/>
      <c r="AG579" s="26"/>
      <c r="AH579" s="94"/>
    </row>
    <row r="580" spans="2:34" x14ac:dyDescent="0.2">
      <c r="B580" s="92"/>
      <c r="C580" s="92"/>
      <c r="D580" s="26"/>
      <c r="G580" s="26"/>
      <c r="I580" s="26"/>
      <c r="K580" s="26"/>
      <c r="L580" s="26"/>
      <c r="M580" s="26"/>
      <c r="O580" s="26"/>
      <c r="P580" s="26"/>
      <c r="Q580" s="26"/>
      <c r="S580" s="26"/>
      <c r="T580" s="26"/>
      <c r="U580" s="26"/>
      <c r="AB580" s="26"/>
      <c r="AC580" s="26"/>
      <c r="AE580" s="26"/>
      <c r="AF580" s="26"/>
      <c r="AG580" s="26"/>
      <c r="AH580" s="94"/>
    </row>
    <row r="581" spans="2:34" x14ac:dyDescent="0.2">
      <c r="B581" s="92"/>
      <c r="C581" s="92"/>
      <c r="D581" s="26"/>
      <c r="G581" s="26"/>
      <c r="I581" s="26"/>
      <c r="K581" s="26"/>
      <c r="L581" s="26"/>
      <c r="M581" s="26"/>
      <c r="O581" s="26"/>
      <c r="P581" s="26"/>
      <c r="Q581" s="26"/>
      <c r="S581" s="26"/>
      <c r="T581" s="26"/>
      <c r="U581" s="26"/>
      <c r="AB581" s="26"/>
      <c r="AC581" s="26"/>
      <c r="AE581" s="26"/>
      <c r="AF581" s="26"/>
      <c r="AG581" s="26"/>
      <c r="AH581" s="94"/>
    </row>
    <row r="582" spans="2:34" x14ac:dyDescent="0.2">
      <c r="B582" s="92"/>
      <c r="C582" s="92"/>
      <c r="D582" s="26"/>
      <c r="G582" s="26"/>
      <c r="I582" s="26"/>
      <c r="K582" s="26"/>
      <c r="L582" s="26"/>
      <c r="M582" s="26"/>
      <c r="O582" s="26"/>
      <c r="P582" s="26"/>
      <c r="Q582" s="26"/>
      <c r="S582" s="26"/>
      <c r="T582" s="26"/>
      <c r="U582" s="26"/>
      <c r="AB582" s="26"/>
      <c r="AC582" s="26"/>
      <c r="AE582" s="26"/>
      <c r="AF582" s="26"/>
      <c r="AG582" s="26"/>
      <c r="AH582" s="94"/>
    </row>
    <row r="583" spans="2:34" x14ac:dyDescent="0.2">
      <c r="B583" s="92"/>
      <c r="C583" s="92"/>
      <c r="D583" s="26"/>
      <c r="G583" s="26"/>
      <c r="I583" s="26"/>
      <c r="K583" s="26"/>
      <c r="L583" s="26"/>
      <c r="M583" s="26"/>
      <c r="O583" s="26"/>
      <c r="P583" s="26"/>
      <c r="Q583" s="26"/>
      <c r="S583" s="26"/>
      <c r="T583" s="26"/>
      <c r="U583" s="26"/>
      <c r="AB583" s="26"/>
      <c r="AC583" s="26"/>
      <c r="AE583" s="26"/>
      <c r="AF583" s="26"/>
      <c r="AG583" s="26"/>
      <c r="AH583" s="94"/>
    </row>
    <row r="584" spans="2:34" x14ac:dyDescent="0.2">
      <c r="B584" s="92"/>
      <c r="C584" s="92"/>
      <c r="D584" s="26"/>
      <c r="G584" s="26"/>
      <c r="I584" s="26"/>
      <c r="K584" s="26"/>
      <c r="L584" s="26"/>
      <c r="M584" s="26"/>
      <c r="O584" s="26"/>
      <c r="P584" s="26"/>
      <c r="Q584" s="26"/>
      <c r="S584" s="26"/>
      <c r="T584" s="26"/>
      <c r="U584" s="26"/>
      <c r="AB584" s="26"/>
      <c r="AC584" s="26"/>
      <c r="AE584" s="26"/>
      <c r="AF584" s="26"/>
      <c r="AG584" s="26"/>
      <c r="AH584" s="94"/>
    </row>
    <row r="585" spans="2:34" x14ac:dyDescent="0.2">
      <c r="B585" s="92"/>
      <c r="C585" s="92"/>
      <c r="D585" s="26"/>
      <c r="G585" s="26"/>
      <c r="I585" s="26"/>
      <c r="K585" s="26"/>
      <c r="L585" s="26"/>
      <c r="M585" s="26"/>
      <c r="O585" s="26"/>
      <c r="P585" s="26"/>
      <c r="Q585" s="26"/>
      <c r="S585" s="26"/>
      <c r="T585" s="26"/>
      <c r="U585" s="26"/>
      <c r="AB585" s="26"/>
      <c r="AC585" s="26"/>
      <c r="AE585" s="26"/>
      <c r="AF585" s="26"/>
      <c r="AG585" s="26"/>
      <c r="AH585" s="94"/>
    </row>
    <row r="586" spans="2:34" x14ac:dyDescent="0.2">
      <c r="B586" s="92"/>
      <c r="C586" s="92"/>
      <c r="D586" s="26"/>
      <c r="G586" s="26"/>
      <c r="I586" s="26"/>
      <c r="K586" s="26"/>
      <c r="L586" s="26"/>
      <c r="M586" s="26"/>
      <c r="O586" s="26"/>
      <c r="P586" s="26"/>
      <c r="Q586" s="26"/>
      <c r="S586" s="26"/>
      <c r="T586" s="26"/>
      <c r="U586" s="26"/>
      <c r="AB586" s="26"/>
      <c r="AC586" s="26"/>
      <c r="AE586" s="26"/>
      <c r="AF586" s="26"/>
      <c r="AG586" s="26"/>
      <c r="AH586" s="94"/>
    </row>
    <row r="587" spans="2:34" x14ac:dyDescent="0.2">
      <c r="B587" s="92"/>
      <c r="C587" s="92"/>
      <c r="D587" s="26"/>
      <c r="G587" s="26"/>
      <c r="I587" s="26"/>
      <c r="K587" s="26"/>
      <c r="L587" s="26"/>
      <c r="M587" s="26"/>
      <c r="O587" s="26"/>
      <c r="P587" s="26"/>
      <c r="Q587" s="26"/>
      <c r="S587" s="26"/>
      <c r="T587" s="26"/>
      <c r="U587" s="26"/>
      <c r="AB587" s="26"/>
      <c r="AC587" s="26"/>
      <c r="AE587" s="26"/>
      <c r="AF587" s="26"/>
      <c r="AG587" s="26"/>
      <c r="AH587" s="94"/>
    </row>
    <row r="588" spans="2:34" x14ac:dyDescent="0.2">
      <c r="B588" s="92"/>
      <c r="C588" s="92"/>
      <c r="D588" s="26"/>
      <c r="G588" s="26"/>
      <c r="I588" s="26"/>
      <c r="K588" s="26"/>
      <c r="L588" s="26"/>
      <c r="M588" s="26"/>
      <c r="O588" s="26"/>
      <c r="P588" s="26"/>
      <c r="Q588" s="26"/>
      <c r="S588" s="26"/>
      <c r="T588" s="26"/>
      <c r="U588" s="26"/>
      <c r="AB588" s="26"/>
      <c r="AC588" s="26"/>
      <c r="AE588" s="26"/>
      <c r="AF588" s="26"/>
      <c r="AG588" s="26"/>
      <c r="AH588" s="94"/>
    </row>
    <row r="589" spans="2:34" x14ac:dyDescent="0.2">
      <c r="B589" s="92"/>
      <c r="C589" s="92"/>
      <c r="D589" s="26"/>
      <c r="G589" s="26"/>
      <c r="I589" s="26"/>
      <c r="K589" s="26"/>
      <c r="L589" s="26"/>
      <c r="M589" s="26"/>
      <c r="O589" s="26"/>
      <c r="P589" s="26"/>
      <c r="Q589" s="26"/>
      <c r="S589" s="26"/>
      <c r="T589" s="26"/>
      <c r="U589" s="26"/>
      <c r="AB589" s="26"/>
      <c r="AC589" s="26"/>
      <c r="AE589" s="26"/>
      <c r="AF589" s="26"/>
      <c r="AG589" s="26"/>
      <c r="AH589" s="94"/>
    </row>
    <row r="590" spans="2:34" x14ac:dyDescent="0.2">
      <c r="B590" s="92"/>
      <c r="C590" s="92"/>
      <c r="D590" s="26"/>
      <c r="G590" s="26"/>
      <c r="I590" s="26"/>
      <c r="K590" s="26"/>
      <c r="L590" s="26"/>
      <c r="M590" s="26"/>
      <c r="O590" s="26"/>
      <c r="P590" s="26"/>
      <c r="Q590" s="26"/>
      <c r="S590" s="26"/>
      <c r="T590" s="26"/>
      <c r="U590" s="26"/>
      <c r="AB590" s="26"/>
      <c r="AC590" s="26"/>
      <c r="AE590" s="26"/>
      <c r="AF590" s="26"/>
      <c r="AG590" s="26"/>
      <c r="AH590" s="94"/>
    </row>
    <row r="591" spans="2:34" x14ac:dyDescent="0.2">
      <c r="B591" s="92"/>
      <c r="C591" s="92"/>
      <c r="D591" s="26"/>
      <c r="G591" s="26"/>
      <c r="I591" s="26"/>
      <c r="K591" s="26"/>
      <c r="L591" s="26"/>
      <c r="M591" s="26"/>
      <c r="O591" s="26"/>
      <c r="P591" s="26"/>
      <c r="Q591" s="26"/>
      <c r="S591" s="26"/>
      <c r="T591" s="26"/>
      <c r="U591" s="26"/>
      <c r="AB591" s="26"/>
      <c r="AC591" s="26"/>
      <c r="AE591" s="26"/>
      <c r="AF591" s="26"/>
      <c r="AG591" s="26"/>
      <c r="AH591" s="94"/>
    </row>
    <row r="592" spans="2:34" x14ac:dyDescent="0.2">
      <c r="B592" s="92"/>
      <c r="C592" s="92"/>
      <c r="D592" s="26"/>
      <c r="G592" s="26"/>
      <c r="I592" s="26"/>
      <c r="K592" s="26"/>
      <c r="L592" s="26"/>
      <c r="M592" s="26"/>
      <c r="O592" s="26"/>
      <c r="P592" s="26"/>
      <c r="Q592" s="26"/>
      <c r="S592" s="26"/>
      <c r="T592" s="26"/>
      <c r="U592" s="26"/>
      <c r="AB592" s="26"/>
      <c r="AC592" s="26"/>
      <c r="AE592" s="26"/>
      <c r="AF592" s="26"/>
      <c r="AG592" s="26"/>
      <c r="AH592" s="94"/>
    </row>
    <row r="593" spans="2:34" x14ac:dyDescent="0.2">
      <c r="B593" s="92"/>
      <c r="C593" s="92"/>
      <c r="D593" s="26"/>
      <c r="G593" s="26"/>
      <c r="I593" s="26"/>
      <c r="K593" s="26"/>
      <c r="L593" s="26"/>
      <c r="M593" s="26"/>
      <c r="O593" s="26"/>
      <c r="P593" s="26"/>
      <c r="Q593" s="26"/>
      <c r="S593" s="26"/>
      <c r="T593" s="26"/>
      <c r="U593" s="26"/>
      <c r="AB593" s="26"/>
      <c r="AC593" s="26"/>
      <c r="AE593" s="26"/>
      <c r="AF593" s="26"/>
      <c r="AG593" s="26"/>
      <c r="AH593" s="94"/>
    </row>
    <row r="594" spans="2:34" x14ac:dyDescent="0.2">
      <c r="B594" s="92"/>
      <c r="C594" s="92"/>
      <c r="D594" s="26"/>
      <c r="G594" s="26"/>
      <c r="I594" s="26"/>
      <c r="K594" s="26"/>
      <c r="L594" s="26"/>
      <c r="M594" s="26"/>
      <c r="O594" s="26"/>
      <c r="P594" s="26"/>
      <c r="Q594" s="26"/>
      <c r="S594" s="26"/>
      <c r="T594" s="26"/>
      <c r="U594" s="26"/>
      <c r="AB594" s="26"/>
      <c r="AC594" s="26"/>
      <c r="AE594" s="26"/>
      <c r="AF594" s="26"/>
      <c r="AG594" s="26"/>
      <c r="AH594" s="94"/>
    </row>
    <row r="595" spans="2:34" x14ac:dyDescent="0.2">
      <c r="B595" s="92"/>
      <c r="C595" s="92"/>
      <c r="D595" s="26"/>
      <c r="G595" s="26"/>
      <c r="I595" s="26"/>
      <c r="K595" s="26"/>
      <c r="L595" s="26"/>
      <c r="M595" s="26"/>
      <c r="O595" s="26"/>
      <c r="P595" s="26"/>
      <c r="Q595" s="26"/>
      <c r="S595" s="26"/>
      <c r="T595" s="26"/>
      <c r="U595" s="26"/>
      <c r="AB595" s="26"/>
      <c r="AC595" s="26"/>
      <c r="AE595" s="26"/>
      <c r="AF595" s="26"/>
      <c r="AG595" s="26"/>
      <c r="AH595" s="94"/>
    </row>
    <row r="596" spans="2:34" x14ac:dyDescent="0.2">
      <c r="B596" s="92"/>
      <c r="C596" s="92"/>
      <c r="D596" s="26"/>
      <c r="G596" s="26"/>
      <c r="I596" s="26"/>
      <c r="K596" s="26"/>
      <c r="L596" s="26"/>
      <c r="M596" s="26"/>
      <c r="O596" s="26"/>
      <c r="P596" s="26"/>
      <c r="Q596" s="26"/>
      <c r="S596" s="26"/>
      <c r="T596" s="26"/>
      <c r="U596" s="26"/>
      <c r="AB596" s="26"/>
      <c r="AC596" s="26"/>
      <c r="AE596" s="26"/>
      <c r="AF596" s="26"/>
      <c r="AG596" s="26"/>
      <c r="AH596" s="94"/>
    </row>
    <row r="597" spans="2:34" x14ac:dyDescent="0.2">
      <c r="B597" s="92"/>
      <c r="C597" s="92"/>
      <c r="D597" s="26"/>
      <c r="G597" s="26"/>
      <c r="I597" s="26"/>
      <c r="K597" s="26"/>
      <c r="L597" s="26"/>
      <c r="M597" s="26"/>
      <c r="O597" s="26"/>
      <c r="P597" s="26"/>
      <c r="Q597" s="26"/>
      <c r="S597" s="26"/>
      <c r="T597" s="26"/>
      <c r="U597" s="26"/>
      <c r="AB597" s="26"/>
      <c r="AC597" s="26"/>
      <c r="AE597" s="26"/>
      <c r="AF597" s="26"/>
      <c r="AG597" s="26"/>
      <c r="AH597" s="94"/>
    </row>
    <row r="598" spans="2:34" x14ac:dyDescent="0.2">
      <c r="B598" s="92"/>
      <c r="C598" s="92"/>
      <c r="D598" s="26"/>
      <c r="G598" s="26"/>
      <c r="I598" s="26"/>
      <c r="K598" s="26"/>
      <c r="L598" s="26"/>
      <c r="M598" s="26"/>
      <c r="O598" s="26"/>
      <c r="P598" s="26"/>
      <c r="Q598" s="26"/>
      <c r="S598" s="26"/>
      <c r="T598" s="26"/>
      <c r="U598" s="26"/>
      <c r="AB598" s="26"/>
      <c r="AC598" s="26"/>
      <c r="AE598" s="26"/>
      <c r="AF598" s="26"/>
      <c r="AG598" s="26"/>
      <c r="AH598" s="94"/>
    </row>
    <row r="599" spans="2:34" x14ac:dyDescent="0.2">
      <c r="B599" s="92"/>
      <c r="C599" s="92"/>
      <c r="D599" s="26"/>
      <c r="G599" s="26"/>
      <c r="I599" s="26"/>
      <c r="K599" s="26"/>
      <c r="L599" s="26"/>
      <c r="M599" s="26"/>
      <c r="O599" s="26"/>
      <c r="P599" s="26"/>
      <c r="Q599" s="26"/>
      <c r="S599" s="26"/>
      <c r="T599" s="26"/>
      <c r="U599" s="26"/>
      <c r="AB599" s="26"/>
      <c r="AC599" s="26"/>
      <c r="AE599" s="26"/>
      <c r="AF599" s="26"/>
      <c r="AG599" s="26"/>
      <c r="AH599" s="94"/>
    </row>
    <row r="600" spans="2:34" x14ac:dyDescent="0.2">
      <c r="B600" s="92"/>
      <c r="C600" s="92"/>
      <c r="D600" s="26"/>
      <c r="G600" s="26"/>
      <c r="I600" s="26"/>
      <c r="K600" s="26"/>
      <c r="L600" s="26"/>
      <c r="M600" s="26"/>
      <c r="O600" s="26"/>
      <c r="P600" s="26"/>
      <c r="Q600" s="26"/>
      <c r="S600" s="26"/>
      <c r="T600" s="26"/>
      <c r="U600" s="26"/>
      <c r="AB600" s="26"/>
      <c r="AC600" s="26"/>
      <c r="AE600" s="26"/>
      <c r="AF600" s="26"/>
      <c r="AG600" s="26"/>
      <c r="AH600" s="94"/>
    </row>
    <row r="601" spans="2:34" x14ac:dyDescent="0.2">
      <c r="B601" s="92"/>
      <c r="C601" s="92"/>
      <c r="D601" s="26"/>
      <c r="G601" s="26"/>
      <c r="I601" s="26"/>
      <c r="K601" s="26"/>
      <c r="L601" s="26"/>
      <c r="M601" s="26"/>
      <c r="O601" s="26"/>
      <c r="P601" s="26"/>
      <c r="Q601" s="26"/>
      <c r="S601" s="26"/>
      <c r="T601" s="26"/>
      <c r="U601" s="26"/>
      <c r="AB601" s="26"/>
      <c r="AC601" s="26"/>
      <c r="AE601" s="26"/>
      <c r="AF601" s="26"/>
      <c r="AG601" s="26"/>
      <c r="AH601" s="94"/>
    </row>
    <row r="602" spans="2:34" x14ac:dyDescent="0.2">
      <c r="B602" s="92"/>
      <c r="C602" s="92"/>
      <c r="D602" s="26"/>
      <c r="G602" s="26"/>
      <c r="I602" s="26"/>
      <c r="K602" s="26"/>
      <c r="L602" s="26"/>
      <c r="M602" s="26"/>
      <c r="O602" s="26"/>
      <c r="P602" s="26"/>
      <c r="Q602" s="26"/>
      <c r="S602" s="26"/>
      <c r="T602" s="26"/>
      <c r="U602" s="26"/>
      <c r="AB602" s="26"/>
      <c r="AC602" s="26"/>
      <c r="AE602" s="26"/>
      <c r="AF602" s="26"/>
      <c r="AG602" s="26"/>
      <c r="AH602" s="94"/>
    </row>
    <row r="603" spans="2:34" x14ac:dyDescent="0.2">
      <c r="B603" s="92"/>
      <c r="C603" s="92"/>
      <c r="D603" s="26"/>
      <c r="G603" s="26"/>
      <c r="I603" s="26"/>
      <c r="K603" s="26"/>
      <c r="L603" s="26"/>
      <c r="M603" s="26"/>
      <c r="O603" s="26"/>
      <c r="P603" s="26"/>
      <c r="Q603" s="26"/>
      <c r="S603" s="26"/>
      <c r="T603" s="26"/>
      <c r="U603" s="26"/>
      <c r="AB603" s="26"/>
      <c r="AC603" s="26"/>
      <c r="AE603" s="26"/>
      <c r="AF603" s="26"/>
      <c r="AG603" s="26"/>
      <c r="AH603" s="94"/>
    </row>
    <row r="604" spans="2:34" x14ac:dyDescent="0.2">
      <c r="B604" s="92"/>
      <c r="C604" s="92"/>
      <c r="D604" s="26"/>
      <c r="G604" s="26"/>
      <c r="I604" s="26"/>
      <c r="K604" s="26"/>
      <c r="L604" s="26"/>
      <c r="M604" s="26"/>
      <c r="O604" s="26"/>
      <c r="P604" s="26"/>
      <c r="Q604" s="26"/>
      <c r="S604" s="26"/>
      <c r="T604" s="26"/>
      <c r="U604" s="26"/>
      <c r="AB604" s="26"/>
      <c r="AC604" s="26"/>
      <c r="AE604" s="26"/>
      <c r="AF604" s="26"/>
      <c r="AG604" s="26"/>
      <c r="AH604" s="94"/>
    </row>
    <row r="605" spans="2:34" x14ac:dyDescent="0.2">
      <c r="B605" s="92"/>
      <c r="C605" s="92"/>
      <c r="D605" s="26"/>
      <c r="G605" s="26"/>
      <c r="I605" s="26"/>
      <c r="K605" s="26"/>
      <c r="L605" s="26"/>
      <c r="M605" s="26"/>
      <c r="O605" s="26"/>
      <c r="P605" s="26"/>
      <c r="Q605" s="26"/>
      <c r="S605" s="26"/>
      <c r="T605" s="26"/>
      <c r="U605" s="26"/>
      <c r="AB605" s="26"/>
      <c r="AC605" s="26"/>
      <c r="AE605" s="26"/>
      <c r="AF605" s="26"/>
      <c r="AG605" s="26"/>
      <c r="AH605" s="94"/>
    </row>
    <row r="606" spans="2:34" x14ac:dyDescent="0.2">
      <c r="B606" s="92"/>
      <c r="C606" s="92"/>
      <c r="D606" s="26"/>
      <c r="G606" s="26"/>
      <c r="I606" s="26"/>
      <c r="K606" s="26"/>
      <c r="L606" s="26"/>
      <c r="M606" s="26"/>
      <c r="O606" s="26"/>
      <c r="P606" s="26"/>
      <c r="Q606" s="26"/>
      <c r="S606" s="26"/>
      <c r="T606" s="26"/>
      <c r="U606" s="26"/>
      <c r="AB606" s="26"/>
      <c r="AC606" s="26"/>
      <c r="AE606" s="26"/>
      <c r="AF606" s="26"/>
      <c r="AG606" s="26"/>
      <c r="AH606" s="94"/>
    </row>
    <row r="607" spans="2:34" x14ac:dyDescent="0.2">
      <c r="B607" s="92"/>
      <c r="C607" s="92"/>
      <c r="D607" s="26"/>
      <c r="G607" s="26"/>
      <c r="I607" s="26"/>
      <c r="K607" s="26"/>
      <c r="L607" s="26"/>
      <c r="M607" s="26"/>
      <c r="O607" s="26"/>
      <c r="P607" s="26"/>
      <c r="Q607" s="26"/>
      <c r="S607" s="26"/>
      <c r="T607" s="26"/>
      <c r="U607" s="26"/>
      <c r="AB607" s="26"/>
      <c r="AC607" s="26"/>
      <c r="AE607" s="26"/>
      <c r="AF607" s="26"/>
      <c r="AG607" s="26"/>
      <c r="AH607" s="94"/>
    </row>
    <row r="608" spans="2:34" x14ac:dyDescent="0.2">
      <c r="B608" s="92"/>
      <c r="C608" s="92"/>
      <c r="D608" s="26"/>
      <c r="G608" s="26"/>
      <c r="I608" s="26"/>
      <c r="K608" s="26"/>
      <c r="L608" s="26"/>
      <c r="M608" s="26"/>
      <c r="O608" s="26"/>
      <c r="P608" s="26"/>
      <c r="Q608" s="26"/>
      <c r="S608" s="26"/>
      <c r="T608" s="26"/>
      <c r="U608" s="26"/>
      <c r="AB608" s="26"/>
      <c r="AC608" s="26"/>
      <c r="AE608" s="26"/>
      <c r="AF608" s="26"/>
      <c r="AG608" s="26"/>
      <c r="AH608" s="94"/>
    </row>
    <row r="609" spans="2:34" x14ac:dyDescent="0.2">
      <c r="B609" s="92"/>
      <c r="C609" s="92"/>
      <c r="D609" s="26"/>
      <c r="G609" s="26"/>
      <c r="I609" s="26"/>
      <c r="K609" s="26"/>
      <c r="L609" s="26"/>
      <c r="M609" s="26"/>
      <c r="O609" s="26"/>
      <c r="P609" s="26"/>
      <c r="Q609" s="26"/>
      <c r="S609" s="26"/>
      <c r="T609" s="26"/>
      <c r="U609" s="26"/>
      <c r="AB609" s="26"/>
      <c r="AC609" s="26"/>
      <c r="AE609" s="26"/>
      <c r="AF609" s="26"/>
      <c r="AG609" s="26"/>
      <c r="AH609" s="94"/>
    </row>
    <row r="610" spans="2:34" x14ac:dyDescent="0.2">
      <c r="B610" s="92"/>
      <c r="C610" s="92"/>
      <c r="D610" s="26"/>
      <c r="G610" s="26"/>
      <c r="I610" s="26"/>
      <c r="K610" s="26"/>
      <c r="L610" s="26"/>
      <c r="M610" s="26"/>
      <c r="O610" s="26"/>
      <c r="P610" s="26"/>
      <c r="Q610" s="26"/>
      <c r="S610" s="26"/>
      <c r="T610" s="26"/>
      <c r="U610" s="26"/>
      <c r="AB610" s="26"/>
      <c r="AC610" s="26"/>
      <c r="AE610" s="26"/>
      <c r="AF610" s="26"/>
      <c r="AG610" s="26"/>
      <c r="AH610" s="94"/>
    </row>
    <row r="611" spans="2:34" x14ac:dyDescent="0.2">
      <c r="B611" s="92"/>
      <c r="C611" s="92"/>
      <c r="D611" s="26"/>
      <c r="G611" s="26"/>
      <c r="I611" s="26"/>
      <c r="K611" s="26"/>
      <c r="L611" s="26"/>
      <c r="M611" s="26"/>
      <c r="O611" s="26"/>
      <c r="P611" s="26"/>
      <c r="Q611" s="26"/>
      <c r="S611" s="26"/>
      <c r="T611" s="26"/>
      <c r="U611" s="26"/>
      <c r="AB611" s="26"/>
      <c r="AC611" s="26"/>
      <c r="AE611" s="26"/>
      <c r="AF611" s="26"/>
      <c r="AG611" s="26"/>
      <c r="AH611" s="94"/>
    </row>
    <row r="612" spans="2:34" x14ac:dyDescent="0.2">
      <c r="B612" s="92"/>
      <c r="C612" s="92"/>
      <c r="D612" s="26"/>
      <c r="G612" s="26"/>
      <c r="I612" s="26"/>
      <c r="K612" s="26"/>
      <c r="L612" s="26"/>
      <c r="M612" s="26"/>
      <c r="O612" s="26"/>
      <c r="P612" s="26"/>
      <c r="Q612" s="26"/>
      <c r="S612" s="26"/>
      <c r="T612" s="26"/>
      <c r="U612" s="26"/>
      <c r="AB612" s="26"/>
      <c r="AC612" s="26"/>
      <c r="AE612" s="26"/>
      <c r="AF612" s="26"/>
      <c r="AG612" s="26"/>
      <c r="AH612" s="94"/>
    </row>
    <row r="613" spans="2:34" x14ac:dyDescent="0.2">
      <c r="B613" s="92"/>
      <c r="C613" s="92"/>
      <c r="D613" s="26"/>
      <c r="G613" s="26"/>
      <c r="I613" s="26"/>
      <c r="K613" s="26"/>
      <c r="L613" s="26"/>
      <c r="M613" s="26"/>
      <c r="O613" s="26"/>
      <c r="P613" s="26"/>
      <c r="Q613" s="26"/>
      <c r="S613" s="26"/>
      <c r="T613" s="26"/>
      <c r="U613" s="26"/>
      <c r="AB613" s="26"/>
      <c r="AC613" s="26"/>
      <c r="AE613" s="26"/>
      <c r="AF613" s="26"/>
      <c r="AG613" s="26"/>
      <c r="AH613" s="94"/>
    </row>
    <row r="614" spans="2:34" x14ac:dyDescent="0.2">
      <c r="B614" s="92"/>
      <c r="C614" s="92"/>
      <c r="D614" s="26"/>
      <c r="G614" s="26"/>
      <c r="I614" s="26"/>
      <c r="K614" s="26"/>
      <c r="L614" s="26"/>
      <c r="M614" s="26"/>
      <c r="O614" s="26"/>
      <c r="P614" s="26"/>
      <c r="Q614" s="26"/>
      <c r="S614" s="26"/>
      <c r="T614" s="26"/>
      <c r="U614" s="26"/>
      <c r="AB614" s="26"/>
      <c r="AC614" s="26"/>
      <c r="AE614" s="26"/>
      <c r="AF614" s="26"/>
      <c r="AG614" s="26"/>
      <c r="AH614" s="94"/>
    </row>
    <row r="615" spans="2:34" x14ac:dyDescent="0.2">
      <c r="B615" s="92"/>
      <c r="C615" s="92"/>
      <c r="D615" s="26"/>
      <c r="G615" s="26"/>
      <c r="I615" s="26"/>
      <c r="K615" s="26"/>
      <c r="L615" s="26"/>
      <c r="M615" s="26"/>
      <c r="O615" s="26"/>
      <c r="P615" s="26"/>
      <c r="Q615" s="26"/>
      <c r="S615" s="26"/>
      <c r="T615" s="26"/>
      <c r="U615" s="26"/>
      <c r="AB615" s="26"/>
      <c r="AC615" s="26"/>
      <c r="AE615" s="26"/>
      <c r="AF615" s="26"/>
      <c r="AG615" s="26"/>
      <c r="AH615" s="94"/>
    </row>
    <row r="616" spans="2:34" x14ac:dyDescent="0.2">
      <c r="B616" s="92"/>
      <c r="C616" s="92"/>
      <c r="D616" s="26"/>
      <c r="G616" s="26"/>
      <c r="I616" s="26"/>
      <c r="K616" s="26"/>
      <c r="L616" s="26"/>
      <c r="M616" s="26"/>
      <c r="O616" s="26"/>
      <c r="P616" s="26"/>
      <c r="Q616" s="26"/>
      <c r="S616" s="26"/>
      <c r="T616" s="26"/>
      <c r="U616" s="26"/>
      <c r="AB616" s="26"/>
      <c r="AC616" s="26"/>
      <c r="AE616" s="26"/>
      <c r="AF616" s="26"/>
      <c r="AG616" s="26"/>
      <c r="AH616" s="94"/>
    </row>
    <row r="617" spans="2:34" x14ac:dyDescent="0.2">
      <c r="B617" s="92"/>
      <c r="C617" s="92"/>
      <c r="D617" s="26"/>
      <c r="G617" s="26"/>
      <c r="I617" s="26"/>
      <c r="K617" s="26"/>
      <c r="L617" s="26"/>
      <c r="M617" s="26"/>
      <c r="O617" s="26"/>
      <c r="P617" s="26"/>
      <c r="Q617" s="26"/>
      <c r="S617" s="26"/>
      <c r="T617" s="26"/>
      <c r="U617" s="26"/>
      <c r="AB617" s="26"/>
      <c r="AC617" s="26"/>
      <c r="AE617" s="26"/>
      <c r="AF617" s="26"/>
      <c r="AG617" s="26"/>
      <c r="AH617" s="94"/>
    </row>
    <row r="618" spans="2:34" x14ac:dyDescent="0.2">
      <c r="B618" s="92"/>
      <c r="C618" s="92"/>
      <c r="D618" s="26"/>
      <c r="G618" s="26"/>
      <c r="I618" s="26"/>
      <c r="K618" s="26"/>
      <c r="L618" s="26"/>
      <c r="M618" s="26"/>
      <c r="O618" s="26"/>
      <c r="P618" s="26"/>
      <c r="Q618" s="26"/>
      <c r="S618" s="26"/>
      <c r="T618" s="26"/>
      <c r="U618" s="26"/>
      <c r="AB618" s="26"/>
      <c r="AC618" s="26"/>
      <c r="AE618" s="26"/>
      <c r="AF618" s="26"/>
      <c r="AG618" s="26"/>
      <c r="AH618" s="94"/>
    </row>
    <row r="619" spans="2:34" x14ac:dyDescent="0.2">
      <c r="B619" s="92"/>
      <c r="C619" s="92"/>
      <c r="D619" s="26"/>
      <c r="G619" s="26"/>
      <c r="I619" s="26"/>
      <c r="K619" s="26"/>
      <c r="L619" s="26"/>
      <c r="M619" s="26"/>
      <c r="O619" s="26"/>
      <c r="P619" s="26"/>
      <c r="Q619" s="26"/>
      <c r="S619" s="26"/>
      <c r="T619" s="26"/>
      <c r="U619" s="26"/>
      <c r="AB619" s="26"/>
      <c r="AC619" s="26"/>
      <c r="AE619" s="26"/>
      <c r="AF619" s="26"/>
      <c r="AG619" s="26"/>
      <c r="AH619" s="94"/>
    </row>
    <row r="620" spans="2:34" x14ac:dyDescent="0.2">
      <c r="B620" s="92"/>
      <c r="C620" s="92"/>
      <c r="D620" s="26"/>
      <c r="G620" s="26"/>
      <c r="I620" s="26"/>
      <c r="K620" s="26"/>
      <c r="L620" s="26"/>
      <c r="M620" s="26"/>
      <c r="O620" s="26"/>
      <c r="P620" s="26"/>
      <c r="Q620" s="26"/>
      <c r="S620" s="26"/>
      <c r="T620" s="26"/>
      <c r="U620" s="26"/>
      <c r="AB620" s="26"/>
      <c r="AC620" s="26"/>
      <c r="AE620" s="26"/>
      <c r="AF620" s="26"/>
      <c r="AG620" s="26"/>
      <c r="AH620" s="94"/>
    </row>
    <row r="621" spans="2:34" x14ac:dyDescent="0.2">
      <c r="B621" s="92"/>
      <c r="C621" s="92"/>
      <c r="D621" s="26"/>
      <c r="G621" s="26"/>
      <c r="I621" s="26"/>
      <c r="K621" s="26"/>
      <c r="L621" s="26"/>
      <c r="M621" s="26"/>
      <c r="O621" s="26"/>
      <c r="P621" s="26"/>
      <c r="Q621" s="26"/>
      <c r="S621" s="26"/>
      <c r="T621" s="26"/>
      <c r="U621" s="26"/>
      <c r="AB621" s="26"/>
      <c r="AC621" s="26"/>
      <c r="AE621" s="26"/>
      <c r="AF621" s="26"/>
      <c r="AG621" s="26"/>
      <c r="AH621" s="94"/>
    </row>
    <row r="622" spans="2:34" x14ac:dyDescent="0.2">
      <c r="B622" s="92"/>
      <c r="C622" s="92"/>
      <c r="D622" s="26"/>
      <c r="G622" s="26"/>
      <c r="I622" s="26"/>
      <c r="K622" s="26"/>
      <c r="L622" s="26"/>
      <c r="M622" s="26"/>
      <c r="O622" s="26"/>
      <c r="P622" s="26"/>
      <c r="Q622" s="26"/>
      <c r="S622" s="26"/>
      <c r="T622" s="26"/>
      <c r="U622" s="26"/>
      <c r="AB622" s="26"/>
      <c r="AC622" s="26"/>
      <c r="AE622" s="26"/>
      <c r="AF622" s="26"/>
      <c r="AG622" s="26"/>
      <c r="AH622" s="94"/>
    </row>
    <row r="623" spans="2:34" x14ac:dyDescent="0.2">
      <c r="B623" s="92"/>
      <c r="C623" s="92"/>
      <c r="D623" s="26"/>
      <c r="G623" s="26"/>
      <c r="I623" s="26"/>
      <c r="K623" s="26"/>
      <c r="L623" s="26"/>
      <c r="M623" s="26"/>
      <c r="O623" s="26"/>
      <c r="P623" s="26"/>
      <c r="Q623" s="26"/>
      <c r="S623" s="26"/>
      <c r="T623" s="26"/>
      <c r="U623" s="26"/>
      <c r="AB623" s="26"/>
      <c r="AC623" s="26"/>
      <c r="AE623" s="26"/>
      <c r="AF623" s="26"/>
      <c r="AG623" s="26"/>
      <c r="AH623" s="94"/>
    </row>
    <row r="624" spans="2:34" x14ac:dyDescent="0.2">
      <c r="B624" s="92"/>
      <c r="C624" s="92"/>
      <c r="D624" s="26"/>
      <c r="G624" s="26"/>
      <c r="I624" s="26"/>
      <c r="K624" s="26"/>
      <c r="L624" s="26"/>
      <c r="M624" s="26"/>
      <c r="O624" s="26"/>
      <c r="P624" s="26"/>
      <c r="Q624" s="26"/>
      <c r="S624" s="26"/>
      <c r="T624" s="26"/>
      <c r="U624" s="26"/>
      <c r="AB624" s="26"/>
      <c r="AC624" s="26"/>
      <c r="AE624" s="26"/>
      <c r="AF624" s="26"/>
      <c r="AG624" s="26"/>
      <c r="AH624" s="94"/>
    </row>
    <row r="625" spans="2:34" x14ac:dyDescent="0.2">
      <c r="B625" s="92"/>
      <c r="C625" s="92"/>
      <c r="D625" s="26"/>
      <c r="G625" s="26"/>
      <c r="I625" s="26"/>
      <c r="K625" s="26"/>
      <c r="L625" s="26"/>
      <c r="M625" s="26"/>
      <c r="O625" s="26"/>
      <c r="P625" s="26"/>
      <c r="Q625" s="26"/>
      <c r="S625" s="26"/>
      <c r="T625" s="26"/>
      <c r="U625" s="26"/>
      <c r="AB625" s="26"/>
      <c r="AC625" s="26"/>
      <c r="AE625" s="26"/>
      <c r="AF625" s="26"/>
      <c r="AG625" s="26"/>
      <c r="AH625" s="94"/>
    </row>
    <row r="626" spans="2:34" x14ac:dyDescent="0.2">
      <c r="B626" s="92"/>
      <c r="C626" s="92"/>
      <c r="D626" s="26"/>
      <c r="G626" s="26"/>
      <c r="I626" s="26"/>
      <c r="K626" s="26"/>
      <c r="L626" s="26"/>
      <c r="M626" s="26"/>
      <c r="O626" s="26"/>
      <c r="P626" s="26"/>
      <c r="Q626" s="26"/>
      <c r="S626" s="26"/>
      <c r="T626" s="26"/>
      <c r="U626" s="26"/>
      <c r="AB626" s="26"/>
      <c r="AC626" s="26"/>
      <c r="AE626" s="26"/>
      <c r="AF626" s="26"/>
      <c r="AG626" s="26"/>
      <c r="AH626" s="94"/>
    </row>
    <row r="627" spans="2:34" x14ac:dyDescent="0.2">
      <c r="B627" s="92"/>
      <c r="C627" s="92"/>
      <c r="D627" s="26"/>
      <c r="G627" s="26"/>
      <c r="I627" s="26"/>
      <c r="K627" s="26"/>
      <c r="L627" s="26"/>
      <c r="M627" s="26"/>
      <c r="O627" s="26"/>
      <c r="P627" s="26"/>
      <c r="Q627" s="26"/>
      <c r="S627" s="26"/>
      <c r="T627" s="26"/>
      <c r="U627" s="26"/>
      <c r="AB627" s="26"/>
      <c r="AC627" s="26"/>
      <c r="AE627" s="26"/>
      <c r="AF627" s="26"/>
      <c r="AG627" s="26"/>
      <c r="AH627" s="94"/>
    </row>
    <row r="628" spans="2:34" x14ac:dyDescent="0.2">
      <c r="B628" s="92"/>
      <c r="C628" s="92"/>
      <c r="D628" s="26"/>
      <c r="G628" s="26"/>
      <c r="I628" s="26"/>
      <c r="K628" s="26"/>
      <c r="L628" s="26"/>
      <c r="M628" s="26"/>
      <c r="O628" s="26"/>
      <c r="P628" s="26"/>
      <c r="Q628" s="26"/>
      <c r="S628" s="26"/>
      <c r="T628" s="26"/>
      <c r="U628" s="26"/>
      <c r="AB628" s="26"/>
      <c r="AC628" s="26"/>
      <c r="AE628" s="26"/>
      <c r="AF628" s="26"/>
      <c r="AG628" s="26"/>
      <c r="AH628" s="94"/>
    </row>
    <row r="629" spans="2:34" x14ac:dyDescent="0.2">
      <c r="B629" s="92"/>
      <c r="C629" s="92"/>
      <c r="D629" s="26"/>
      <c r="G629" s="26"/>
      <c r="I629" s="26"/>
      <c r="K629" s="26"/>
      <c r="L629" s="26"/>
      <c r="M629" s="26"/>
      <c r="O629" s="26"/>
      <c r="P629" s="26"/>
      <c r="Q629" s="26"/>
      <c r="S629" s="26"/>
      <c r="T629" s="26"/>
      <c r="U629" s="26"/>
      <c r="AB629" s="26"/>
      <c r="AC629" s="26"/>
      <c r="AE629" s="26"/>
      <c r="AF629" s="26"/>
      <c r="AG629" s="26"/>
      <c r="AH629" s="94"/>
    </row>
    <row r="630" spans="2:34" x14ac:dyDescent="0.2">
      <c r="B630" s="92"/>
      <c r="C630" s="92"/>
      <c r="D630" s="26"/>
      <c r="G630" s="26"/>
      <c r="I630" s="26"/>
      <c r="K630" s="26"/>
      <c r="L630" s="26"/>
      <c r="M630" s="26"/>
      <c r="O630" s="26"/>
      <c r="P630" s="26"/>
      <c r="Q630" s="26"/>
      <c r="S630" s="26"/>
      <c r="T630" s="26"/>
      <c r="U630" s="26"/>
      <c r="AB630" s="26"/>
      <c r="AC630" s="26"/>
      <c r="AE630" s="26"/>
      <c r="AF630" s="26"/>
      <c r="AG630" s="26"/>
      <c r="AH630" s="94"/>
    </row>
    <row r="631" spans="2:34" x14ac:dyDescent="0.2">
      <c r="B631" s="92"/>
      <c r="C631" s="92"/>
      <c r="D631" s="26"/>
      <c r="G631" s="26"/>
      <c r="I631" s="26"/>
      <c r="K631" s="26"/>
      <c r="L631" s="26"/>
      <c r="M631" s="26"/>
      <c r="O631" s="26"/>
      <c r="P631" s="26"/>
      <c r="Q631" s="26"/>
      <c r="S631" s="26"/>
      <c r="T631" s="26"/>
      <c r="U631" s="26"/>
      <c r="AB631" s="26"/>
      <c r="AC631" s="26"/>
      <c r="AE631" s="26"/>
      <c r="AF631" s="26"/>
      <c r="AG631" s="26"/>
      <c r="AH631" s="94"/>
    </row>
    <row r="632" spans="2:34" x14ac:dyDescent="0.2">
      <c r="B632" s="92"/>
      <c r="C632" s="92"/>
      <c r="D632" s="26"/>
      <c r="G632" s="26"/>
      <c r="I632" s="26"/>
      <c r="K632" s="26"/>
      <c r="L632" s="26"/>
      <c r="M632" s="26"/>
      <c r="O632" s="26"/>
      <c r="P632" s="26"/>
      <c r="Q632" s="26"/>
      <c r="S632" s="26"/>
      <c r="T632" s="26"/>
      <c r="U632" s="26"/>
      <c r="AB632" s="26"/>
      <c r="AC632" s="26"/>
      <c r="AE632" s="26"/>
      <c r="AF632" s="26"/>
      <c r="AG632" s="26"/>
      <c r="AH632" s="94"/>
    </row>
    <row r="633" spans="2:34" x14ac:dyDescent="0.2">
      <c r="B633" s="92"/>
      <c r="C633" s="92"/>
      <c r="D633" s="26"/>
      <c r="G633" s="26"/>
      <c r="I633" s="26"/>
      <c r="K633" s="26"/>
      <c r="L633" s="26"/>
      <c r="M633" s="26"/>
      <c r="O633" s="26"/>
      <c r="P633" s="26"/>
      <c r="Q633" s="26"/>
      <c r="S633" s="26"/>
      <c r="T633" s="26"/>
      <c r="U633" s="26"/>
      <c r="AB633" s="26"/>
      <c r="AC633" s="26"/>
      <c r="AE633" s="26"/>
      <c r="AF633" s="26"/>
      <c r="AG633" s="26"/>
      <c r="AH633" s="94"/>
    </row>
    <row r="634" spans="2:34" x14ac:dyDescent="0.2">
      <c r="B634" s="92"/>
      <c r="C634" s="92"/>
      <c r="D634" s="26"/>
      <c r="G634" s="26"/>
      <c r="I634" s="26"/>
      <c r="K634" s="26"/>
      <c r="L634" s="26"/>
      <c r="M634" s="26"/>
      <c r="O634" s="26"/>
      <c r="P634" s="26"/>
      <c r="Q634" s="26"/>
      <c r="S634" s="26"/>
      <c r="T634" s="26"/>
      <c r="U634" s="26"/>
      <c r="AB634" s="26"/>
      <c r="AC634" s="26"/>
      <c r="AE634" s="26"/>
      <c r="AF634" s="26"/>
      <c r="AG634" s="26"/>
      <c r="AH634" s="94"/>
    </row>
    <row r="635" spans="2:34" x14ac:dyDescent="0.2">
      <c r="B635" s="92"/>
      <c r="C635" s="92"/>
      <c r="D635" s="26"/>
      <c r="G635" s="26"/>
      <c r="I635" s="26"/>
      <c r="K635" s="26"/>
      <c r="L635" s="26"/>
      <c r="M635" s="26"/>
      <c r="O635" s="26"/>
      <c r="P635" s="26"/>
      <c r="Q635" s="26"/>
      <c r="S635" s="26"/>
      <c r="T635" s="26"/>
      <c r="U635" s="26"/>
      <c r="AB635" s="26"/>
      <c r="AC635" s="26"/>
      <c r="AE635" s="26"/>
      <c r="AF635" s="26"/>
      <c r="AG635" s="26"/>
      <c r="AH635" s="94"/>
    </row>
    <row r="636" spans="2:34" x14ac:dyDescent="0.2">
      <c r="B636" s="92"/>
      <c r="C636" s="92"/>
      <c r="D636" s="26"/>
      <c r="G636" s="26"/>
      <c r="I636" s="26"/>
      <c r="K636" s="26"/>
      <c r="L636" s="26"/>
      <c r="M636" s="26"/>
      <c r="O636" s="26"/>
      <c r="P636" s="26"/>
      <c r="Q636" s="26"/>
      <c r="S636" s="26"/>
      <c r="T636" s="26"/>
      <c r="U636" s="26"/>
      <c r="AB636" s="26"/>
      <c r="AC636" s="26"/>
      <c r="AE636" s="26"/>
      <c r="AF636" s="26"/>
      <c r="AG636" s="26"/>
      <c r="AH636" s="94"/>
    </row>
    <row r="637" spans="2:34" x14ac:dyDescent="0.2">
      <c r="B637" s="92"/>
      <c r="C637" s="92"/>
      <c r="D637" s="26"/>
      <c r="G637" s="26"/>
      <c r="I637" s="26"/>
      <c r="K637" s="26"/>
      <c r="L637" s="26"/>
      <c r="M637" s="26"/>
      <c r="O637" s="26"/>
      <c r="P637" s="26"/>
      <c r="Q637" s="26"/>
      <c r="S637" s="26"/>
      <c r="T637" s="26"/>
      <c r="U637" s="26"/>
      <c r="AB637" s="26"/>
      <c r="AC637" s="26"/>
      <c r="AE637" s="26"/>
      <c r="AF637" s="26"/>
      <c r="AG637" s="26"/>
      <c r="AH637" s="94"/>
    </row>
    <row r="638" spans="2:34" x14ac:dyDescent="0.2">
      <c r="B638" s="92"/>
      <c r="C638" s="92"/>
      <c r="D638" s="26"/>
      <c r="G638" s="26"/>
      <c r="I638" s="26"/>
      <c r="K638" s="26"/>
      <c r="L638" s="26"/>
      <c r="M638" s="26"/>
      <c r="O638" s="26"/>
      <c r="P638" s="26"/>
      <c r="Q638" s="26"/>
      <c r="S638" s="26"/>
      <c r="T638" s="26"/>
      <c r="U638" s="26"/>
      <c r="AB638" s="26"/>
      <c r="AC638" s="26"/>
      <c r="AE638" s="26"/>
      <c r="AF638" s="26"/>
      <c r="AG638" s="26"/>
      <c r="AH638" s="94"/>
    </row>
    <row r="639" spans="2:34" x14ac:dyDescent="0.2">
      <c r="B639" s="92"/>
      <c r="C639" s="92"/>
      <c r="D639" s="26"/>
      <c r="G639" s="26"/>
      <c r="I639" s="26"/>
      <c r="K639" s="26"/>
      <c r="L639" s="26"/>
      <c r="M639" s="26"/>
      <c r="O639" s="26"/>
      <c r="P639" s="26"/>
      <c r="Q639" s="26"/>
      <c r="S639" s="26"/>
      <c r="T639" s="26"/>
      <c r="U639" s="26"/>
      <c r="AB639" s="26"/>
      <c r="AC639" s="26"/>
      <c r="AE639" s="26"/>
      <c r="AF639" s="26"/>
      <c r="AG639" s="26"/>
      <c r="AH639" s="94"/>
    </row>
    <row r="640" spans="2:34" x14ac:dyDescent="0.2">
      <c r="B640" s="92"/>
      <c r="C640" s="92"/>
      <c r="D640" s="26"/>
      <c r="G640" s="26"/>
      <c r="I640" s="26"/>
      <c r="K640" s="26"/>
      <c r="L640" s="26"/>
      <c r="M640" s="26"/>
      <c r="O640" s="26"/>
      <c r="P640" s="26"/>
      <c r="Q640" s="26"/>
      <c r="S640" s="26"/>
      <c r="T640" s="26"/>
      <c r="U640" s="26"/>
      <c r="AB640" s="26"/>
      <c r="AC640" s="26"/>
      <c r="AE640" s="26"/>
      <c r="AF640" s="26"/>
      <c r="AG640" s="26"/>
      <c r="AH640" s="94"/>
    </row>
    <row r="641" spans="2:34" x14ac:dyDescent="0.2">
      <c r="B641" s="92"/>
      <c r="C641" s="92"/>
      <c r="D641" s="26"/>
      <c r="G641" s="26"/>
      <c r="I641" s="26"/>
      <c r="K641" s="26"/>
      <c r="L641" s="26"/>
      <c r="M641" s="26"/>
      <c r="O641" s="26"/>
      <c r="P641" s="26"/>
      <c r="Q641" s="26"/>
      <c r="S641" s="26"/>
      <c r="T641" s="26"/>
      <c r="U641" s="26"/>
      <c r="AB641" s="26"/>
      <c r="AC641" s="26"/>
      <c r="AE641" s="26"/>
      <c r="AF641" s="26"/>
      <c r="AG641" s="26"/>
      <c r="AH641" s="94"/>
    </row>
    <row r="642" spans="2:34" x14ac:dyDescent="0.2">
      <c r="B642" s="92"/>
      <c r="C642" s="92"/>
      <c r="D642" s="26"/>
      <c r="G642" s="26"/>
      <c r="I642" s="26"/>
      <c r="K642" s="26"/>
      <c r="L642" s="26"/>
      <c r="M642" s="26"/>
      <c r="O642" s="26"/>
      <c r="P642" s="26"/>
      <c r="Q642" s="26"/>
      <c r="S642" s="26"/>
      <c r="T642" s="26"/>
      <c r="U642" s="26"/>
      <c r="AB642" s="26"/>
      <c r="AC642" s="26"/>
      <c r="AE642" s="26"/>
      <c r="AF642" s="26"/>
      <c r="AG642" s="26"/>
      <c r="AH642" s="94"/>
    </row>
    <row r="643" spans="2:34" x14ac:dyDescent="0.2">
      <c r="B643" s="92"/>
      <c r="C643" s="92"/>
      <c r="D643" s="26"/>
      <c r="G643" s="26"/>
      <c r="I643" s="26"/>
      <c r="K643" s="26"/>
      <c r="L643" s="26"/>
      <c r="M643" s="26"/>
      <c r="O643" s="26"/>
      <c r="P643" s="26"/>
      <c r="Q643" s="26"/>
      <c r="S643" s="26"/>
      <c r="T643" s="26"/>
      <c r="U643" s="26"/>
      <c r="AB643" s="26"/>
      <c r="AC643" s="26"/>
      <c r="AE643" s="26"/>
      <c r="AF643" s="26"/>
      <c r="AG643" s="26"/>
      <c r="AH643" s="94"/>
    </row>
    <row r="644" spans="2:34" x14ac:dyDescent="0.2">
      <c r="B644" s="92"/>
      <c r="C644" s="92"/>
      <c r="D644" s="26"/>
      <c r="G644" s="26"/>
      <c r="I644" s="26"/>
      <c r="K644" s="26"/>
      <c r="L644" s="26"/>
      <c r="M644" s="26"/>
      <c r="O644" s="26"/>
      <c r="P644" s="26"/>
      <c r="Q644" s="26"/>
      <c r="S644" s="26"/>
      <c r="T644" s="26"/>
      <c r="U644" s="26"/>
      <c r="AB644" s="26"/>
      <c r="AC644" s="26"/>
      <c r="AE644" s="26"/>
      <c r="AF644" s="26"/>
      <c r="AG644" s="26"/>
      <c r="AH644" s="94"/>
    </row>
    <row r="645" spans="2:34" x14ac:dyDescent="0.2">
      <c r="B645" s="92"/>
      <c r="C645" s="92"/>
      <c r="D645" s="26"/>
      <c r="G645" s="26"/>
      <c r="I645" s="26"/>
      <c r="K645" s="26"/>
      <c r="L645" s="26"/>
      <c r="M645" s="26"/>
      <c r="O645" s="26"/>
      <c r="P645" s="26"/>
      <c r="Q645" s="26"/>
      <c r="S645" s="26"/>
      <c r="T645" s="26"/>
      <c r="U645" s="26"/>
      <c r="AB645" s="26"/>
      <c r="AC645" s="26"/>
      <c r="AE645" s="26"/>
      <c r="AF645" s="26"/>
      <c r="AG645" s="26"/>
      <c r="AH645" s="94"/>
    </row>
    <row r="646" spans="2:34" x14ac:dyDescent="0.2">
      <c r="B646" s="92"/>
      <c r="C646" s="92"/>
      <c r="D646" s="26"/>
      <c r="G646" s="26"/>
      <c r="I646" s="26"/>
      <c r="K646" s="26"/>
      <c r="L646" s="26"/>
      <c r="M646" s="26"/>
      <c r="O646" s="26"/>
      <c r="P646" s="26"/>
      <c r="Q646" s="26"/>
      <c r="S646" s="26"/>
      <c r="T646" s="26"/>
      <c r="U646" s="26"/>
      <c r="AB646" s="26"/>
      <c r="AC646" s="26"/>
      <c r="AE646" s="26"/>
      <c r="AF646" s="26"/>
      <c r="AG646" s="26"/>
      <c r="AH646" s="94"/>
    </row>
    <row r="647" spans="2:34" x14ac:dyDescent="0.2">
      <c r="B647" s="92"/>
      <c r="C647" s="92"/>
      <c r="D647" s="26"/>
      <c r="G647" s="26"/>
      <c r="I647" s="26"/>
      <c r="K647" s="26"/>
      <c r="L647" s="26"/>
      <c r="M647" s="26"/>
      <c r="O647" s="26"/>
      <c r="P647" s="26"/>
      <c r="Q647" s="26"/>
      <c r="S647" s="26"/>
      <c r="T647" s="26"/>
      <c r="U647" s="26"/>
      <c r="AB647" s="26"/>
      <c r="AC647" s="26"/>
      <c r="AE647" s="26"/>
      <c r="AF647" s="26"/>
      <c r="AG647" s="26"/>
      <c r="AH647" s="94"/>
    </row>
    <row r="648" spans="2:34" x14ac:dyDescent="0.2">
      <c r="B648" s="92"/>
      <c r="C648" s="92"/>
      <c r="D648" s="26"/>
      <c r="G648" s="26"/>
      <c r="I648" s="26"/>
      <c r="K648" s="26"/>
      <c r="L648" s="26"/>
      <c r="M648" s="26"/>
      <c r="O648" s="26"/>
      <c r="P648" s="26"/>
      <c r="Q648" s="26"/>
      <c r="S648" s="26"/>
      <c r="T648" s="26"/>
      <c r="U648" s="26"/>
      <c r="AB648" s="26"/>
      <c r="AC648" s="26"/>
      <c r="AE648" s="26"/>
      <c r="AF648" s="26"/>
      <c r="AG648" s="26"/>
      <c r="AH648" s="94"/>
    </row>
    <row r="649" spans="2:34" x14ac:dyDescent="0.2">
      <c r="B649" s="92"/>
      <c r="C649" s="92"/>
      <c r="D649" s="26"/>
      <c r="G649" s="26"/>
      <c r="I649" s="26"/>
      <c r="K649" s="26"/>
      <c r="L649" s="26"/>
      <c r="M649" s="26"/>
      <c r="O649" s="26"/>
      <c r="P649" s="26"/>
      <c r="Q649" s="26"/>
      <c r="S649" s="26"/>
      <c r="T649" s="26"/>
      <c r="U649" s="26"/>
      <c r="AB649" s="26"/>
      <c r="AC649" s="26"/>
      <c r="AE649" s="26"/>
      <c r="AF649" s="26"/>
      <c r="AG649" s="26"/>
      <c r="AH649" s="94"/>
    </row>
    <row r="650" spans="2:34" x14ac:dyDescent="0.2">
      <c r="B650" s="92"/>
      <c r="C650" s="92"/>
      <c r="D650" s="26"/>
      <c r="G650" s="26"/>
      <c r="I650" s="26"/>
      <c r="K650" s="26"/>
      <c r="L650" s="26"/>
      <c r="M650" s="26"/>
      <c r="O650" s="26"/>
      <c r="P650" s="26"/>
      <c r="Q650" s="26"/>
      <c r="S650" s="26"/>
      <c r="T650" s="26"/>
      <c r="U650" s="26"/>
      <c r="AB650" s="26"/>
      <c r="AC650" s="26"/>
      <c r="AE650" s="26"/>
      <c r="AF650" s="26"/>
      <c r="AG650" s="26"/>
      <c r="AH650" s="94"/>
    </row>
    <row r="651" spans="2:34" x14ac:dyDescent="0.2">
      <c r="B651" s="92"/>
      <c r="C651" s="92"/>
      <c r="D651" s="26"/>
      <c r="G651" s="26"/>
      <c r="I651" s="26"/>
      <c r="K651" s="26"/>
      <c r="L651" s="26"/>
      <c r="M651" s="26"/>
      <c r="O651" s="26"/>
      <c r="P651" s="26"/>
      <c r="Q651" s="26"/>
      <c r="S651" s="26"/>
      <c r="T651" s="26"/>
      <c r="U651" s="26"/>
      <c r="AB651" s="26"/>
      <c r="AC651" s="26"/>
      <c r="AE651" s="26"/>
      <c r="AF651" s="26"/>
      <c r="AG651" s="26"/>
      <c r="AH651" s="94"/>
    </row>
    <row r="652" spans="2:34" x14ac:dyDescent="0.2">
      <c r="B652" s="92"/>
      <c r="C652" s="92"/>
      <c r="D652" s="26"/>
      <c r="G652" s="26"/>
      <c r="I652" s="26"/>
      <c r="K652" s="26"/>
      <c r="L652" s="26"/>
      <c r="M652" s="26"/>
      <c r="O652" s="26"/>
      <c r="P652" s="26"/>
      <c r="Q652" s="26"/>
      <c r="S652" s="26"/>
      <c r="T652" s="26"/>
      <c r="U652" s="26"/>
      <c r="AB652" s="26"/>
      <c r="AC652" s="26"/>
      <c r="AE652" s="26"/>
      <c r="AF652" s="26"/>
      <c r="AG652" s="26"/>
      <c r="AH652" s="94"/>
    </row>
    <row r="653" spans="2:34" x14ac:dyDescent="0.2">
      <c r="B653" s="92"/>
      <c r="C653" s="92"/>
      <c r="D653" s="26"/>
      <c r="G653" s="26"/>
      <c r="I653" s="26"/>
      <c r="K653" s="26"/>
      <c r="L653" s="26"/>
      <c r="M653" s="26"/>
      <c r="O653" s="26"/>
      <c r="P653" s="26"/>
      <c r="Q653" s="26"/>
      <c r="S653" s="26"/>
      <c r="T653" s="26"/>
      <c r="U653" s="26"/>
      <c r="AB653" s="26"/>
      <c r="AC653" s="26"/>
      <c r="AE653" s="26"/>
      <c r="AF653" s="26"/>
      <c r="AG653" s="26"/>
      <c r="AH653" s="94"/>
    </row>
    <row r="654" spans="2:34" x14ac:dyDescent="0.2">
      <c r="B654" s="92"/>
      <c r="C654" s="92"/>
      <c r="D654" s="26"/>
      <c r="G654" s="26"/>
      <c r="I654" s="26"/>
      <c r="K654" s="26"/>
      <c r="L654" s="26"/>
      <c r="M654" s="26"/>
      <c r="O654" s="26"/>
      <c r="P654" s="26"/>
      <c r="Q654" s="26"/>
      <c r="S654" s="26"/>
      <c r="T654" s="26"/>
      <c r="U654" s="26"/>
      <c r="AB654" s="26"/>
      <c r="AC654" s="26"/>
      <c r="AE654" s="26"/>
      <c r="AF654" s="26"/>
      <c r="AG654" s="26"/>
      <c r="AH654" s="94"/>
    </row>
    <row r="655" spans="2:34" x14ac:dyDescent="0.2">
      <c r="B655" s="92"/>
      <c r="C655" s="92"/>
      <c r="D655" s="26"/>
      <c r="G655" s="26"/>
      <c r="I655" s="26"/>
      <c r="K655" s="26"/>
      <c r="L655" s="26"/>
      <c r="M655" s="26"/>
      <c r="O655" s="26"/>
      <c r="P655" s="26"/>
      <c r="Q655" s="26"/>
      <c r="S655" s="26"/>
      <c r="T655" s="26"/>
      <c r="U655" s="26"/>
      <c r="AB655" s="26"/>
      <c r="AC655" s="26"/>
      <c r="AE655" s="26"/>
      <c r="AF655" s="26"/>
      <c r="AG655" s="26"/>
      <c r="AH655" s="94"/>
    </row>
    <row r="656" spans="2:34" x14ac:dyDescent="0.2">
      <c r="B656" s="92"/>
      <c r="C656" s="92"/>
      <c r="D656" s="26"/>
      <c r="G656" s="26"/>
      <c r="I656" s="26"/>
      <c r="K656" s="26"/>
      <c r="L656" s="26"/>
      <c r="M656" s="26"/>
      <c r="O656" s="26"/>
      <c r="P656" s="26"/>
      <c r="Q656" s="26"/>
      <c r="S656" s="26"/>
      <c r="T656" s="26"/>
      <c r="U656" s="26"/>
      <c r="AB656" s="26"/>
      <c r="AC656" s="26"/>
      <c r="AE656" s="26"/>
      <c r="AF656" s="26"/>
      <c r="AG656" s="26"/>
      <c r="AH656" s="94"/>
    </row>
    <row r="657" spans="2:34" x14ac:dyDescent="0.2">
      <c r="B657" s="92"/>
      <c r="C657" s="92"/>
      <c r="D657" s="26"/>
      <c r="G657" s="26"/>
      <c r="I657" s="26"/>
      <c r="K657" s="26"/>
      <c r="L657" s="26"/>
      <c r="M657" s="26"/>
      <c r="O657" s="26"/>
      <c r="P657" s="26"/>
      <c r="Q657" s="26"/>
      <c r="S657" s="26"/>
      <c r="T657" s="26"/>
      <c r="U657" s="26"/>
      <c r="AB657" s="26"/>
      <c r="AC657" s="26"/>
      <c r="AE657" s="26"/>
      <c r="AF657" s="26"/>
      <c r="AG657" s="26"/>
      <c r="AH657" s="94"/>
    </row>
    <row r="658" spans="2:34" x14ac:dyDescent="0.2">
      <c r="B658" s="92"/>
      <c r="C658" s="92"/>
      <c r="D658" s="26"/>
      <c r="G658" s="26"/>
      <c r="I658" s="26"/>
      <c r="K658" s="26"/>
      <c r="L658" s="26"/>
      <c r="M658" s="26"/>
      <c r="O658" s="26"/>
      <c r="P658" s="26"/>
      <c r="Q658" s="26"/>
      <c r="S658" s="26"/>
      <c r="T658" s="26"/>
      <c r="U658" s="26"/>
      <c r="AB658" s="26"/>
      <c r="AC658" s="26"/>
      <c r="AE658" s="26"/>
      <c r="AF658" s="26"/>
      <c r="AG658" s="26"/>
      <c r="AH658" s="94"/>
    </row>
    <row r="659" spans="2:34" x14ac:dyDescent="0.2">
      <c r="B659" s="92"/>
      <c r="C659" s="92"/>
      <c r="D659" s="26"/>
      <c r="G659" s="26"/>
      <c r="I659" s="26"/>
      <c r="K659" s="26"/>
      <c r="L659" s="26"/>
      <c r="M659" s="26"/>
      <c r="O659" s="26"/>
      <c r="P659" s="26"/>
      <c r="Q659" s="26"/>
      <c r="S659" s="26"/>
      <c r="T659" s="26"/>
      <c r="U659" s="26"/>
      <c r="AB659" s="26"/>
      <c r="AC659" s="26"/>
      <c r="AE659" s="26"/>
      <c r="AF659" s="26"/>
      <c r="AG659" s="26"/>
      <c r="AH659" s="94"/>
    </row>
    <row r="660" spans="2:34" x14ac:dyDescent="0.2">
      <c r="B660" s="92"/>
      <c r="C660" s="92"/>
      <c r="D660" s="26"/>
      <c r="G660" s="26"/>
      <c r="I660" s="26"/>
      <c r="K660" s="26"/>
      <c r="L660" s="26"/>
      <c r="M660" s="26"/>
      <c r="O660" s="26"/>
      <c r="P660" s="26"/>
      <c r="Q660" s="26"/>
      <c r="S660" s="26"/>
      <c r="T660" s="26"/>
      <c r="U660" s="26"/>
      <c r="AB660" s="26"/>
      <c r="AC660" s="26"/>
      <c r="AE660" s="26"/>
      <c r="AF660" s="26"/>
      <c r="AG660" s="26"/>
      <c r="AH660" s="94"/>
    </row>
    <row r="661" spans="2:34" x14ac:dyDescent="0.2">
      <c r="B661" s="92"/>
      <c r="C661" s="92"/>
      <c r="D661" s="26"/>
      <c r="G661" s="26"/>
      <c r="I661" s="26"/>
      <c r="K661" s="26"/>
      <c r="L661" s="26"/>
      <c r="M661" s="26"/>
      <c r="O661" s="26"/>
      <c r="P661" s="26"/>
      <c r="Q661" s="26"/>
      <c r="S661" s="26"/>
      <c r="T661" s="26"/>
      <c r="U661" s="26"/>
      <c r="AB661" s="26"/>
      <c r="AC661" s="26"/>
      <c r="AE661" s="26"/>
      <c r="AF661" s="26"/>
      <c r="AG661" s="26"/>
      <c r="AH661" s="94"/>
    </row>
    <row r="662" spans="2:34" x14ac:dyDescent="0.2">
      <c r="B662" s="92"/>
      <c r="C662" s="92"/>
      <c r="D662" s="26"/>
      <c r="G662" s="26"/>
      <c r="I662" s="26"/>
      <c r="K662" s="26"/>
      <c r="L662" s="26"/>
      <c r="M662" s="26"/>
      <c r="O662" s="26"/>
      <c r="P662" s="26"/>
      <c r="Q662" s="26"/>
      <c r="S662" s="26"/>
      <c r="T662" s="26"/>
      <c r="U662" s="26"/>
      <c r="AB662" s="26"/>
      <c r="AC662" s="26"/>
      <c r="AE662" s="26"/>
      <c r="AF662" s="26"/>
      <c r="AG662" s="26"/>
      <c r="AH662" s="94"/>
    </row>
    <row r="663" spans="2:34" x14ac:dyDescent="0.2">
      <c r="B663" s="92"/>
      <c r="C663" s="92"/>
      <c r="D663" s="26"/>
      <c r="G663" s="26"/>
      <c r="I663" s="26"/>
      <c r="K663" s="26"/>
      <c r="L663" s="26"/>
      <c r="M663" s="26"/>
      <c r="O663" s="26"/>
      <c r="P663" s="26"/>
      <c r="Q663" s="26"/>
      <c r="S663" s="26"/>
      <c r="T663" s="26"/>
      <c r="U663" s="26"/>
      <c r="AB663" s="26"/>
      <c r="AC663" s="26"/>
      <c r="AE663" s="26"/>
      <c r="AF663" s="26"/>
      <c r="AG663" s="26"/>
      <c r="AH663" s="94"/>
    </row>
    <row r="664" spans="2:34" x14ac:dyDescent="0.2">
      <c r="B664" s="92"/>
      <c r="C664" s="92"/>
      <c r="D664" s="26"/>
      <c r="G664" s="26"/>
      <c r="I664" s="26"/>
      <c r="K664" s="26"/>
      <c r="L664" s="26"/>
      <c r="M664" s="26"/>
      <c r="O664" s="26"/>
      <c r="P664" s="26"/>
      <c r="Q664" s="26"/>
      <c r="S664" s="26"/>
      <c r="T664" s="26"/>
      <c r="U664" s="26"/>
      <c r="AB664" s="26"/>
      <c r="AC664" s="26"/>
      <c r="AE664" s="26"/>
      <c r="AF664" s="26"/>
      <c r="AG664" s="26"/>
      <c r="AH664" s="94"/>
    </row>
    <row r="665" spans="2:34" x14ac:dyDescent="0.2">
      <c r="B665" s="92"/>
      <c r="C665" s="92"/>
      <c r="D665" s="26"/>
      <c r="G665" s="26"/>
      <c r="I665" s="26"/>
      <c r="K665" s="26"/>
      <c r="L665" s="26"/>
      <c r="M665" s="26"/>
      <c r="O665" s="26"/>
      <c r="P665" s="26"/>
      <c r="Q665" s="26"/>
      <c r="S665" s="26"/>
      <c r="T665" s="26"/>
      <c r="U665" s="26"/>
      <c r="AB665" s="26"/>
      <c r="AC665" s="26"/>
      <c r="AE665" s="26"/>
      <c r="AF665" s="26"/>
      <c r="AG665" s="26"/>
      <c r="AH665" s="94"/>
    </row>
    <row r="666" spans="2:34" x14ac:dyDescent="0.2">
      <c r="B666" s="92"/>
      <c r="C666" s="92"/>
      <c r="D666" s="26"/>
      <c r="G666" s="26"/>
      <c r="I666" s="26"/>
      <c r="K666" s="26"/>
      <c r="L666" s="26"/>
      <c r="M666" s="26"/>
      <c r="O666" s="26"/>
      <c r="P666" s="26"/>
      <c r="Q666" s="26"/>
      <c r="S666" s="26"/>
      <c r="T666" s="26"/>
      <c r="U666" s="26"/>
      <c r="AB666" s="26"/>
      <c r="AC666" s="26"/>
      <c r="AE666" s="26"/>
      <c r="AF666" s="26"/>
      <c r="AG666" s="26"/>
      <c r="AH666" s="94"/>
    </row>
    <row r="667" spans="2:34" x14ac:dyDescent="0.2">
      <c r="B667" s="92"/>
      <c r="C667" s="92"/>
      <c r="D667" s="26"/>
      <c r="G667" s="26"/>
      <c r="I667" s="26"/>
      <c r="K667" s="26"/>
      <c r="L667" s="26"/>
      <c r="M667" s="26"/>
      <c r="O667" s="26"/>
      <c r="P667" s="26"/>
      <c r="Q667" s="26"/>
      <c r="S667" s="26"/>
      <c r="T667" s="26"/>
      <c r="U667" s="26"/>
      <c r="AB667" s="26"/>
      <c r="AC667" s="26"/>
      <c r="AE667" s="26"/>
      <c r="AF667" s="26"/>
      <c r="AG667" s="26"/>
      <c r="AH667" s="94"/>
    </row>
    <row r="668" spans="2:34" x14ac:dyDescent="0.2">
      <c r="B668" s="92"/>
      <c r="C668" s="92"/>
      <c r="D668" s="26"/>
      <c r="G668" s="26"/>
      <c r="I668" s="26"/>
      <c r="K668" s="26"/>
      <c r="L668" s="26"/>
      <c r="M668" s="26"/>
      <c r="O668" s="26"/>
      <c r="P668" s="26"/>
      <c r="Q668" s="26"/>
      <c r="S668" s="26"/>
      <c r="T668" s="26"/>
      <c r="U668" s="26"/>
      <c r="AB668" s="26"/>
      <c r="AC668" s="26"/>
      <c r="AE668" s="26"/>
      <c r="AF668" s="26"/>
      <c r="AG668" s="26"/>
      <c r="AH668" s="94"/>
    </row>
    <row r="669" spans="2:34" x14ac:dyDescent="0.2">
      <c r="B669" s="92"/>
      <c r="C669" s="92"/>
      <c r="D669" s="26"/>
      <c r="G669" s="26"/>
      <c r="I669" s="26"/>
      <c r="K669" s="26"/>
      <c r="L669" s="26"/>
      <c r="M669" s="26"/>
      <c r="O669" s="26"/>
      <c r="P669" s="26"/>
      <c r="Q669" s="26"/>
      <c r="S669" s="26"/>
      <c r="T669" s="26"/>
      <c r="U669" s="26"/>
      <c r="AB669" s="26"/>
      <c r="AC669" s="26"/>
      <c r="AE669" s="26"/>
      <c r="AF669" s="26"/>
      <c r="AG669" s="26"/>
      <c r="AH669" s="94"/>
    </row>
    <row r="670" spans="2:34" x14ac:dyDescent="0.2">
      <c r="B670" s="92"/>
      <c r="C670" s="92"/>
      <c r="D670" s="26"/>
      <c r="G670" s="26"/>
      <c r="I670" s="26"/>
      <c r="K670" s="26"/>
      <c r="L670" s="26"/>
      <c r="M670" s="26"/>
      <c r="O670" s="26"/>
      <c r="P670" s="26"/>
      <c r="Q670" s="26"/>
      <c r="S670" s="26"/>
      <c r="T670" s="26"/>
      <c r="U670" s="26"/>
      <c r="AB670" s="26"/>
      <c r="AC670" s="26"/>
      <c r="AE670" s="26"/>
      <c r="AF670" s="26"/>
      <c r="AG670" s="26"/>
      <c r="AH670" s="94"/>
    </row>
    <row r="671" spans="2:34" x14ac:dyDescent="0.2">
      <c r="B671" s="92"/>
      <c r="C671" s="92"/>
      <c r="D671" s="26"/>
      <c r="G671" s="26"/>
      <c r="I671" s="26"/>
      <c r="K671" s="26"/>
      <c r="L671" s="26"/>
      <c r="M671" s="26"/>
      <c r="O671" s="26"/>
      <c r="P671" s="26"/>
      <c r="Q671" s="26"/>
      <c r="S671" s="26"/>
      <c r="T671" s="26"/>
      <c r="U671" s="26"/>
      <c r="AB671" s="26"/>
      <c r="AC671" s="26"/>
      <c r="AE671" s="26"/>
      <c r="AF671" s="26"/>
      <c r="AG671" s="26"/>
      <c r="AH671" s="94"/>
    </row>
    <row r="672" spans="2:34" x14ac:dyDescent="0.2">
      <c r="B672" s="92"/>
      <c r="C672" s="92"/>
      <c r="D672" s="26"/>
      <c r="G672" s="26"/>
      <c r="I672" s="26"/>
      <c r="K672" s="26"/>
      <c r="L672" s="26"/>
      <c r="M672" s="26"/>
      <c r="O672" s="26"/>
      <c r="P672" s="26"/>
      <c r="Q672" s="26"/>
      <c r="S672" s="26"/>
      <c r="T672" s="26"/>
      <c r="U672" s="26"/>
      <c r="AB672" s="26"/>
      <c r="AC672" s="26"/>
      <c r="AE672" s="26"/>
      <c r="AF672" s="26"/>
      <c r="AG672" s="26"/>
      <c r="AH672" s="94"/>
    </row>
    <row r="673" spans="2:34" x14ac:dyDescent="0.2">
      <c r="B673" s="92"/>
      <c r="C673" s="92"/>
      <c r="D673" s="26"/>
      <c r="G673" s="26"/>
      <c r="I673" s="26"/>
      <c r="K673" s="26"/>
      <c r="L673" s="26"/>
      <c r="M673" s="26"/>
      <c r="O673" s="26"/>
      <c r="P673" s="26"/>
      <c r="Q673" s="26"/>
      <c r="S673" s="26"/>
      <c r="T673" s="26"/>
      <c r="U673" s="26"/>
      <c r="AB673" s="26"/>
      <c r="AC673" s="26"/>
      <c r="AE673" s="26"/>
      <c r="AF673" s="26"/>
      <c r="AG673" s="26"/>
      <c r="AH673" s="94"/>
    </row>
    <row r="674" spans="2:34" x14ac:dyDescent="0.2">
      <c r="B674" s="92"/>
      <c r="C674" s="92"/>
      <c r="D674" s="26"/>
      <c r="G674" s="26"/>
      <c r="I674" s="26"/>
      <c r="K674" s="26"/>
      <c r="L674" s="26"/>
      <c r="M674" s="26"/>
      <c r="O674" s="26"/>
      <c r="P674" s="26"/>
      <c r="Q674" s="26"/>
      <c r="S674" s="26"/>
      <c r="T674" s="26"/>
      <c r="U674" s="26"/>
      <c r="AB674" s="26"/>
      <c r="AC674" s="26"/>
      <c r="AE674" s="26"/>
      <c r="AF674" s="26"/>
      <c r="AG674" s="26"/>
      <c r="AH674" s="94"/>
    </row>
    <row r="675" spans="2:34" x14ac:dyDescent="0.2">
      <c r="B675" s="92"/>
      <c r="C675" s="92"/>
      <c r="D675" s="26"/>
      <c r="G675" s="26"/>
      <c r="I675" s="26"/>
      <c r="K675" s="26"/>
      <c r="L675" s="26"/>
      <c r="M675" s="26"/>
      <c r="O675" s="26"/>
      <c r="P675" s="26"/>
      <c r="Q675" s="26"/>
      <c r="S675" s="26"/>
      <c r="T675" s="26"/>
      <c r="U675" s="26"/>
      <c r="AB675" s="26"/>
      <c r="AC675" s="26"/>
      <c r="AE675" s="26"/>
      <c r="AF675" s="26"/>
      <c r="AG675" s="26"/>
      <c r="AH675" s="94"/>
    </row>
    <row r="676" spans="2:34" x14ac:dyDescent="0.2">
      <c r="B676" s="92"/>
      <c r="C676" s="92"/>
      <c r="D676" s="26"/>
      <c r="G676" s="26"/>
      <c r="I676" s="26"/>
      <c r="K676" s="26"/>
      <c r="L676" s="26"/>
      <c r="M676" s="26"/>
      <c r="O676" s="26"/>
      <c r="P676" s="26"/>
      <c r="Q676" s="26"/>
      <c r="S676" s="26"/>
      <c r="T676" s="26"/>
      <c r="U676" s="26"/>
      <c r="AB676" s="26"/>
      <c r="AC676" s="26"/>
      <c r="AE676" s="26"/>
      <c r="AF676" s="26"/>
      <c r="AG676" s="26"/>
      <c r="AH676" s="94"/>
    </row>
    <row r="677" spans="2:34" x14ac:dyDescent="0.2">
      <c r="B677" s="92"/>
      <c r="C677" s="92"/>
      <c r="D677" s="26"/>
      <c r="G677" s="26"/>
      <c r="I677" s="26"/>
      <c r="K677" s="26"/>
      <c r="L677" s="26"/>
      <c r="M677" s="26"/>
      <c r="O677" s="26"/>
      <c r="P677" s="26"/>
      <c r="Q677" s="26"/>
      <c r="S677" s="26"/>
      <c r="T677" s="26"/>
      <c r="U677" s="26"/>
      <c r="AB677" s="26"/>
      <c r="AC677" s="26"/>
      <c r="AE677" s="26"/>
      <c r="AF677" s="26"/>
      <c r="AG677" s="26"/>
      <c r="AH677" s="94"/>
    </row>
    <row r="678" spans="2:34" x14ac:dyDescent="0.2">
      <c r="B678" s="92"/>
      <c r="C678" s="92"/>
      <c r="D678" s="26"/>
      <c r="G678" s="26"/>
      <c r="I678" s="26"/>
      <c r="K678" s="26"/>
      <c r="L678" s="26"/>
      <c r="M678" s="26"/>
      <c r="O678" s="26"/>
      <c r="P678" s="26"/>
      <c r="Q678" s="26"/>
      <c r="S678" s="26"/>
      <c r="T678" s="26"/>
      <c r="U678" s="26"/>
      <c r="AB678" s="26"/>
      <c r="AC678" s="26"/>
      <c r="AE678" s="26"/>
      <c r="AF678" s="26"/>
      <c r="AG678" s="26"/>
      <c r="AH678" s="94"/>
    </row>
    <row r="679" spans="2:34" x14ac:dyDescent="0.2">
      <c r="B679" s="92"/>
      <c r="C679" s="92"/>
      <c r="D679" s="26"/>
      <c r="G679" s="26"/>
      <c r="I679" s="26"/>
      <c r="K679" s="26"/>
      <c r="L679" s="26"/>
      <c r="M679" s="26"/>
      <c r="O679" s="26"/>
      <c r="P679" s="26"/>
      <c r="Q679" s="26"/>
      <c r="S679" s="26"/>
      <c r="T679" s="26"/>
      <c r="U679" s="26"/>
      <c r="AB679" s="26"/>
      <c r="AC679" s="26"/>
      <c r="AE679" s="26"/>
      <c r="AF679" s="26"/>
      <c r="AG679" s="26"/>
      <c r="AH679" s="94"/>
    </row>
    <row r="680" spans="2:34" x14ac:dyDescent="0.2">
      <c r="B680" s="92"/>
      <c r="C680" s="92"/>
      <c r="D680" s="26"/>
      <c r="G680" s="26"/>
      <c r="I680" s="26"/>
      <c r="K680" s="26"/>
      <c r="L680" s="26"/>
      <c r="M680" s="26"/>
      <c r="O680" s="26"/>
      <c r="P680" s="26"/>
      <c r="Q680" s="26"/>
      <c r="S680" s="26"/>
      <c r="T680" s="26"/>
      <c r="U680" s="26"/>
      <c r="AB680" s="26"/>
      <c r="AC680" s="26"/>
      <c r="AE680" s="26"/>
      <c r="AF680" s="26"/>
      <c r="AG680" s="26"/>
      <c r="AH680" s="94"/>
    </row>
    <row r="681" spans="2:34" x14ac:dyDescent="0.2">
      <c r="B681" s="92"/>
      <c r="C681" s="92"/>
      <c r="D681" s="26"/>
      <c r="G681" s="26"/>
      <c r="I681" s="26"/>
      <c r="K681" s="26"/>
      <c r="L681" s="26"/>
      <c r="M681" s="26"/>
      <c r="O681" s="26"/>
      <c r="P681" s="26"/>
      <c r="Q681" s="26"/>
      <c r="S681" s="26"/>
      <c r="T681" s="26"/>
      <c r="U681" s="26"/>
      <c r="AB681" s="26"/>
      <c r="AC681" s="26"/>
      <c r="AE681" s="26"/>
      <c r="AF681" s="26"/>
      <c r="AG681" s="26"/>
      <c r="AH681" s="94"/>
    </row>
    <row r="682" spans="2:34" x14ac:dyDescent="0.2">
      <c r="B682" s="92"/>
      <c r="C682" s="92"/>
      <c r="D682" s="26"/>
      <c r="G682" s="26"/>
      <c r="I682" s="26"/>
      <c r="K682" s="26"/>
      <c r="L682" s="26"/>
      <c r="M682" s="26"/>
      <c r="O682" s="26"/>
      <c r="P682" s="26"/>
      <c r="Q682" s="26"/>
      <c r="S682" s="26"/>
      <c r="T682" s="26"/>
      <c r="U682" s="26"/>
      <c r="AB682" s="26"/>
      <c r="AC682" s="26"/>
      <c r="AE682" s="26"/>
      <c r="AF682" s="26"/>
      <c r="AG682" s="26"/>
      <c r="AH682" s="94"/>
    </row>
    <row r="683" spans="2:34" x14ac:dyDescent="0.2">
      <c r="B683" s="92"/>
      <c r="C683" s="92"/>
      <c r="D683" s="26"/>
      <c r="G683" s="26"/>
      <c r="I683" s="26"/>
      <c r="K683" s="26"/>
      <c r="L683" s="26"/>
      <c r="M683" s="26"/>
      <c r="O683" s="26"/>
      <c r="P683" s="26"/>
      <c r="Q683" s="26"/>
      <c r="S683" s="26"/>
      <c r="T683" s="26"/>
      <c r="U683" s="26"/>
      <c r="AB683" s="26"/>
      <c r="AC683" s="26"/>
      <c r="AE683" s="26"/>
      <c r="AF683" s="26"/>
      <c r="AG683" s="26"/>
      <c r="AH683" s="94"/>
    </row>
    <row r="684" spans="2:34" x14ac:dyDescent="0.2">
      <c r="B684" s="92"/>
      <c r="C684" s="92"/>
      <c r="D684" s="26"/>
      <c r="G684" s="26"/>
      <c r="I684" s="26"/>
      <c r="K684" s="26"/>
      <c r="L684" s="26"/>
      <c r="M684" s="26"/>
      <c r="O684" s="26"/>
      <c r="P684" s="26"/>
      <c r="Q684" s="26"/>
      <c r="S684" s="26"/>
      <c r="T684" s="26"/>
      <c r="U684" s="26"/>
      <c r="AB684" s="26"/>
      <c r="AC684" s="26"/>
      <c r="AE684" s="26"/>
      <c r="AF684" s="26"/>
      <c r="AG684" s="26"/>
      <c r="AH684" s="94"/>
    </row>
    <row r="685" spans="2:34" x14ac:dyDescent="0.2">
      <c r="B685" s="92"/>
      <c r="C685" s="92"/>
      <c r="D685" s="26"/>
      <c r="G685" s="26"/>
      <c r="I685" s="26"/>
      <c r="K685" s="26"/>
      <c r="L685" s="26"/>
      <c r="M685" s="26"/>
      <c r="O685" s="26"/>
      <c r="P685" s="26"/>
      <c r="Q685" s="26"/>
      <c r="S685" s="26"/>
      <c r="T685" s="26"/>
      <c r="U685" s="26"/>
      <c r="AB685" s="26"/>
      <c r="AC685" s="26"/>
      <c r="AE685" s="26"/>
      <c r="AF685" s="26"/>
      <c r="AG685" s="26"/>
      <c r="AH685" s="94"/>
    </row>
    <row r="686" spans="2:34" x14ac:dyDescent="0.2">
      <c r="B686" s="92"/>
      <c r="C686" s="92"/>
      <c r="D686" s="26"/>
      <c r="G686" s="26"/>
      <c r="I686" s="26"/>
      <c r="K686" s="26"/>
      <c r="L686" s="26"/>
      <c r="M686" s="26"/>
      <c r="O686" s="26"/>
      <c r="P686" s="26"/>
      <c r="Q686" s="26"/>
      <c r="S686" s="26"/>
      <c r="T686" s="26"/>
      <c r="U686" s="26"/>
      <c r="AB686" s="26"/>
      <c r="AC686" s="26"/>
      <c r="AE686" s="26"/>
      <c r="AF686" s="26"/>
      <c r="AG686" s="26"/>
      <c r="AH686" s="94"/>
    </row>
    <row r="687" spans="2:34" x14ac:dyDescent="0.2">
      <c r="B687" s="92"/>
      <c r="C687" s="92"/>
      <c r="D687" s="26"/>
      <c r="G687" s="26"/>
      <c r="I687" s="26"/>
      <c r="K687" s="26"/>
      <c r="L687" s="26"/>
      <c r="M687" s="26"/>
      <c r="O687" s="26"/>
      <c r="P687" s="26"/>
      <c r="Q687" s="26"/>
      <c r="S687" s="26"/>
      <c r="T687" s="26"/>
      <c r="U687" s="26"/>
      <c r="AB687" s="26"/>
      <c r="AC687" s="26"/>
      <c r="AE687" s="26"/>
      <c r="AF687" s="26"/>
      <c r="AG687" s="26"/>
      <c r="AH687" s="94"/>
    </row>
    <row r="688" spans="2:34" x14ac:dyDescent="0.2">
      <c r="B688" s="92"/>
      <c r="C688" s="92"/>
      <c r="D688" s="26"/>
      <c r="G688" s="26"/>
      <c r="I688" s="26"/>
      <c r="K688" s="26"/>
      <c r="L688" s="26"/>
      <c r="M688" s="26"/>
      <c r="O688" s="26"/>
      <c r="P688" s="26"/>
      <c r="Q688" s="26"/>
      <c r="S688" s="26"/>
      <c r="T688" s="26"/>
      <c r="U688" s="26"/>
      <c r="AB688" s="26"/>
      <c r="AC688" s="26"/>
      <c r="AE688" s="26"/>
      <c r="AF688" s="26"/>
      <c r="AG688" s="26"/>
      <c r="AH688" s="94"/>
    </row>
    <row r="689" spans="2:34" x14ac:dyDescent="0.2">
      <c r="B689" s="92"/>
      <c r="C689" s="92"/>
      <c r="D689" s="26"/>
      <c r="G689" s="26"/>
      <c r="I689" s="26"/>
      <c r="K689" s="26"/>
      <c r="L689" s="26"/>
      <c r="M689" s="26"/>
      <c r="O689" s="26"/>
      <c r="P689" s="26"/>
      <c r="Q689" s="26"/>
      <c r="S689" s="26"/>
      <c r="T689" s="26"/>
      <c r="U689" s="26"/>
      <c r="AB689" s="26"/>
      <c r="AC689" s="26"/>
      <c r="AE689" s="26"/>
      <c r="AF689" s="26"/>
      <c r="AG689" s="26"/>
      <c r="AH689" s="94"/>
    </row>
    <row r="690" spans="2:34" x14ac:dyDescent="0.2">
      <c r="B690" s="92"/>
      <c r="C690" s="92"/>
      <c r="D690" s="26"/>
      <c r="G690" s="26"/>
      <c r="I690" s="26"/>
      <c r="K690" s="26"/>
      <c r="L690" s="26"/>
      <c r="M690" s="26"/>
      <c r="O690" s="26"/>
      <c r="P690" s="26"/>
      <c r="Q690" s="26"/>
      <c r="S690" s="26"/>
      <c r="T690" s="26"/>
      <c r="U690" s="26"/>
      <c r="AB690" s="26"/>
      <c r="AC690" s="26"/>
      <c r="AE690" s="26"/>
      <c r="AF690" s="26"/>
      <c r="AG690" s="26"/>
      <c r="AH690" s="94"/>
    </row>
    <row r="691" spans="2:34" x14ac:dyDescent="0.2">
      <c r="B691" s="92"/>
      <c r="C691" s="92"/>
      <c r="D691" s="26"/>
      <c r="G691" s="26"/>
      <c r="I691" s="26"/>
      <c r="K691" s="26"/>
      <c r="L691" s="26"/>
      <c r="M691" s="26"/>
      <c r="O691" s="26"/>
      <c r="P691" s="26"/>
      <c r="Q691" s="26"/>
      <c r="S691" s="26"/>
      <c r="T691" s="26"/>
      <c r="U691" s="26"/>
      <c r="AB691" s="26"/>
      <c r="AC691" s="26"/>
      <c r="AE691" s="26"/>
      <c r="AF691" s="26"/>
      <c r="AG691" s="26"/>
      <c r="AH691" s="94"/>
    </row>
    <row r="692" spans="2:34" x14ac:dyDescent="0.2">
      <c r="B692" s="92"/>
      <c r="C692" s="92"/>
      <c r="D692" s="26"/>
      <c r="G692" s="26"/>
      <c r="I692" s="26"/>
      <c r="K692" s="26"/>
      <c r="L692" s="26"/>
      <c r="M692" s="26"/>
      <c r="O692" s="26"/>
      <c r="P692" s="26"/>
      <c r="Q692" s="26"/>
      <c r="S692" s="26"/>
      <c r="T692" s="26"/>
      <c r="U692" s="26"/>
      <c r="AB692" s="26"/>
      <c r="AC692" s="26"/>
      <c r="AE692" s="26"/>
      <c r="AF692" s="26"/>
      <c r="AG692" s="26"/>
      <c r="AH692" s="94"/>
    </row>
    <row r="693" spans="2:34" x14ac:dyDescent="0.2">
      <c r="B693" s="92"/>
      <c r="C693" s="92"/>
      <c r="D693" s="26"/>
      <c r="G693" s="26"/>
      <c r="I693" s="26"/>
      <c r="K693" s="26"/>
      <c r="L693" s="26"/>
      <c r="M693" s="26"/>
      <c r="O693" s="26"/>
      <c r="P693" s="26"/>
      <c r="Q693" s="26"/>
      <c r="S693" s="26"/>
      <c r="T693" s="26"/>
      <c r="U693" s="26"/>
      <c r="AB693" s="26"/>
      <c r="AC693" s="26"/>
      <c r="AE693" s="26"/>
      <c r="AF693" s="26"/>
      <c r="AG693" s="26"/>
      <c r="AH693" s="94"/>
    </row>
    <row r="694" spans="2:34" x14ac:dyDescent="0.2">
      <c r="B694" s="92"/>
      <c r="C694" s="92"/>
      <c r="D694" s="26"/>
      <c r="G694" s="26"/>
      <c r="I694" s="26"/>
      <c r="K694" s="26"/>
      <c r="L694" s="26"/>
      <c r="M694" s="26"/>
      <c r="O694" s="26"/>
      <c r="P694" s="26"/>
      <c r="Q694" s="26"/>
      <c r="S694" s="26"/>
      <c r="T694" s="26"/>
      <c r="U694" s="26"/>
      <c r="AB694" s="26"/>
      <c r="AC694" s="26"/>
      <c r="AE694" s="26"/>
      <c r="AF694" s="26"/>
      <c r="AG694" s="26"/>
      <c r="AH694" s="94"/>
    </row>
    <row r="695" spans="2:34" x14ac:dyDescent="0.2">
      <c r="B695" s="92"/>
      <c r="C695" s="92"/>
      <c r="D695" s="26"/>
      <c r="G695" s="26"/>
      <c r="I695" s="26"/>
      <c r="K695" s="26"/>
      <c r="L695" s="26"/>
      <c r="M695" s="26"/>
      <c r="O695" s="26"/>
      <c r="P695" s="26"/>
      <c r="Q695" s="26"/>
      <c r="S695" s="26"/>
      <c r="T695" s="26"/>
      <c r="U695" s="26"/>
      <c r="AB695" s="26"/>
      <c r="AC695" s="26"/>
      <c r="AE695" s="26"/>
      <c r="AF695" s="26"/>
      <c r="AG695" s="26"/>
      <c r="AH695" s="94"/>
    </row>
    <row r="696" spans="2:34" x14ac:dyDescent="0.2">
      <c r="B696" s="92"/>
      <c r="C696" s="92"/>
      <c r="D696" s="26"/>
      <c r="G696" s="26"/>
      <c r="I696" s="26"/>
      <c r="K696" s="26"/>
      <c r="L696" s="26"/>
      <c r="M696" s="26"/>
      <c r="O696" s="26"/>
      <c r="P696" s="26"/>
      <c r="Q696" s="26"/>
      <c r="S696" s="26"/>
      <c r="T696" s="26"/>
      <c r="U696" s="26"/>
      <c r="AB696" s="26"/>
      <c r="AC696" s="26"/>
      <c r="AE696" s="26"/>
      <c r="AF696" s="26"/>
      <c r="AG696" s="26"/>
      <c r="AH696" s="94"/>
    </row>
    <row r="697" spans="2:34" x14ac:dyDescent="0.2">
      <c r="B697" s="92"/>
      <c r="C697" s="92"/>
      <c r="D697" s="26"/>
      <c r="G697" s="26"/>
      <c r="I697" s="26"/>
      <c r="K697" s="26"/>
      <c r="L697" s="26"/>
      <c r="M697" s="26"/>
      <c r="O697" s="26"/>
      <c r="P697" s="26"/>
      <c r="Q697" s="26"/>
      <c r="S697" s="26"/>
      <c r="T697" s="26"/>
      <c r="U697" s="26"/>
      <c r="AB697" s="26"/>
      <c r="AC697" s="26"/>
      <c r="AE697" s="26"/>
      <c r="AF697" s="26"/>
      <c r="AG697" s="26"/>
      <c r="AH697" s="94"/>
    </row>
    <row r="698" spans="2:34" x14ac:dyDescent="0.2">
      <c r="B698" s="92"/>
      <c r="C698" s="92"/>
      <c r="D698" s="26"/>
      <c r="G698" s="26"/>
      <c r="I698" s="26"/>
      <c r="K698" s="26"/>
      <c r="L698" s="26"/>
      <c r="M698" s="26"/>
      <c r="O698" s="26"/>
      <c r="P698" s="26"/>
      <c r="Q698" s="26"/>
      <c r="S698" s="26"/>
      <c r="T698" s="26"/>
      <c r="U698" s="26"/>
      <c r="AB698" s="26"/>
      <c r="AC698" s="26"/>
      <c r="AE698" s="26"/>
      <c r="AF698" s="26"/>
      <c r="AG698" s="26"/>
      <c r="AH698" s="94"/>
    </row>
    <row r="699" spans="2:34" x14ac:dyDescent="0.2">
      <c r="B699" s="92"/>
      <c r="C699" s="92"/>
      <c r="D699" s="26"/>
      <c r="G699" s="26"/>
      <c r="I699" s="26"/>
      <c r="K699" s="26"/>
      <c r="L699" s="26"/>
      <c r="M699" s="26"/>
      <c r="O699" s="26"/>
      <c r="P699" s="26"/>
      <c r="Q699" s="26"/>
      <c r="S699" s="26"/>
      <c r="T699" s="26"/>
      <c r="U699" s="26"/>
      <c r="AB699" s="26"/>
      <c r="AC699" s="26"/>
      <c r="AE699" s="26"/>
      <c r="AF699" s="26"/>
      <c r="AG699" s="26"/>
      <c r="AH699" s="94"/>
    </row>
    <row r="700" spans="2:34" x14ac:dyDescent="0.2">
      <c r="B700" s="92"/>
      <c r="C700" s="92"/>
      <c r="D700" s="26"/>
      <c r="G700" s="26"/>
      <c r="I700" s="26"/>
      <c r="K700" s="26"/>
      <c r="L700" s="26"/>
      <c r="M700" s="26"/>
      <c r="O700" s="26"/>
      <c r="P700" s="26"/>
      <c r="Q700" s="26"/>
      <c r="S700" s="26"/>
      <c r="T700" s="26"/>
      <c r="U700" s="26"/>
      <c r="AB700" s="26"/>
      <c r="AC700" s="26"/>
      <c r="AE700" s="26"/>
      <c r="AF700" s="26"/>
      <c r="AG700" s="26"/>
      <c r="AH700" s="94"/>
    </row>
    <row r="701" spans="2:34" x14ac:dyDescent="0.2">
      <c r="B701" s="92"/>
      <c r="C701" s="92"/>
      <c r="D701" s="26"/>
      <c r="G701" s="26"/>
      <c r="I701" s="26"/>
      <c r="K701" s="26"/>
      <c r="L701" s="26"/>
      <c r="M701" s="26"/>
      <c r="O701" s="26"/>
      <c r="P701" s="26"/>
      <c r="Q701" s="26"/>
      <c r="S701" s="26"/>
      <c r="T701" s="26"/>
      <c r="U701" s="26"/>
      <c r="AB701" s="26"/>
      <c r="AC701" s="26"/>
      <c r="AE701" s="26"/>
      <c r="AF701" s="26"/>
      <c r="AG701" s="26"/>
      <c r="AH701" s="94"/>
    </row>
    <row r="702" spans="2:34" x14ac:dyDescent="0.2">
      <c r="B702" s="92"/>
      <c r="C702" s="92"/>
      <c r="D702" s="26"/>
      <c r="G702" s="26"/>
      <c r="I702" s="26"/>
      <c r="K702" s="26"/>
      <c r="L702" s="26"/>
      <c r="M702" s="26"/>
      <c r="O702" s="26"/>
      <c r="P702" s="26"/>
      <c r="Q702" s="26"/>
      <c r="S702" s="26"/>
      <c r="T702" s="26"/>
      <c r="U702" s="26"/>
      <c r="AB702" s="26"/>
      <c r="AC702" s="26"/>
      <c r="AE702" s="26"/>
      <c r="AF702" s="26"/>
      <c r="AG702" s="26"/>
      <c r="AH702" s="94"/>
    </row>
    <row r="703" spans="2:34" x14ac:dyDescent="0.2">
      <c r="B703" s="92"/>
      <c r="C703" s="92"/>
      <c r="D703" s="26"/>
      <c r="G703" s="26"/>
      <c r="I703" s="26"/>
      <c r="K703" s="26"/>
      <c r="L703" s="26"/>
      <c r="M703" s="26"/>
      <c r="O703" s="26"/>
      <c r="P703" s="26"/>
      <c r="Q703" s="26"/>
      <c r="S703" s="26"/>
      <c r="T703" s="26"/>
      <c r="U703" s="26"/>
      <c r="AB703" s="26"/>
      <c r="AC703" s="26"/>
      <c r="AE703" s="26"/>
      <c r="AF703" s="26"/>
      <c r="AG703" s="26"/>
      <c r="AH703" s="94"/>
    </row>
    <row r="704" spans="2:34" x14ac:dyDescent="0.2">
      <c r="B704" s="92"/>
      <c r="C704" s="92"/>
      <c r="D704" s="26"/>
      <c r="G704" s="26"/>
      <c r="I704" s="26"/>
      <c r="K704" s="26"/>
      <c r="L704" s="26"/>
      <c r="M704" s="26"/>
      <c r="O704" s="26"/>
      <c r="P704" s="26"/>
      <c r="Q704" s="26"/>
      <c r="S704" s="26"/>
      <c r="T704" s="26"/>
      <c r="U704" s="26"/>
      <c r="AB704" s="26"/>
      <c r="AC704" s="26"/>
      <c r="AE704" s="26"/>
      <c r="AF704" s="26"/>
      <c r="AG704" s="26"/>
      <c r="AH704" s="94"/>
    </row>
    <row r="705" spans="2:34" x14ac:dyDescent="0.2">
      <c r="B705" s="92"/>
      <c r="C705" s="92"/>
      <c r="D705" s="26"/>
      <c r="G705" s="26"/>
      <c r="I705" s="26"/>
      <c r="K705" s="26"/>
      <c r="L705" s="26"/>
      <c r="M705" s="26"/>
      <c r="O705" s="26"/>
      <c r="P705" s="26"/>
      <c r="Q705" s="26"/>
      <c r="S705" s="26"/>
      <c r="T705" s="26"/>
      <c r="U705" s="26"/>
      <c r="AB705" s="26"/>
      <c r="AC705" s="26"/>
      <c r="AE705" s="26"/>
      <c r="AF705" s="26"/>
      <c r="AG705" s="26"/>
      <c r="AH705" s="94"/>
    </row>
    <row r="706" spans="2:34" x14ac:dyDescent="0.2">
      <c r="B706" s="92"/>
      <c r="C706" s="92"/>
      <c r="D706" s="26"/>
      <c r="G706" s="26"/>
      <c r="I706" s="26"/>
      <c r="K706" s="26"/>
      <c r="L706" s="26"/>
      <c r="M706" s="26"/>
      <c r="O706" s="26"/>
      <c r="P706" s="26"/>
      <c r="Q706" s="26"/>
      <c r="S706" s="26"/>
      <c r="T706" s="26"/>
      <c r="U706" s="26"/>
      <c r="AB706" s="26"/>
      <c r="AC706" s="26"/>
      <c r="AE706" s="26"/>
      <c r="AF706" s="26"/>
      <c r="AG706" s="26"/>
      <c r="AH706" s="94"/>
    </row>
    <row r="707" spans="2:34" x14ac:dyDescent="0.2">
      <c r="B707" s="92"/>
      <c r="C707" s="92"/>
      <c r="D707" s="26"/>
      <c r="G707" s="26"/>
      <c r="I707" s="26"/>
      <c r="K707" s="26"/>
      <c r="L707" s="26"/>
      <c r="M707" s="26"/>
      <c r="O707" s="26"/>
      <c r="P707" s="26"/>
      <c r="Q707" s="26"/>
      <c r="S707" s="26"/>
      <c r="T707" s="26"/>
      <c r="U707" s="26"/>
      <c r="AB707" s="26"/>
      <c r="AC707" s="26"/>
      <c r="AE707" s="26"/>
      <c r="AF707" s="26"/>
      <c r="AG707" s="26"/>
      <c r="AH707" s="94"/>
    </row>
    <row r="708" spans="2:34" x14ac:dyDescent="0.2">
      <c r="B708" s="92"/>
      <c r="C708" s="92"/>
      <c r="D708" s="26"/>
      <c r="G708" s="26"/>
      <c r="I708" s="26"/>
      <c r="K708" s="26"/>
      <c r="L708" s="26"/>
      <c r="M708" s="26"/>
      <c r="O708" s="26"/>
      <c r="P708" s="26"/>
      <c r="Q708" s="26"/>
      <c r="S708" s="26"/>
      <c r="T708" s="26"/>
      <c r="U708" s="26"/>
      <c r="AB708" s="26"/>
      <c r="AC708" s="26"/>
      <c r="AE708" s="26"/>
      <c r="AF708" s="26"/>
      <c r="AG708" s="26"/>
      <c r="AH708" s="94"/>
    </row>
    <row r="709" spans="2:34" x14ac:dyDescent="0.2">
      <c r="B709" s="92"/>
      <c r="C709" s="92"/>
      <c r="D709" s="26"/>
      <c r="G709" s="26"/>
      <c r="I709" s="26"/>
      <c r="K709" s="26"/>
      <c r="L709" s="26"/>
      <c r="M709" s="26"/>
      <c r="O709" s="26"/>
      <c r="P709" s="26"/>
      <c r="Q709" s="26"/>
      <c r="S709" s="26"/>
      <c r="T709" s="26"/>
      <c r="U709" s="26"/>
      <c r="AB709" s="26"/>
      <c r="AC709" s="26"/>
      <c r="AE709" s="26"/>
      <c r="AF709" s="26"/>
      <c r="AG709" s="26"/>
      <c r="AH709" s="94"/>
    </row>
    <row r="710" spans="2:34" x14ac:dyDescent="0.2">
      <c r="B710" s="92"/>
      <c r="C710" s="92"/>
      <c r="D710" s="26"/>
      <c r="G710" s="26"/>
      <c r="I710" s="26"/>
      <c r="K710" s="26"/>
      <c r="L710" s="26"/>
      <c r="M710" s="26"/>
      <c r="O710" s="26"/>
      <c r="P710" s="26"/>
      <c r="Q710" s="26"/>
      <c r="S710" s="26"/>
      <c r="T710" s="26"/>
      <c r="U710" s="26"/>
      <c r="AB710" s="26"/>
      <c r="AC710" s="26"/>
      <c r="AE710" s="26"/>
      <c r="AF710" s="26"/>
      <c r="AG710" s="26"/>
      <c r="AH710" s="94"/>
    </row>
    <row r="711" spans="2:34" x14ac:dyDescent="0.2">
      <c r="B711" s="92"/>
      <c r="C711" s="92"/>
      <c r="D711" s="26"/>
      <c r="G711" s="26"/>
      <c r="I711" s="26"/>
      <c r="K711" s="26"/>
      <c r="L711" s="26"/>
      <c r="M711" s="26"/>
      <c r="O711" s="26"/>
      <c r="P711" s="26"/>
      <c r="Q711" s="26"/>
      <c r="S711" s="26"/>
      <c r="T711" s="26"/>
      <c r="U711" s="26"/>
      <c r="AB711" s="26"/>
      <c r="AC711" s="26"/>
      <c r="AE711" s="26"/>
      <c r="AF711" s="26"/>
      <c r="AG711" s="26"/>
      <c r="AH711" s="94"/>
    </row>
    <row r="712" spans="2:34" x14ac:dyDescent="0.2">
      <c r="B712" s="92"/>
      <c r="C712" s="92"/>
      <c r="D712" s="26"/>
      <c r="G712" s="26"/>
      <c r="I712" s="26"/>
      <c r="K712" s="26"/>
      <c r="L712" s="26"/>
      <c r="M712" s="26"/>
      <c r="O712" s="26"/>
      <c r="P712" s="26"/>
      <c r="Q712" s="26"/>
      <c r="S712" s="26"/>
      <c r="T712" s="26"/>
      <c r="U712" s="26"/>
      <c r="AB712" s="26"/>
      <c r="AC712" s="26"/>
      <c r="AE712" s="26"/>
      <c r="AF712" s="26"/>
      <c r="AG712" s="26"/>
      <c r="AH712" s="94"/>
    </row>
    <row r="713" spans="2:34" x14ac:dyDescent="0.2">
      <c r="B713" s="92"/>
      <c r="C713" s="92"/>
      <c r="D713" s="26"/>
      <c r="G713" s="26"/>
      <c r="I713" s="26"/>
      <c r="K713" s="26"/>
      <c r="L713" s="26"/>
      <c r="M713" s="26"/>
      <c r="O713" s="26"/>
      <c r="P713" s="26"/>
      <c r="Q713" s="26"/>
      <c r="S713" s="26"/>
      <c r="T713" s="26"/>
      <c r="U713" s="26"/>
      <c r="AB713" s="26"/>
      <c r="AC713" s="26"/>
      <c r="AE713" s="26"/>
      <c r="AF713" s="26"/>
      <c r="AG713" s="26"/>
      <c r="AH713" s="94"/>
    </row>
    <row r="714" spans="2:34" x14ac:dyDescent="0.2">
      <c r="B714" s="92"/>
      <c r="C714" s="92"/>
      <c r="D714" s="26"/>
      <c r="G714" s="26"/>
      <c r="I714" s="26"/>
      <c r="K714" s="26"/>
      <c r="L714" s="26"/>
      <c r="M714" s="26"/>
      <c r="O714" s="26"/>
      <c r="P714" s="26"/>
      <c r="Q714" s="26"/>
      <c r="S714" s="26"/>
      <c r="T714" s="26"/>
      <c r="U714" s="26"/>
      <c r="AB714" s="26"/>
      <c r="AC714" s="26"/>
      <c r="AE714" s="26"/>
      <c r="AF714" s="26"/>
      <c r="AG714" s="26"/>
      <c r="AH714" s="94"/>
    </row>
    <row r="715" spans="2:34" x14ac:dyDescent="0.2">
      <c r="B715" s="92"/>
      <c r="C715" s="92"/>
      <c r="D715" s="26"/>
      <c r="G715" s="26"/>
      <c r="I715" s="26"/>
      <c r="K715" s="26"/>
      <c r="L715" s="26"/>
      <c r="M715" s="26"/>
      <c r="O715" s="26"/>
      <c r="P715" s="26"/>
      <c r="Q715" s="26"/>
      <c r="S715" s="26"/>
      <c r="T715" s="26"/>
      <c r="U715" s="26"/>
      <c r="AB715" s="26"/>
      <c r="AC715" s="26"/>
      <c r="AE715" s="26"/>
      <c r="AF715" s="26"/>
      <c r="AG715" s="26"/>
      <c r="AH715" s="94"/>
    </row>
    <row r="716" spans="2:34" x14ac:dyDescent="0.2">
      <c r="B716" s="92"/>
      <c r="C716" s="92"/>
      <c r="D716" s="26"/>
      <c r="G716" s="26"/>
      <c r="I716" s="26"/>
      <c r="K716" s="26"/>
      <c r="L716" s="26"/>
      <c r="M716" s="26"/>
      <c r="O716" s="26"/>
      <c r="P716" s="26"/>
      <c r="Q716" s="26"/>
      <c r="S716" s="26"/>
      <c r="T716" s="26"/>
      <c r="U716" s="26"/>
      <c r="AB716" s="26"/>
      <c r="AC716" s="26"/>
      <c r="AE716" s="26"/>
      <c r="AF716" s="26"/>
      <c r="AG716" s="26"/>
      <c r="AH716" s="94"/>
    </row>
    <row r="717" spans="2:34" x14ac:dyDescent="0.2">
      <c r="B717" s="92"/>
      <c r="C717" s="92"/>
      <c r="D717" s="26"/>
      <c r="G717" s="26"/>
      <c r="I717" s="26"/>
      <c r="K717" s="26"/>
      <c r="L717" s="26"/>
      <c r="M717" s="26"/>
      <c r="O717" s="26"/>
      <c r="P717" s="26"/>
      <c r="Q717" s="26"/>
      <c r="S717" s="26"/>
      <c r="T717" s="26"/>
      <c r="U717" s="26"/>
      <c r="AB717" s="26"/>
      <c r="AC717" s="26"/>
      <c r="AE717" s="26"/>
      <c r="AF717" s="26"/>
      <c r="AG717" s="26"/>
      <c r="AH717" s="94"/>
    </row>
    <row r="718" spans="2:34" x14ac:dyDescent="0.2">
      <c r="B718" s="92"/>
      <c r="C718" s="92"/>
      <c r="D718" s="26"/>
      <c r="G718" s="26"/>
      <c r="I718" s="26"/>
      <c r="K718" s="26"/>
      <c r="L718" s="26"/>
      <c r="M718" s="26"/>
      <c r="O718" s="26"/>
      <c r="P718" s="26"/>
      <c r="Q718" s="26"/>
      <c r="S718" s="26"/>
      <c r="T718" s="26"/>
      <c r="U718" s="26"/>
      <c r="AB718" s="26"/>
      <c r="AC718" s="26"/>
      <c r="AE718" s="26"/>
      <c r="AF718" s="26"/>
      <c r="AG718" s="26"/>
      <c r="AH718" s="94"/>
    </row>
    <row r="719" spans="2:34" x14ac:dyDescent="0.2">
      <c r="B719" s="92"/>
      <c r="C719" s="92"/>
      <c r="D719" s="26"/>
      <c r="G719" s="26"/>
      <c r="I719" s="26"/>
      <c r="K719" s="26"/>
      <c r="L719" s="26"/>
      <c r="M719" s="26"/>
      <c r="O719" s="26"/>
      <c r="P719" s="26"/>
      <c r="Q719" s="26"/>
      <c r="S719" s="26"/>
      <c r="T719" s="26"/>
      <c r="U719" s="26"/>
      <c r="AB719" s="26"/>
      <c r="AC719" s="26"/>
      <c r="AE719" s="26"/>
      <c r="AF719" s="26"/>
      <c r="AG719" s="26"/>
      <c r="AH719" s="94"/>
    </row>
    <row r="720" spans="2:34" x14ac:dyDescent="0.2">
      <c r="B720" s="92"/>
      <c r="C720" s="92"/>
      <c r="D720" s="26"/>
      <c r="G720" s="26"/>
      <c r="I720" s="26"/>
      <c r="K720" s="26"/>
      <c r="L720" s="26"/>
      <c r="M720" s="26"/>
      <c r="O720" s="26"/>
      <c r="P720" s="26"/>
      <c r="Q720" s="26"/>
      <c r="S720" s="26"/>
      <c r="T720" s="26"/>
      <c r="U720" s="26"/>
      <c r="AB720" s="26"/>
      <c r="AC720" s="26"/>
      <c r="AE720" s="26"/>
      <c r="AF720" s="26"/>
      <c r="AG720" s="26"/>
      <c r="AH720" s="94"/>
    </row>
    <row r="721" spans="2:34" x14ac:dyDescent="0.2">
      <c r="B721" s="92"/>
      <c r="C721" s="92"/>
      <c r="D721" s="26"/>
      <c r="G721" s="26"/>
      <c r="I721" s="26"/>
      <c r="K721" s="26"/>
      <c r="L721" s="26"/>
      <c r="M721" s="26"/>
      <c r="O721" s="26"/>
      <c r="P721" s="26"/>
      <c r="Q721" s="26"/>
      <c r="S721" s="26"/>
      <c r="T721" s="26"/>
      <c r="U721" s="26"/>
      <c r="AB721" s="26"/>
      <c r="AC721" s="26"/>
      <c r="AE721" s="26"/>
      <c r="AF721" s="26"/>
      <c r="AG721" s="26"/>
      <c r="AH721" s="94"/>
    </row>
    <row r="722" spans="2:34" x14ac:dyDescent="0.2">
      <c r="B722" s="92"/>
      <c r="C722" s="92"/>
      <c r="D722" s="26"/>
      <c r="G722" s="26"/>
      <c r="I722" s="26"/>
      <c r="K722" s="26"/>
      <c r="L722" s="26"/>
      <c r="M722" s="26"/>
      <c r="O722" s="26"/>
      <c r="P722" s="26"/>
      <c r="Q722" s="26"/>
      <c r="S722" s="26"/>
      <c r="T722" s="26"/>
      <c r="U722" s="26"/>
      <c r="AB722" s="26"/>
      <c r="AC722" s="26"/>
      <c r="AE722" s="26"/>
      <c r="AF722" s="26"/>
      <c r="AG722" s="26"/>
      <c r="AH722" s="94"/>
    </row>
    <row r="723" spans="2:34" x14ac:dyDescent="0.2">
      <c r="B723" s="92"/>
      <c r="C723" s="92"/>
      <c r="D723" s="26"/>
      <c r="G723" s="26"/>
      <c r="I723" s="26"/>
      <c r="K723" s="26"/>
      <c r="L723" s="26"/>
      <c r="M723" s="26"/>
      <c r="O723" s="26"/>
      <c r="P723" s="26"/>
      <c r="Q723" s="26"/>
      <c r="S723" s="26"/>
      <c r="T723" s="26"/>
      <c r="U723" s="26"/>
      <c r="AB723" s="26"/>
      <c r="AC723" s="26"/>
      <c r="AE723" s="26"/>
      <c r="AF723" s="26"/>
      <c r="AG723" s="26"/>
      <c r="AH723" s="94"/>
    </row>
    <row r="724" spans="2:34" x14ac:dyDescent="0.2">
      <c r="B724" s="92"/>
      <c r="C724" s="92"/>
      <c r="D724" s="26"/>
      <c r="G724" s="26"/>
      <c r="I724" s="26"/>
      <c r="K724" s="26"/>
      <c r="L724" s="26"/>
      <c r="M724" s="26"/>
      <c r="O724" s="26"/>
      <c r="P724" s="26"/>
      <c r="Q724" s="26"/>
      <c r="S724" s="26"/>
      <c r="T724" s="26"/>
      <c r="U724" s="26"/>
      <c r="AB724" s="26"/>
      <c r="AC724" s="26"/>
      <c r="AE724" s="26"/>
      <c r="AF724" s="26"/>
      <c r="AG724" s="26"/>
      <c r="AH724" s="94"/>
    </row>
    <row r="725" spans="2:34" x14ac:dyDescent="0.2">
      <c r="B725" s="92"/>
      <c r="C725" s="92"/>
      <c r="D725" s="26"/>
      <c r="G725" s="26"/>
      <c r="I725" s="26"/>
      <c r="K725" s="26"/>
      <c r="L725" s="26"/>
      <c r="M725" s="26"/>
      <c r="O725" s="26"/>
      <c r="P725" s="26"/>
      <c r="Q725" s="26"/>
      <c r="S725" s="26"/>
      <c r="T725" s="26"/>
      <c r="U725" s="26"/>
      <c r="AB725" s="26"/>
      <c r="AC725" s="26"/>
      <c r="AE725" s="26"/>
      <c r="AF725" s="26"/>
      <c r="AG725" s="26"/>
      <c r="AH725" s="94"/>
    </row>
    <row r="726" spans="2:34" x14ac:dyDescent="0.2">
      <c r="B726" s="92"/>
      <c r="C726" s="92"/>
      <c r="D726" s="26"/>
      <c r="G726" s="26"/>
      <c r="I726" s="26"/>
      <c r="K726" s="26"/>
      <c r="L726" s="26"/>
      <c r="M726" s="26"/>
      <c r="O726" s="26"/>
      <c r="P726" s="26"/>
      <c r="Q726" s="26"/>
      <c r="S726" s="26"/>
      <c r="T726" s="26"/>
      <c r="U726" s="26"/>
      <c r="AB726" s="26"/>
      <c r="AC726" s="26"/>
      <c r="AE726" s="26"/>
      <c r="AF726" s="26"/>
      <c r="AG726" s="26"/>
      <c r="AH726" s="94"/>
    </row>
    <row r="727" spans="2:34" x14ac:dyDescent="0.2">
      <c r="B727" s="92"/>
      <c r="C727" s="92"/>
      <c r="D727" s="26"/>
      <c r="G727" s="26"/>
      <c r="I727" s="26"/>
      <c r="K727" s="26"/>
      <c r="L727" s="26"/>
      <c r="M727" s="26"/>
      <c r="O727" s="26"/>
      <c r="P727" s="26"/>
      <c r="Q727" s="26"/>
      <c r="S727" s="26"/>
      <c r="T727" s="26"/>
      <c r="U727" s="26"/>
      <c r="AB727" s="26"/>
      <c r="AC727" s="26"/>
      <c r="AE727" s="26"/>
      <c r="AF727" s="26"/>
      <c r="AG727" s="26"/>
      <c r="AH727" s="94"/>
    </row>
    <row r="728" spans="2:34" x14ac:dyDescent="0.2">
      <c r="B728" s="92"/>
      <c r="C728" s="92"/>
      <c r="D728" s="26"/>
      <c r="G728" s="26"/>
      <c r="I728" s="26"/>
      <c r="K728" s="26"/>
      <c r="L728" s="26"/>
      <c r="M728" s="26"/>
      <c r="O728" s="26"/>
      <c r="P728" s="26"/>
      <c r="Q728" s="26"/>
      <c r="S728" s="26"/>
      <c r="T728" s="26"/>
      <c r="U728" s="26"/>
      <c r="AB728" s="26"/>
      <c r="AC728" s="26"/>
      <c r="AE728" s="26"/>
      <c r="AF728" s="26"/>
      <c r="AG728" s="26"/>
      <c r="AH728" s="94"/>
    </row>
    <row r="729" spans="2:34" x14ac:dyDescent="0.2">
      <c r="B729" s="92"/>
      <c r="C729" s="92"/>
      <c r="D729" s="26"/>
      <c r="G729" s="26"/>
      <c r="I729" s="26"/>
      <c r="K729" s="26"/>
      <c r="L729" s="26"/>
      <c r="M729" s="26"/>
      <c r="O729" s="26"/>
      <c r="P729" s="26"/>
      <c r="Q729" s="26"/>
      <c r="S729" s="26"/>
      <c r="T729" s="26"/>
      <c r="U729" s="26"/>
      <c r="AB729" s="26"/>
      <c r="AC729" s="26"/>
      <c r="AE729" s="26"/>
      <c r="AF729" s="26"/>
      <c r="AG729" s="26"/>
      <c r="AH729" s="94"/>
    </row>
    <row r="730" spans="2:34" x14ac:dyDescent="0.2">
      <c r="B730" s="92"/>
      <c r="C730" s="92"/>
      <c r="D730" s="26"/>
      <c r="G730" s="26"/>
      <c r="I730" s="26"/>
      <c r="K730" s="26"/>
      <c r="L730" s="26"/>
      <c r="M730" s="26"/>
      <c r="O730" s="26"/>
      <c r="P730" s="26"/>
      <c r="Q730" s="26"/>
      <c r="S730" s="26"/>
      <c r="T730" s="26"/>
      <c r="U730" s="26"/>
      <c r="AB730" s="26"/>
      <c r="AC730" s="26"/>
      <c r="AE730" s="26"/>
      <c r="AF730" s="26"/>
      <c r="AG730" s="26"/>
      <c r="AH730" s="94"/>
    </row>
    <row r="731" spans="2:34" x14ac:dyDescent="0.2">
      <c r="B731" s="92"/>
      <c r="C731" s="92"/>
      <c r="D731" s="26"/>
      <c r="G731" s="26"/>
      <c r="I731" s="26"/>
      <c r="K731" s="26"/>
      <c r="L731" s="26"/>
      <c r="M731" s="26"/>
      <c r="O731" s="26"/>
      <c r="P731" s="26"/>
      <c r="Q731" s="26"/>
      <c r="S731" s="26"/>
      <c r="T731" s="26"/>
      <c r="U731" s="26"/>
      <c r="AB731" s="26"/>
      <c r="AC731" s="26"/>
      <c r="AE731" s="26"/>
      <c r="AF731" s="26"/>
      <c r="AG731" s="26"/>
      <c r="AH731" s="94"/>
    </row>
    <row r="732" spans="2:34" x14ac:dyDescent="0.2">
      <c r="B732" s="92"/>
      <c r="C732" s="92"/>
      <c r="D732" s="26"/>
      <c r="G732" s="26"/>
      <c r="I732" s="26"/>
      <c r="K732" s="26"/>
      <c r="L732" s="26"/>
      <c r="M732" s="26"/>
      <c r="O732" s="26"/>
      <c r="P732" s="26"/>
      <c r="Q732" s="26"/>
      <c r="S732" s="26"/>
      <c r="T732" s="26"/>
      <c r="U732" s="26"/>
      <c r="AB732" s="26"/>
      <c r="AC732" s="26"/>
      <c r="AE732" s="26"/>
      <c r="AF732" s="26"/>
      <c r="AG732" s="26"/>
      <c r="AH732" s="94"/>
    </row>
    <row r="733" spans="2:34" x14ac:dyDescent="0.2">
      <c r="B733" s="92"/>
      <c r="C733" s="92"/>
      <c r="D733" s="26"/>
      <c r="G733" s="26"/>
      <c r="I733" s="26"/>
      <c r="K733" s="26"/>
      <c r="L733" s="26"/>
      <c r="M733" s="26"/>
      <c r="O733" s="26"/>
      <c r="P733" s="26"/>
      <c r="Q733" s="26"/>
      <c r="S733" s="26"/>
      <c r="T733" s="26"/>
      <c r="U733" s="26"/>
      <c r="AB733" s="26"/>
      <c r="AC733" s="26"/>
      <c r="AE733" s="26"/>
      <c r="AF733" s="26"/>
      <c r="AG733" s="26"/>
      <c r="AH733" s="94"/>
    </row>
    <row r="734" spans="2:34" x14ac:dyDescent="0.2">
      <c r="B734" s="92"/>
      <c r="C734" s="92"/>
      <c r="D734" s="26"/>
      <c r="G734" s="26"/>
      <c r="I734" s="26"/>
      <c r="K734" s="26"/>
      <c r="L734" s="26"/>
      <c r="M734" s="26"/>
      <c r="O734" s="26"/>
      <c r="P734" s="26"/>
      <c r="Q734" s="26"/>
      <c r="S734" s="26"/>
      <c r="T734" s="26"/>
      <c r="U734" s="26"/>
      <c r="AB734" s="26"/>
      <c r="AC734" s="26"/>
      <c r="AE734" s="26"/>
      <c r="AF734" s="26"/>
      <c r="AG734" s="26"/>
      <c r="AH734" s="94"/>
    </row>
    <row r="735" spans="2:34" x14ac:dyDescent="0.2">
      <c r="B735" s="92"/>
      <c r="C735" s="92"/>
      <c r="D735" s="26"/>
      <c r="G735" s="26"/>
      <c r="I735" s="26"/>
      <c r="K735" s="26"/>
      <c r="L735" s="26"/>
      <c r="M735" s="26"/>
      <c r="O735" s="26"/>
      <c r="P735" s="26"/>
      <c r="Q735" s="26"/>
      <c r="S735" s="26"/>
      <c r="T735" s="26"/>
      <c r="U735" s="26"/>
      <c r="AB735" s="26"/>
      <c r="AC735" s="26"/>
      <c r="AE735" s="26"/>
      <c r="AF735" s="26"/>
      <c r="AG735" s="26"/>
      <c r="AH735" s="94"/>
    </row>
    <row r="736" spans="2:34" x14ac:dyDescent="0.2">
      <c r="B736" s="92"/>
      <c r="C736" s="92"/>
      <c r="D736" s="26"/>
      <c r="G736" s="26"/>
      <c r="I736" s="26"/>
      <c r="K736" s="26"/>
      <c r="L736" s="26"/>
      <c r="M736" s="26"/>
      <c r="O736" s="26"/>
      <c r="P736" s="26"/>
      <c r="Q736" s="26"/>
      <c r="S736" s="26"/>
      <c r="T736" s="26"/>
      <c r="U736" s="26"/>
      <c r="AB736" s="26"/>
      <c r="AC736" s="26"/>
      <c r="AE736" s="26"/>
      <c r="AF736" s="26"/>
      <c r="AG736" s="26"/>
      <c r="AH736" s="94"/>
    </row>
    <row r="737" spans="2:34" x14ac:dyDescent="0.2">
      <c r="B737" s="92"/>
      <c r="C737" s="92"/>
      <c r="D737" s="26"/>
      <c r="G737" s="26"/>
      <c r="I737" s="26"/>
      <c r="K737" s="26"/>
      <c r="L737" s="26"/>
      <c r="M737" s="26"/>
      <c r="O737" s="26"/>
      <c r="P737" s="26"/>
      <c r="Q737" s="26"/>
      <c r="S737" s="26"/>
      <c r="T737" s="26"/>
      <c r="U737" s="26"/>
      <c r="AB737" s="26"/>
      <c r="AC737" s="26"/>
      <c r="AE737" s="26"/>
      <c r="AF737" s="26"/>
      <c r="AG737" s="26"/>
      <c r="AH737" s="94"/>
    </row>
    <row r="738" spans="2:34" x14ac:dyDescent="0.2">
      <c r="B738" s="92"/>
      <c r="C738" s="92"/>
      <c r="D738" s="26"/>
      <c r="G738" s="26"/>
      <c r="I738" s="26"/>
      <c r="K738" s="26"/>
      <c r="L738" s="26"/>
      <c r="M738" s="26"/>
      <c r="O738" s="26"/>
      <c r="P738" s="26"/>
      <c r="Q738" s="26"/>
      <c r="S738" s="26"/>
      <c r="T738" s="26"/>
      <c r="U738" s="26"/>
      <c r="AB738" s="26"/>
      <c r="AC738" s="26"/>
      <c r="AE738" s="26"/>
      <c r="AF738" s="26"/>
      <c r="AG738" s="26"/>
      <c r="AH738" s="94"/>
    </row>
    <row r="739" spans="2:34" x14ac:dyDescent="0.2">
      <c r="B739" s="92"/>
      <c r="C739" s="92"/>
      <c r="D739" s="26"/>
      <c r="G739" s="26"/>
      <c r="I739" s="26"/>
      <c r="K739" s="26"/>
      <c r="L739" s="26"/>
      <c r="M739" s="26"/>
      <c r="O739" s="26"/>
      <c r="P739" s="26"/>
      <c r="Q739" s="26"/>
      <c r="S739" s="26"/>
      <c r="T739" s="26"/>
      <c r="U739" s="26"/>
      <c r="AB739" s="26"/>
      <c r="AC739" s="26"/>
      <c r="AE739" s="26"/>
      <c r="AF739" s="26"/>
      <c r="AG739" s="26"/>
      <c r="AH739" s="94"/>
    </row>
    <row r="740" spans="2:34" x14ac:dyDescent="0.2">
      <c r="B740" s="92"/>
      <c r="C740" s="92"/>
      <c r="D740" s="26"/>
      <c r="G740" s="26"/>
      <c r="I740" s="26"/>
      <c r="K740" s="26"/>
      <c r="L740" s="26"/>
      <c r="M740" s="26"/>
      <c r="O740" s="26"/>
      <c r="P740" s="26"/>
      <c r="Q740" s="26"/>
      <c r="S740" s="26"/>
      <c r="T740" s="26"/>
      <c r="U740" s="26"/>
      <c r="AB740" s="26"/>
      <c r="AC740" s="26"/>
      <c r="AE740" s="26"/>
      <c r="AF740" s="26"/>
      <c r="AG740" s="26"/>
      <c r="AH740" s="94"/>
    </row>
    <row r="741" spans="2:34" x14ac:dyDescent="0.2">
      <c r="B741" s="92"/>
      <c r="C741" s="92"/>
      <c r="D741" s="26"/>
      <c r="G741" s="26"/>
      <c r="I741" s="26"/>
      <c r="K741" s="26"/>
      <c r="L741" s="26"/>
      <c r="M741" s="26"/>
      <c r="O741" s="26"/>
      <c r="P741" s="26"/>
      <c r="Q741" s="26"/>
      <c r="S741" s="26"/>
      <c r="T741" s="26"/>
      <c r="U741" s="26"/>
      <c r="AB741" s="26"/>
      <c r="AC741" s="26"/>
      <c r="AE741" s="26"/>
      <c r="AF741" s="26"/>
      <c r="AG741" s="26"/>
      <c r="AH741" s="94"/>
    </row>
    <row r="742" spans="2:34" x14ac:dyDescent="0.2">
      <c r="B742" s="92"/>
      <c r="C742" s="92"/>
      <c r="D742" s="26"/>
      <c r="G742" s="26"/>
      <c r="I742" s="26"/>
      <c r="K742" s="26"/>
      <c r="L742" s="26"/>
      <c r="M742" s="26"/>
      <c r="O742" s="26"/>
      <c r="P742" s="26"/>
      <c r="Q742" s="26"/>
      <c r="S742" s="26"/>
      <c r="T742" s="26"/>
      <c r="U742" s="26"/>
      <c r="AB742" s="26"/>
      <c r="AC742" s="26"/>
      <c r="AE742" s="26"/>
      <c r="AF742" s="26"/>
      <c r="AG742" s="26"/>
      <c r="AH742" s="94"/>
    </row>
    <row r="743" spans="2:34" x14ac:dyDescent="0.2">
      <c r="B743" s="92"/>
      <c r="C743" s="92"/>
      <c r="D743" s="26"/>
      <c r="G743" s="26"/>
      <c r="I743" s="26"/>
      <c r="K743" s="26"/>
      <c r="L743" s="26"/>
      <c r="M743" s="26"/>
      <c r="O743" s="26"/>
      <c r="P743" s="26"/>
      <c r="Q743" s="26"/>
      <c r="S743" s="26"/>
      <c r="T743" s="26"/>
      <c r="U743" s="26"/>
      <c r="AB743" s="26"/>
      <c r="AC743" s="26"/>
      <c r="AE743" s="26"/>
      <c r="AF743" s="26"/>
      <c r="AG743" s="26"/>
      <c r="AH743" s="94"/>
    </row>
    <row r="744" spans="2:34" x14ac:dyDescent="0.2">
      <c r="B744" s="92"/>
      <c r="C744" s="92"/>
      <c r="D744" s="26"/>
      <c r="G744" s="26"/>
      <c r="I744" s="26"/>
      <c r="K744" s="26"/>
      <c r="L744" s="26"/>
      <c r="M744" s="26"/>
      <c r="O744" s="26"/>
      <c r="P744" s="26"/>
      <c r="Q744" s="26"/>
      <c r="S744" s="26"/>
      <c r="T744" s="26"/>
      <c r="U744" s="26"/>
      <c r="AB744" s="26"/>
      <c r="AC744" s="26"/>
      <c r="AE744" s="26"/>
      <c r="AF744" s="26"/>
      <c r="AG744" s="26"/>
      <c r="AH744" s="94"/>
    </row>
    <row r="745" spans="2:34" x14ac:dyDescent="0.2">
      <c r="B745" s="92"/>
      <c r="C745" s="92"/>
      <c r="D745" s="26"/>
      <c r="G745" s="26"/>
      <c r="I745" s="26"/>
      <c r="K745" s="26"/>
      <c r="L745" s="26"/>
      <c r="M745" s="26"/>
      <c r="O745" s="26"/>
      <c r="P745" s="26"/>
      <c r="Q745" s="26"/>
      <c r="S745" s="26"/>
      <c r="T745" s="26"/>
      <c r="U745" s="26"/>
      <c r="AB745" s="26"/>
      <c r="AC745" s="26"/>
      <c r="AE745" s="26"/>
      <c r="AF745" s="26"/>
      <c r="AG745" s="26"/>
      <c r="AH745" s="94"/>
    </row>
    <row r="746" spans="2:34" x14ac:dyDescent="0.2">
      <c r="B746" s="92"/>
      <c r="C746" s="92"/>
      <c r="D746" s="26"/>
      <c r="G746" s="26"/>
      <c r="I746" s="26"/>
      <c r="K746" s="26"/>
      <c r="L746" s="26"/>
      <c r="M746" s="26"/>
      <c r="O746" s="26"/>
      <c r="P746" s="26"/>
      <c r="Q746" s="26"/>
      <c r="S746" s="26"/>
      <c r="T746" s="26"/>
      <c r="U746" s="26"/>
      <c r="AB746" s="26"/>
      <c r="AC746" s="26"/>
      <c r="AE746" s="26"/>
      <c r="AF746" s="26"/>
      <c r="AG746" s="26"/>
      <c r="AH746" s="94"/>
    </row>
    <row r="747" spans="2:34" x14ac:dyDescent="0.2">
      <c r="B747" s="92"/>
      <c r="C747" s="92"/>
      <c r="D747" s="26"/>
      <c r="G747" s="26"/>
      <c r="I747" s="26"/>
      <c r="K747" s="26"/>
      <c r="L747" s="26"/>
      <c r="M747" s="26"/>
      <c r="O747" s="26"/>
      <c r="P747" s="26"/>
      <c r="Q747" s="26"/>
      <c r="S747" s="26"/>
      <c r="T747" s="26"/>
      <c r="U747" s="26"/>
      <c r="AB747" s="26"/>
      <c r="AC747" s="26"/>
      <c r="AE747" s="26"/>
      <c r="AF747" s="26"/>
      <c r="AG747" s="26"/>
      <c r="AH747" s="94"/>
    </row>
    <row r="748" spans="2:34" x14ac:dyDescent="0.2">
      <c r="B748" s="92"/>
      <c r="C748" s="92"/>
      <c r="D748" s="26"/>
      <c r="G748" s="26"/>
      <c r="I748" s="26"/>
      <c r="K748" s="26"/>
      <c r="L748" s="26"/>
      <c r="M748" s="26"/>
      <c r="O748" s="26"/>
      <c r="P748" s="26"/>
      <c r="Q748" s="26"/>
      <c r="S748" s="26"/>
      <c r="T748" s="26"/>
      <c r="U748" s="26"/>
      <c r="AB748" s="26"/>
      <c r="AC748" s="26"/>
      <c r="AE748" s="26"/>
      <c r="AF748" s="26"/>
      <c r="AG748" s="26"/>
      <c r="AH748" s="94"/>
    </row>
    <row r="749" spans="2:34" x14ac:dyDescent="0.2">
      <c r="B749" s="92"/>
      <c r="C749" s="92"/>
      <c r="D749" s="26"/>
      <c r="G749" s="26"/>
      <c r="I749" s="26"/>
      <c r="K749" s="26"/>
      <c r="L749" s="26"/>
      <c r="M749" s="26"/>
      <c r="O749" s="26"/>
      <c r="P749" s="26"/>
      <c r="Q749" s="26"/>
      <c r="S749" s="26"/>
      <c r="T749" s="26"/>
      <c r="U749" s="26"/>
      <c r="AB749" s="26"/>
      <c r="AC749" s="26"/>
      <c r="AE749" s="26"/>
      <c r="AF749" s="26"/>
      <c r="AG749" s="26"/>
      <c r="AH749" s="94"/>
    </row>
    <row r="750" spans="2:34" x14ac:dyDescent="0.2">
      <c r="B750" s="92"/>
      <c r="C750" s="92"/>
      <c r="D750" s="26"/>
      <c r="G750" s="26"/>
      <c r="I750" s="26"/>
      <c r="K750" s="26"/>
      <c r="L750" s="26"/>
      <c r="M750" s="26"/>
      <c r="O750" s="26"/>
      <c r="P750" s="26"/>
      <c r="Q750" s="26"/>
      <c r="S750" s="26"/>
      <c r="T750" s="26"/>
      <c r="U750" s="26"/>
      <c r="AB750" s="26"/>
      <c r="AC750" s="26"/>
      <c r="AE750" s="26"/>
      <c r="AF750" s="26"/>
      <c r="AG750" s="26"/>
      <c r="AH750" s="94"/>
    </row>
    <row r="751" spans="2:34" x14ac:dyDescent="0.2">
      <c r="B751" s="92"/>
      <c r="C751" s="92"/>
      <c r="D751" s="26"/>
      <c r="G751" s="26"/>
      <c r="I751" s="26"/>
      <c r="K751" s="26"/>
      <c r="L751" s="26"/>
      <c r="M751" s="26"/>
      <c r="O751" s="26"/>
      <c r="P751" s="26"/>
      <c r="Q751" s="26"/>
      <c r="S751" s="26"/>
      <c r="T751" s="26"/>
      <c r="U751" s="26"/>
      <c r="AB751" s="26"/>
      <c r="AC751" s="26"/>
      <c r="AE751" s="26"/>
      <c r="AF751" s="26"/>
      <c r="AG751" s="26"/>
      <c r="AH751" s="94"/>
    </row>
    <row r="752" spans="2:34" x14ac:dyDescent="0.2">
      <c r="B752" s="92"/>
      <c r="C752" s="92"/>
      <c r="D752" s="26"/>
      <c r="G752" s="26"/>
      <c r="I752" s="26"/>
      <c r="K752" s="26"/>
      <c r="L752" s="26"/>
      <c r="M752" s="26"/>
      <c r="O752" s="26"/>
      <c r="P752" s="26"/>
      <c r="Q752" s="26"/>
      <c r="S752" s="26"/>
      <c r="T752" s="26"/>
      <c r="U752" s="26"/>
      <c r="AB752" s="26"/>
      <c r="AC752" s="26"/>
      <c r="AE752" s="26"/>
      <c r="AF752" s="26"/>
      <c r="AG752" s="26"/>
      <c r="AH752" s="94"/>
    </row>
    <row r="753" spans="2:34" x14ac:dyDescent="0.2">
      <c r="B753" s="92"/>
      <c r="C753" s="92"/>
      <c r="D753" s="26"/>
      <c r="G753" s="26"/>
      <c r="I753" s="26"/>
      <c r="K753" s="26"/>
      <c r="L753" s="26"/>
      <c r="M753" s="26"/>
      <c r="O753" s="26"/>
      <c r="P753" s="26"/>
      <c r="Q753" s="26"/>
      <c r="S753" s="26"/>
      <c r="T753" s="26"/>
      <c r="U753" s="26"/>
      <c r="AB753" s="26"/>
      <c r="AC753" s="26"/>
      <c r="AE753" s="26"/>
      <c r="AF753" s="26"/>
      <c r="AG753" s="26"/>
      <c r="AH753" s="94"/>
    </row>
    <row r="754" spans="2:34" x14ac:dyDescent="0.2">
      <c r="B754" s="92"/>
      <c r="C754" s="92"/>
      <c r="D754" s="26"/>
      <c r="G754" s="26"/>
      <c r="I754" s="26"/>
      <c r="K754" s="26"/>
      <c r="L754" s="26"/>
      <c r="M754" s="26"/>
      <c r="O754" s="26"/>
      <c r="P754" s="26"/>
      <c r="Q754" s="26"/>
      <c r="S754" s="26"/>
      <c r="T754" s="26"/>
      <c r="U754" s="26"/>
      <c r="AB754" s="26"/>
      <c r="AC754" s="26"/>
      <c r="AE754" s="26"/>
      <c r="AF754" s="26"/>
      <c r="AG754" s="26"/>
      <c r="AH754" s="94"/>
    </row>
    <row r="755" spans="2:34" x14ac:dyDescent="0.2">
      <c r="B755" s="92"/>
      <c r="C755" s="92"/>
      <c r="D755" s="26"/>
      <c r="G755" s="26"/>
      <c r="I755" s="26"/>
      <c r="K755" s="26"/>
      <c r="L755" s="26"/>
      <c r="M755" s="26"/>
      <c r="O755" s="26"/>
      <c r="P755" s="26"/>
      <c r="Q755" s="26"/>
      <c r="S755" s="26"/>
      <c r="T755" s="26"/>
      <c r="U755" s="26"/>
      <c r="AB755" s="26"/>
      <c r="AC755" s="26"/>
      <c r="AE755" s="26"/>
      <c r="AF755" s="26"/>
      <c r="AG755" s="26"/>
      <c r="AH755" s="94"/>
    </row>
    <row r="756" spans="2:34" x14ac:dyDescent="0.2">
      <c r="B756" s="92"/>
      <c r="C756" s="92"/>
      <c r="D756" s="26"/>
      <c r="G756" s="26"/>
      <c r="I756" s="26"/>
      <c r="K756" s="26"/>
      <c r="L756" s="26"/>
      <c r="M756" s="26"/>
      <c r="O756" s="26"/>
      <c r="P756" s="26"/>
      <c r="Q756" s="26"/>
      <c r="S756" s="26"/>
      <c r="T756" s="26"/>
      <c r="U756" s="26"/>
      <c r="AB756" s="26"/>
      <c r="AC756" s="26"/>
      <c r="AE756" s="26"/>
      <c r="AF756" s="26"/>
      <c r="AG756" s="26"/>
      <c r="AH756" s="94"/>
    </row>
    <row r="757" spans="2:34" x14ac:dyDescent="0.2">
      <c r="B757" s="92"/>
      <c r="C757" s="92"/>
      <c r="D757" s="26"/>
      <c r="G757" s="26"/>
      <c r="I757" s="26"/>
      <c r="K757" s="26"/>
      <c r="L757" s="26"/>
      <c r="M757" s="26"/>
      <c r="O757" s="26"/>
      <c r="P757" s="26"/>
      <c r="Q757" s="26"/>
      <c r="S757" s="26"/>
      <c r="T757" s="26"/>
      <c r="U757" s="26"/>
      <c r="AB757" s="26"/>
      <c r="AC757" s="26"/>
      <c r="AE757" s="26"/>
      <c r="AF757" s="26"/>
      <c r="AG757" s="26"/>
      <c r="AH757" s="94"/>
    </row>
    <row r="758" spans="2:34" x14ac:dyDescent="0.2">
      <c r="B758" s="92"/>
      <c r="C758" s="92"/>
      <c r="D758" s="26"/>
      <c r="G758" s="26"/>
      <c r="I758" s="26"/>
      <c r="K758" s="26"/>
      <c r="L758" s="26"/>
      <c r="M758" s="26"/>
      <c r="O758" s="26"/>
      <c r="P758" s="26"/>
      <c r="Q758" s="26"/>
      <c r="S758" s="26"/>
      <c r="T758" s="26"/>
      <c r="U758" s="26"/>
      <c r="AB758" s="26"/>
      <c r="AC758" s="26"/>
      <c r="AE758" s="26"/>
      <c r="AF758" s="26"/>
      <c r="AG758" s="26"/>
      <c r="AH758" s="94"/>
    </row>
    <row r="759" spans="2:34" x14ac:dyDescent="0.2">
      <c r="B759" s="92"/>
      <c r="C759" s="92"/>
      <c r="D759" s="26"/>
      <c r="G759" s="26"/>
      <c r="I759" s="26"/>
      <c r="K759" s="26"/>
      <c r="L759" s="26"/>
      <c r="M759" s="26"/>
      <c r="O759" s="26"/>
      <c r="P759" s="26"/>
      <c r="Q759" s="26"/>
      <c r="S759" s="26"/>
      <c r="T759" s="26"/>
      <c r="U759" s="26"/>
      <c r="AB759" s="26"/>
      <c r="AC759" s="26"/>
      <c r="AE759" s="26"/>
      <c r="AF759" s="26"/>
      <c r="AG759" s="26"/>
      <c r="AH759" s="94"/>
    </row>
    <row r="760" spans="2:34" x14ac:dyDescent="0.2">
      <c r="B760" s="92"/>
      <c r="C760" s="92"/>
      <c r="D760" s="26"/>
      <c r="G760" s="26"/>
      <c r="I760" s="26"/>
      <c r="K760" s="26"/>
      <c r="L760" s="26"/>
      <c r="M760" s="26"/>
      <c r="O760" s="26"/>
      <c r="P760" s="26"/>
      <c r="Q760" s="26"/>
      <c r="S760" s="26"/>
      <c r="T760" s="26"/>
      <c r="U760" s="26"/>
      <c r="AB760" s="26"/>
      <c r="AC760" s="26"/>
      <c r="AE760" s="26"/>
      <c r="AF760" s="26"/>
      <c r="AG760" s="26"/>
      <c r="AH760" s="94"/>
    </row>
    <row r="761" spans="2:34" x14ac:dyDescent="0.2">
      <c r="B761" s="92"/>
      <c r="C761" s="92"/>
      <c r="D761" s="26"/>
      <c r="G761" s="26"/>
      <c r="I761" s="26"/>
      <c r="K761" s="26"/>
      <c r="L761" s="26"/>
      <c r="M761" s="26"/>
      <c r="O761" s="26"/>
      <c r="P761" s="26"/>
      <c r="Q761" s="26"/>
      <c r="S761" s="26"/>
      <c r="T761" s="26"/>
      <c r="U761" s="26"/>
      <c r="AB761" s="26"/>
      <c r="AC761" s="26"/>
      <c r="AE761" s="26"/>
      <c r="AF761" s="26"/>
      <c r="AG761" s="26"/>
      <c r="AH761" s="94"/>
    </row>
    <row r="762" spans="2:34" x14ac:dyDescent="0.2">
      <c r="B762" s="92"/>
      <c r="C762" s="92"/>
      <c r="D762" s="26"/>
      <c r="G762" s="26"/>
      <c r="I762" s="26"/>
      <c r="K762" s="26"/>
      <c r="L762" s="26"/>
      <c r="M762" s="26"/>
      <c r="O762" s="26"/>
      <c r="P762" s="26"/>
      <c r="Q762" s="26"/>
      <c r="S762" s="26"/>
      <c r="T762" s="26"/>
      <c r="U762" s="26"/>
      <c r="AB762" s="26"/>
      <c r="AC762" s="26"/>
      <c r="AE762" s="26"/>
      <c r="AF762" s="26"/>
      <c r="AG762" s="26"/>
      <c r="AH762" s="94"/>
    </row>
    <row r="763" spans="2:34" x14ac:dyDescent="0.2">
      <c r="B763" s="92"/>
      <c r="C763" s="92"/>
      <c r="D763" s="26"/>
      <c r="G763" s="26"/>
      <c r="I763" s="26"/>
      <c r="K763" s="26"/>
      <c r="L763" s="26"/>
      <c r="M763" s="26"/>
      <c r="O763" s="26"/>
      <c r="P763" s="26"/>
      <c r="Q763" s="26"/>
      <c r="S763" s="26"/>
      <c r="T763" s="26"/>
      <c r="U763" s="26"/>
      <c r="AB763" s="26"/>
      <c r="AC763" s="26"/>
      <c r="AE763" s="26"/>
      <c r="AF763" s="26"/>
      <c r="AG763" s="26"/>
      <c r="AH763" s="94"/>
    </row>
    <row r="764" spans="2:34" x14ac:dyDescent="0.2">
      <c r="B764" s="92"/>
      <c r="C764" s="92"/>
      <c r="D764" s="26"/>
      <c r="G764" s="26"/>
      <c r="I764" s="26"/>
      <c r="K764" s="26"/>
      <c r="L764" s="26"/>
      <c r="M764" s="26"/>
      <c r="O764" s="26"/>
      <c r="P764" s="26"/>
      <c r="Q764" s="26"/>
      <c r="S764" s="26"/>
      <c r="T764" s="26"/>
      <c r="U764" s="26"/>
      <c r="AB764" s="26"/>
      <c r="AC764" s="26"/>
      <c r="AE764" s="26"/>
      <c r="AF764" s="26"/>
      <c r="AG764" s="26"/>
      <c r="AH764" s="94"/>
    </row>
    <row r="765" spans="2:34" x14ac:dyDescent="0.2">
      <c r="B765" s="92"/>
      <c r="C765" s="92"/>
      <c r="D765" s="26"/>
      <c r="G765" s="26"/>
      <c r="I765" s="26"/>
      <c r="K765" s="26"/>
      <c r="L765" s="26"/>
      <c r="M765" s="26"/>
      <c r="O765" s="26"/>
      <c r="P765" s="26"/>
      <c r="Q765" s="26"/>
      <c r="S765" s="26"/>
      <c r="T765" s="26"/>
      <c r="U765" s="26"/>
      <c r="AB765" s="26"/>
      <c r="AC765" s="26"/>
      <c r="AE765" s="26"/>
      <c r="AF765" s="26"/>
      <c r="AG765" s="26"/>
      <c r="AH765" s="94"/>
    </row>
    <row r="766" spans="2:34" x14ac:dyDescent="0.2">
      <c r="B766" s="92"/>
      <c r="C766" s="92"/>
      <c r="D766" s="26"/>
      <c r="G766" s="26"/>
      <c r="I766" s="26"/>
      <c r="K766" s="26"/>
      <c r="L766" s="26"/>
      <c r="M766" s="26"/>
      <c r="O766" s="26"/>
      <c r="P766" s="26"/>
      <c r="Q766" s="26"/>
      <c r="S766" s="26"/>
      <c r="T766" s="26"/>
      <c r="U766" s="26"/>
      <c r="AB766" s="26"/>
      <c r="AC766" s="26"/>
      <c r="AE766" s="26"/>
      <c r="AF766" s="26"/>
      <c r="AG766" s="26"/>
      <c r="AH766" s="94"/>
    </row>
    <row r="767" spans="2:34" x14ac:dyDescent="0.2">
      <c r="B767" s="92"/>
      <c r="C767" s="92"/>
      <c r="D767" s="26"/>
      <c r="G767" s="26"/>
      <c r="I767" s="26"/>
      <c r="K767" s="26"/>
      <c r="L767" s="26"/>
      <c r="M767" s="26"/>
      <c r="O767" s="26"/>
      <c r="P767" s="26"/>
      <c r="Q767" s="26"/>
      <c r="S767" s="26"/>
      <c r="T767" s="26"/>
      <c r="U767" s="26"/>
      <c r="AB767" s="26"/>
      <c r="AC767" s="26"/>
      <c r="AE767" s="26"/>
      <c r="AF767" s="26"/>
      <c r="AG767" s="26"/>
      <c r="AH767" s="94"/>
    </row>
    <row r="768" spans="2:34" x14ac:dyDescent="0.2">
      <c r="B768" s="92"/>
      <c r="C768" s="92"/>
      <c r="D768" s="26"/>
      <c r="G768" s="26"/>
      <c r="I768" s="26"/>
      <c r="K768" s="26"/>
      <c r="L768" s="26"/>
      <c r="M768" s="26"/>
      <c r="O768" s="26"/>
      <c r="P768" s="26"/>
      <c r="Q768" s="26"/>
      <c r="S768" s="26"/>
      <c r="T768" s="26"/>
      <c r="U768" s="26"/>
      <c r="AB768" s="26"/>
      <c r="AC768" s="26"/>
      <c r="AE768" s="26"/>
      <c r="AF768" s="26"/>
      <c r="AG768" s="26"/>
      <c r="AH768" s="94"/>
    </row>
    <row r="769" spans="2:34" x14ac:dyDescent="0.2">
      <c r="B769" s="92"/>
      <c r="C769" s="92"/>
      <c r="D769" s="26"/>
      <c r="G769" s="26"/>
      <c r="I769" s="26"/>
      <c r="K769" s="26"/>
      <c r="L769" s="26"/>
      <c r="M769" s="26"/>
      <c r="O769" s="26"/>
      <c r="P769" s="26"/>
      <c r="Q769" s="26"/>
      <c r="S769" s="26"/>
      <c r="T769" s="26"/>
      <c r="U769" s="26"/>
      <c r="AB769" s="26"/>
      <c r="AC769" s="26"/>
      <c r="AE769" s="26"/>
      <c r="AF769" s="26"/>
      <c r="AG769" s="26"/>
      <c r="AH769" s="94"/>
    </row>
    <row r="770" spans="2:34" x14ac:dyDescent="0.2">
      <c r="B770" s="92"/>
      <c r="C770" s="92"/>
      <c r="D770" s="26"/>
      <c r="G770" s="26"/>
      <c r="I770" s="26"/>
      <c r="K770" s="26"/>
      <c r="L770" s="26"/>
      <c r="M770" s="26"/>
      <c r="O770" s="26"/>
      <c r="P770" s="26"/>
      <c r="Q770" s="26"/>
      <c r="S770" s="26"/>
      <c r="T770" s="26"/>
      <c r="U770" s="26"/>
      <c r="AB770" s="26"/>
      <c r="AC770" s="26"/>
      <c r="AE770" s="26"/>
      <c r="AF770" s="26"/>
      <c r="AG770" s="26"/>
      <c r="AH770" s="94"/>
    </row>
    <row r="771" spans="2:34" x14ac:dyDescent="0.2">
      <c r="B771" s="92"/>
      <c r="C771" s="92"/>
      <c r="D771" s="26"/>
      <c r="G771" s="26"/>
      <c r="I771" s="26"/>
      <c r="K771" s="26"/>
      <c r="L771" s="26"/>
      <c r="M771" s="26"/>
      <c r="O771" s="26"/>
      <c r="P771" s="26"/>
      <c r="Q771" s="26"/>
      <c r="S771" s="26"/>
      <c r="T771" s="26"/>
      <c r="U771" s="26"/>
      <c r="AB771" s="26"/>
      <c r="AC771" s="26"/>
      <c r="AE771" s="26"/>
      <c r="AF771" s="26"/>
      <c r="AG771" s="26"/>
      <c r="AH771" s="94"/>
    </row>
    <row r="772" spans="2:34" x14ac:dyDescent="0.2">
      <c r="B772" s="92"/>
      <c r="C772" s="92"/>
      <c r="D772" s="26"/>
      <c r="G772" s="26"/>
      <c r="I772" s="26"/>
      <c r="K772" s="26"/>
      <c r="L772" s="26"/>
      <c r="M772" s="26"/>
      <c r="O772" s="26"/>
      <c r="P772" s="26"/>
      <c r="Q772" s="26"/>
      <c r="S772" s="26"/>
      <c r="T772" s="26"/>
      <c r="U772" s="26"/>
      <c r="AB772" s="26"/>
      <c r="AC772" s="26"/>
      <c r="AE772" s="26"/>
      <c r="AF772" s="26"/>
      <c r="AG772" s="26"/>
      <c r="AH772" s="94"/>
    </row>
    <row r="773" spans="2:34" x14ac:dyDescent="0.2">
      <c r="B773" s="92"/>
      <c r="C773" s="92"/>
      <c r="D773" s="26"/>
      <c r="G773" s="26"/>
      <c r="I773" s="26"/>
      <c r="K773" s="26"/>
      <c r="L773" s="26"/>
      <c r="M773" s="26"/>
      <c r="O773" s="26"/>
      <c r="P773" s="26"/>
      <c r="Q773" s="26"/>
      <c r="S773" s="26"/>
      <c r="T773" s="26"/>
      <c r="U773" s="26"/>
      <c r="AB773" s="26"/>
      <c r="AC773" s="26"/>
      <c r="AE773" s="26"/>
      <c r="AF773" s="26"/>
      <c r="AG773" s="26"/>
      <c r="AH773" s="94"/>
    </row>
    <row r="774" spans="2:34" x14ac:dyDescent="0.2">
      <c r="B774" s="92"/>
      <c r="C774" s="92"/>
      <c r="D774" s="26"/>
      <c r="G774" s="26"/>
      <c r="I774" s="26"/>
      <c r="K774" s="26"/>
      <c r="L774" s="26"/>
      <c r="M774" s="26"/>
      <c r="O774" s="26"/>
      <c r="P774" s="26"/>
      <c r="Q774" s="26"/>
      <c r="S774" s="26"/>
      <c r="T774" s="26"/>
      <c r="U774" s="26"/>
      <c r="AB774" s="26"/>
      <c r="AC774" s="26"/>
      <c r="AE774" s="26"/>
      <c r="AF774" s="26"/>
      <c r="AG774" s="26"/>
      <c r="AH774" s="94"/>
    </row>
    <row r="775" spans="2:34" x14ac:dyDescent="0.2">
      <c r="B775" s="92"/>
      <c r="C775" s="92"/>
      <c r="D775" s="26"/>
      <c r="G775" s="26"/>
      <c r="I775" s="26"/>
      <c r="K775" s="26"/>
      <c r="L775" s="26"/>
      <c r="M775" s="26"/>
      <c r="O775" s="26"/>
      <c r="P775" s="26"/>
      <c r="Q775" s="26"/>
      <c r="S775" s="26"/>
      <c r="T775" s="26"/>
      <c r="U775" s="26"/>
      <c r="AB775" s="26"/>
      <c r="AC775" s="26"/>
      <c r="AE775" s="26"/>
      <c r="AF775" s="26"/>
      <c r="AG775" s="26"/>
      <c r="AH775" s="94"/>
    </row>
    <row r="776" spans="2:34" x14ac:dyDescent="0.2">
      <c r="B776" s="92"/>
      <c r="C776" s="92"/>
      <c r="D776" s="26"/>
      <c r="G776" s="26"/>
      <c r="I776" s="26"/>
      <c r="K776" s="26"/>
      <c r="L776" s="26"/>
      <c r="M776" s="26"/>
      <c r="O776" s="26"/>
      <c r="P776" s="26"/>
      <c r="Q776" s="26"/>
      <c r="S776" s="26"/>
      <c r="T776" s="26"/>
      <c r="U776" s="26"/>
      <c r="AB776" s="26"/>
      <c r="AC776" s="26"/>
      <c r="AE776" s="26"/>
      <c r="AF776" s="26"/>
      <c r="AG776" s="26"/>
      <c r="AH776" s="94"/>
    </row>
    <row r="777" spans="2:34" x14ac:dyDescent="0.2">
      <c r="B777" s="92"/>
      <c r="C777" s="92"/>
      <c r="D777" s="26"/>
      <c r="G777" s="26"/>
      <c r="I777" s="26"/>
      <c r="K777" s="26"/>
      <c r="L777" s="26"/>
      <c r="M777" s="26"/>
      <c r="O777" s="26"/>
      <c r="P777" s="26"/>
      <c r="Q777" s="26"/>
      <c r="S777" s="26"/>
      <c r="T777" s="26"/>
      <c r="U777" s="26"/>
      <c r="AB777" s="26"/>
      <c r="AC777" s="26"/>
      <c r="AE777" s="26"/>
      <c r="AF777" s="26"/>
      <c r="AG777" s="26"/>
      <c r="AH777" s="94"/>
    </row>
    <row r="778" spans="2:34" x14ac:dyDescent="0.2">
      <c r="B778" s="92"/>
      <c r="C778" s="92"/>
      <c r="D778" s="26"/>
      <c r="G778" s="26"/>
      <c r="I778" s="26"/>
      <c r="K778" s="26"/>
      <c r="L778" s="26"/>
      <c r="M778" s="26"/>
      <c r="O778" s="26"/>
      <c r="P778" s="26"/>
      <c r="Q778" s="26"/>
      <c r="S778" s="26"/>
      <c r="T778" s="26"/>
      <c r="U778" s="26"/>
      <c r="AB778" s="26"/>
      <c r="AC778" s="26"/>
      <c r="AE778" s="26"/>
      <c r="AF778" s="26"/>
      <c r="AG778" s="26"/>
      <c r="AH778" s="94"/>
    </row>
    <row r="779" spans="2:34" x14ac:dyDescent="0.2">
      <c r="B779" s="92"/>
      <c r="C779" s="92"/>
      <c r="D779" s="26"/>
      <c r="G779" s="26"/>
      <c r="I779" s="26"/>
      <c r="K779" s="26"/>
      <c r="L779" s="26"/>
      <c r="M779" s="26"/>
      <c r="O779" s="26"/>
      <c r="P779" s="26"/>
      <c r="Q779" s="26"/>
      <c r="S779" s="26"/>
      <c r="T779" s="26"/>
      <c r="U779" s="26"/>
      <c r="AB779" s="26"/>
      <c r="AC779" s="26"/>
      <c r="AE779" s="26"/>
      <c r="AF779" s="26"/>
      <c r="AG779" s="26"/>
      <c r="AH779" s="94"/>
    </row>
    <row r="780" spans="2:34" x14ac:dyDescent="0.2">
      <c r="B780" s="92"/>
      <c r="C780" s="92"/>
      <c r="D780" s="26"/>
      <c r="G780" s="26"/>
      <c r="I780" s="26"/>
      <c r="K780" s="26"/>
      <c r="L780" s="26"/>
      <c r="M780" s="26"/>
      <c r="O780" s="26"/>
      <c r="P780" s="26"/>
      <c r="Q780" s="26"/>
      <c r="S780" s="26"/>
      <c r="T780" s="26"/>
      <c r="U780" s="26"/>
      <c r="AB780" s="26"/>
      <c r="AC780" s="26"/>
      <c r="AE780" s="26"/>
      <c r="AF780" s="26"/>
      <c r="AG780" s="26"/>
      <c r="AH780" s="94"/>
    </row>
    <row r="781" spans="2:34" x14ac:dyDescent="0.2">
      <c r="B781" s="92"/>
      <c r="C781" s="92"/>
      <c r="D781" s="26"/>
      <c r="G781" s="26"/>
      <c r="I781" s="26"/>
      <c r="K781" s="26"/>
      <c r="L781" s="26"/>
      <c r="M781" s="26"/>
      <c r="O781" s="26"/>
      <c r="P781" s="26"/>
      <c r="Q781" s="26"/>
      <c r="S781" s="26"/>
      <c r="T781" s="26"/>
      <c r="U781" s="26"/>
      <c r="AB781" s="26"/>
      <c r="AC781" s="26"/>
      <c r="AE781" s="26"/>
      <c r="AF781" s="26"/>
      <c r="AG781" s="26"/>
      <c r="AH781" s="94"/>
    </row>
    <row r="782" spans="2:34" x14ac:dyDescent="0.2">
      <c r="B782" s="92"/>
      <c r="C782" s="92"/>
      <c r="D782" s="26"/>
      <c r="G782" s="26"/>
      <c r="I782" s="26"/>
      <c r="K782" s="26"/>
      <c r="L782" s="26"/>
      <c r="M782" s="26"/>
      <c r="O782" s="26"/>
      <c r="P782" s="26"/>
      <c r="Q782" s="26"/>
      <c r="S782" s="26"/>
      <c r="T782" s="26"/>
      <c r="U782" s="26"/>
      <c r="AB782" s="26"/>
      <c r="AC782" s="26"/>
      <c r="AE782" s="26"/>
      <c r="AF782" s="26"/>
      <c r="AG782" s="26"/>
      <c r="AH782" s="94"/>
    </row>
    <row r="783" spans="2:34" x14ac:dyDescent="0.2">
      <c r="B783" s="92"/>
      <c r="C783" s="92"/>
      <c r="D783" s="26"/>
      <c r="G783" s="26"/>
      <c r="I783" s="26"/>
      <c r="K783" s="26"/>
      <c r="L783" s="26"/>
      <c r="M783" s="26"/>
      <c r="O783" s="26"/>
      <c r="P783" s="26"/>
      <c r="Q783" s="26"/>
      <c r="S783" s="26"/>
      <c r="T783" s="26"/>
      <c r="U783" s="26"/>
      <c r="AB783" s="26"/>
      <c r="AC783" s="26"/>
      <c r="AE783" s="26"/>
      <c r="AF783" s="26"/>
      <c r="AG783" s="26"/>
      <c r="AH783" s="94"/>
    </row>
    <row r="784" spans="2:34" x14ac:dyDescent="0.2">
      <c r="B784" s="92"/>
      <c r="C784" s="92"/>
      <c r="D784" s="26"/>
      <c r="G784" s="26"/>
      <c r="I784" s="26"/>
      <c r="K784" s="26"/>
      <c r="L784" s="26"/>
      <c r="M784" s="26"/>
      <c r="O784" s="26"/>
      <c r="P784" s="26"/>
      <c r="Q784" s="26"/>
      <c r="S784" s="26"/>
      <c r="T784" s="26"/>
      <c r="U784" s="26"/>
      <c r="AB784" s="26"/>
      <c r="AC784" s="26"/>
      <c r="AE784" s="26"/>
      <c r="AF784" s="26"/>
      <c r="AG784" s="26"/>
      <c r="AH784" s="94"/>
    </row>
    <row r="785" spans="2:34" x14ac:dyDescent="0.2">
      <c r="B785" s="92"/>
      <c r="C785" s="92"/>
      <c r="D785" s="26"/>
      <c r="G785" s="26"/>
      <c r="I785" s="26"/>
      <c r="K785" s="26"/>
      <c r="L785" s="26"/>
      <c r="M785" s="26"/>
      <c r="O785" s="26"/>
      <c r="P785" s="26"/>
      <c r="Q785" s="26"/>
      <c r="S785" s="26"/>
      <c r="T785" s="26"/>
      <c r="U785" s="26"/>
      <c r="AB785" s="26"/>
      <c r="AC785" s="26"/>
      <c r="AE785" s="26"/>
      <c r="AF785" s="26"/>
      <c r="AG785" s="26"/>
      <c r="AH785" s="94"/>
    </row>
    <row r="786" spans="2:34" x14ac:dyDescent="0.2">
      <c r="B786" s="92"/>
      <c r="C786" s="92"/>
      <c r="D786" s="26"/>
      <c r="G786" s="26"/>
      <c r="I786" s="26"/>
      <c r="K786" s="26"/>
      <c r="L786" s="26"/>
      <c r="M786" s="26"/>
      <c r="O786" s="26"/>
      <c r="P786" s="26"/>
      <c r="Q786" s="26"/>
      <c r="S786" s="26"/>
      <c r="T786" s="26"/>
      <c r="U786" s="26"/>
      <c r="AB786" s="26"/>
      <c r="AC786" s="26"/>
      <c r="AE786" s="26"/>
      <c r="AF786" s="26"/>
      <c r="AG786" s="26"/>
      <c r="AH786" s="94"/>
    </row>
    <row r="787" spans="2:34" x14ac:dyDescent="0.2">
      <c r="B787" s="92"/>
      <c r="C787" s="92"/>
      <c r="D787" s="26"/>
      <c r="G787" s="26"/>
      <c r="I787" s="26"/>
      <c r="K787" s="26"/>
      <c r="L787" s="26"/>
      <c r="M787" s="26"/>
      <c r="O787" s="26"/>
      <c r="P787" s="26"/>
      <c r="Q787" s="26"/>
      <c r="S787" s="26"/>
      <c r="T787" s="26"/>
      <c r="U787" s="26"/>
      <c r="AB787" s="26"/>
      <c r="AC787" s="26"/>
      <c r="AE787" s="26"/>
      <c r="AF787" s="26"/>
      <c r="AG787" s="26"/>
      <c r="AH787" s="94"/>
    </row>
    <row r="788" spans="2:34" x14ac:dyDescent="0.2">
      <c r="B788" s="92"/>
      <c r="C788" s="92"/>
      <c r="D788" s="26"/>
      <c r="G788" s="26"/>
      <c r="I788" s="26"/>
      <c r="K788" s="26"/>
      <c r="L788" s="26"/>
      <c r="M788" s="26"/>
      <c r="O788" s="26"/>
      <c r="P788" s="26"/>
      <c r="Q788" s="26"/>
      <c r="S788" s="26"/>
      <c r="T788" s="26"/>
      <c r="U788" s="26"/>
      <c r="AB788" s="26"/>
      <c r="AC788" s="26"/>
      <c r="AE788" s="26"/>
      <c r="AF788" s="26"/>
      <c r="AG788" s="26"/>
      <c r="AH788" s="94"/>
    </row>
    <row r="789" spans="2:34" x14ac:dyDescent="0.2">
      <c r="B789" s="92"/>
      <c r="C789" s="92"/>
      <c r="D789" s="26"/>
      <c r="G789" s="26"/>
      <c r="I789" s="26"/>
      <c r="K789" s="26"/>
      <c r="L789" s="26"/>
      <c r="M789" s="26"/>
      <c r="O789" s="26"/>
      <c r="P789" s="26"/>
      <c r="Q789" s="26"/>
      <c r="S789" s="26"/>
      <c r="T789" s="26"/>
      <c r="U789" s="26"/>
      <c r="AB789" s="26"/>
      <c r="AC789" s="26"/>
      <c r="AE789" s="26"/>
      <c r="AF789" s="26"/>
      <c r="AG789" s="26"/>
      <c r="AH789" s="94"/>
    </row>
    <row r="790" spans="2:34" x14ac:dyDescent="0.2">
      <c r="B790" s="92"/>
      <c r="C790" s="92"/>
      <c r="D790" s="26"/>
      <c r="G790" s="26"/>
      <c r="I790" s="26"/>
      <c r="K790" s="26"/>
      <c r="L790" s="26"/>
      <c r="M790" s="26"/>
      <c r="O790" s="26"/>
      <c r="P790" s="26"/>
      <c r="Q790" s="26"/>
      <c r="S790" s="26"/>
      <c r="T790" s="26"/>
      <c r="U790" s="26"/>
      <c r="AB790" s="26"/>
      <c r="AC790" s="26"/>
      <c r="AE790" s="26"/>
      <c r="AF790" s="26"/>
      <c r="AG790" s="26"/>
      <c r="AH790" s="94"/>
    </row>
    <row r="791" spans="2:34" x14ac:dyDescent="0.2">
      <c r="B791" s="92"/>
      <c r="C791" s="92"/>
      <c r="D791" s="26"/>
      <c r="G791" s="26"/>
      <c r="I791" s="26"/>
      <c r="K791" s="26"/>
      <c r="L791" s="26"/>
      <c r="M791" s="26"/>
      <c r="O791" s="26"/>
      <c r="P791" s="26"/>
      <c r="Q791" s="26"/>
      <c r="S791" s="26"/>
      <c r="T791" s="26"/>
      <c r="U791" s="26"/>
      <c r="AB791" s="26"/>
      <c r="AC791" s="26"/>
      <c r="AE791" s="26"/>
      <c r="AF791" s="26"/>
      <c r="AG791" s="26"/>
      <c r="AH791" s="94"/>
    </row>
    <row r="792" spans="2:34" x14ac:dyDescent="0.2">
      <c r="B792" s="92"/>
      <c r="C792" s="92"/>
      <c r="D792" s="26"/>
      <c r="G792" s="26"/>
      <c r="I792" s="26"/>
      <c r="K792" s="26"/>
      <c r="L792" s="26"/>
      <c r="M792" s="26"/>
      <c r="O792" s="26"/>
      <c r="P792" s="26"/>
      <c r="Q792" s="26"/>
      <c r="S792" s="26"/>
      <c r="T792" s="26"/>
      <c r="U792" s="26"/>
      <c r="AB792" s="26"/>
      <c r="AC792" s="26"/>
      <c r="AE792" s="26"/>
      <c r="AF792" s="26"/>
      <c r="AG792" s="26"/>
      <c r="AH792" s="94"/>
    </row>
    <row r="793" spans="2:34" x14ac:dyDescent="0.2">
      <c r="B793" s="92"/>
      <c r="C793" s="92"/>
      <c r="D793" s="26"/>
      <c r="G793" s="26"/>
      <c r="I793" s="26"/>
      <c r="K793" s="26"/>
      <c r="L793" s="26"/>
      <c r="M793" s="26"/>
      <c r="O793" s="26"/>
      <c r="P793" s="26"/>
      <c r="Q793" s="26"/>
      <c r="S793" s="26"/>
      <c r="T793" s="26"/>
      <c r="U793" s="26"/>
      <c r="AB793" s="26"/>
      <c r="AC793" s="26"/>
      <c r="AE793" s="26"/>
      <c r="AF793" s="26"/>
      <c r="AG793" s="26"/>
      <c r="AH793" s="94"/>
    </row>
    <row r="794" spans="2:34" x14ac:dyDescent="0.2">
      <c r="B794" s="92"/>
      <c r="C794" s="92"/>
      <c r="D794" s="26"/>
      <c r="G794" s="26"/>
      <c r="I794" s="26"/>
      <c r="K794" s="26"/>
      <c r="L794" s="26"/>
      <c r="M794" s="26"/>
      <c r="O794" s="26"/>
      <c r="P794" s="26"/>
      <c r="Q794" s="26"/>
      <c r="S794" s="26"/>
      <c r="T794" s="26"/>
      <c r="U794" s="26"/>
      <c r="AB794" s="26"/>
      <c r="AC794" s="26"/>
      <c r="AE794" s="26"/>
      <c r="AF794" s="26"/>
      <c r="AG794" s="26"/>
      <c r="AH794" s="94"/>
    </row>
    <row r="795" spans="2:34" x14ac:dyDescent="0.2">
      <c r="B795" s="92"/>
      <c r="C795" s="92"/>
      <c r="D795" s="26"/>
      <c r="G795" s="26"/>
      <c r="I795" s="26"/>
      <c r="K795" s="26"/>
      <c r="L795" s="26"/>
      <c r="M795" s="26"/>
      <c r="O795" s="26"/>
      <c r="P795" s="26"/>
      <c r="Q795" s="26"/>
      <c r="S795" s="26"/>
      <c r="T795" s="26"/>
      <c r="U795" s="26"/>
      <c r="AB795" s="26"/>
      <c r="AC795" s="26"/>
      <c r="AE795" s="26"/>
      <c r="AF795" s="26"/>
      <c r="AG795" s="26"/>
      <c r="AH795" s="94"/>
    </row>
    <row r="796" spans="2:34" x14ac:dyDescent="0.2">
      <c r="B796" s="92"/>
      <c r="C796" s="92"/>
      <c r="D796" s="26"/>
      <c r="G796" s="26"/>
      <c r="I796" s="26"/>
      <c r="K796" s="26"/>
      <c r="L796" s="26"/>
      <c r="M796" s="26"/>
      <c r="O796" s="26"/>
      <c r="P796" s="26"/>
      <c r="Q796" s="26"/>
      <c r="S796" s="26"/>
      <c r="T796" s="26"/>
      <c r="U796" s="26"/>
      <c r="AB796" s="26"/>
      <c r="AC796" s="26"/>
      <c r="AE796" s="26"/>
      <c r="AF796" s="26"/>
      <c r="AG796" s="26"/>
      <c r="AH796" s="94"/>
    </row>
    <row r="797" spans="2:34" x14ac:dyDescent="0.2">
      <c r="B797" s="92"/>
      <c r="C797" s="92"/>
      <c r="D797" s="26"/>
      <c r="G797" s="26"/>
      <c r="I797" s="26"/>
      <c r="K797" s="26"/>
      <c r="L797" s="26"/>
      <c r="M797" s="26"/>
      <c r="O797" s="26"/>
      <c r="P797" s="26"/>
      <c r="Q797" s="26"/>
      <c r="S797" s="26"/>
      <c r="T797" s="26"/>
      <c r="U797" s="26"/>
      <c r="AB797" s="26"/>
      <c r="AC797" s="26"/>
      <c r="AE797" s="26"/>
      <c r="AF797" s="26"/>
      <c r="AG797" s="26"/>
      <c r="AH797" s="94"/>
    </row>
    <row r="798" spans="2:34" x14ac:dyDescent="0.2">
      <c r="B798" s="92"/>
      <c r="C798" s="92"/>
      <c r="D798" s="26"/>
      <c r="G798" s="26"/>
      <c r="I798" s="26"/>
      <c r="K798" s="26"/>
      <c r="L798" s="26"/>
      <c r="M798" s="26"/>
      <c r="O798" s="26"/>
      <c r="P798" s="26"/>
      <c r="Q798" s="26"/>
      <c r="S798" s="26"/>
      <c r="T798" s="26"/>
      <c r="U798" s="26"/>
      <c r="AB798" s="26"/>
      <c r="AC798" s="26"/>
      <c r="AE798" s="26"/>
      <c r="AF798" s="26"/>
      <c r="AG798" s="26"/>
      <c r="AH798" s="94"/>
    </row>
    <row r="799" spans="2:34" x14ac:dyDescent="0.2">
      <c r="B799" s="92"/>
      <c r="C799" s="92"/>
      <c r="D799" s="26"/>
      <c r="G799" s="26"/>
      <c r="I799" s="26"/>
      <c r="K799" s="26"/>
      <c r="L799" s="26"/>
      <c r="M799" s="26"/>
      <c r="O799" s="26"/>
      <c r="P799" s="26"/>
      <c r="Q799" s="26"/>
      <c r="S799" s="26"/>
      <c r="T799" s="26"/>
      <c r="U799" s="26"/>
      <c r="AB799" s="26"/>
      <c r="AC799" s="26"/>
      <c r="AE799" s="26"/>
      <c r="AF799" s="26"/>
      <c r="AG799" s="26"/>
      <c r="AH799" s="94"/>
    </row>
    <row r="800" spans="2:34" x14ac:dyDescent="0.2">
      <c r="B800" s="92"/>
      <c r="C800" s="92"/>
      <c r="D800" s="26"/>
      <c r="G800" s="26"/>
      <c r="I800" s="26"/>
      <c r="K800" s="26"/>
      <c r="L800" s="26"/>
      <c r="M800" s="26"/>
      <c r="O800" s="26"/>
      <c r="P800" s="26"/>
      <c r="Q800" s="26"/>
      <c r="S800" s="26"/>
      <c r="T800" s="26"/>
      <c r="U800" s="26"/>
      <c r="AB800" s="26"/>
      <c r="AC800" s="26"/>
      <c r="AE800" s="26"/>
      <c r="AF800" s="26"/>
      <c r="AG800" s="26"/>
      <c r="AH800" s="94"/>
    </row>
    <row r="801" spans="2:34" x14ac:dyDescent="0.2">
      <c r="B801" s="92"/>
      <c r="C801" s="92"/>
      <c r="D801" s="26"/>
      <c r="G801" s="26"/>
      <c r="I801" s="26"/>
      <c r="K801" s="26"/>
      <c r="L801" s="26"/>
      <c r="M801" s="26"/>
      <c r="O801" s="26"/>
      <c r="P801" s="26"/>
      <c r="Q801" s="26"/>
      <c r="S801" s="26"/>
      <c r="T801" s="26"/>
      <c r="U801" s="26"/>
      <c r="AB801" s="26"/>
      <c r="AC801" s="26"/>
      <c r="AE801" s="26"/>
      <c r="AF801" s="26"/>
      <c r="AG801" s="26"/>
      <c r="AH801" s="94"/>
    </row>
    <row r="802" spans="2:34" x14ac:dyDescent="0.2">
      <c r="B802" s="92"/>
      <c r="C802" s="92"/>
      <c r="D802" s="26"/>
      <c r="G802" s="26"/>
      <c r="I802" s="26"/>
      <c r="K802" s="26"/>
      <c r="L802" s="26"/>
      <c r="M802" s="26"/>
      <c r="O802" s="26"/>
      <c r="P802" s="26"/>
      <c r="Q802" s="26"/>
      <c r="S802" s="26"/>
      <c r="T802" s="26"/>
      <c r="U802" s="26"/>
      <c r="AB802" s="26"/>
      <c r="AC802" s="26"/>
      <c r="AE802" s="26"/>
      <c r="AF802" s="26"/>
      <c r="AG802" s="26"/>
      <c r="AH802" s="94"/>
    </row>
    <row r="803" spans="2:34" x14ac:dyDescent="0.2">
      <c r="B803" s="92"/>
      <c r="C803" s="92"/>
      <c r="D803" s="26"/>
      <c r="G803" s="26"/>
      <c r="I803" s="26"/>
      <c r="K803" s="26"/>
      <c r="L803" s="26"/>
      <c r="M803" s="26"/>
      <c r="O803" s="26"/>
      <c r="P803" s="26"/>
      <c r="Q803" s="26"/>
      <c r="S803" s="26"/>
      <c r="T803" s="26"/>
      <c r="U803" s="26"/>
      <c r="AB803" s="26"/>
      <c r="AC803" s="26"/>
      <c r="AE803" s="26"/>
      <c r="AF803" s="26"/>
      <c r="AG803" s="26"/>
      <c r="AH803" s="94"/>
    </row>
    <row r="804" spans="2:34" x14ac:dyDescent="0.2">
      <c r="B804" s="92"/>
      <c r="C804" s="92"/>
      <c r="D804" s="26"/>
      <c r="G804" s="26"/>
      <c r="I804" s="26"/>
      <c r="K804" s="26"/>
      <c r="L804" s="26"/>
      <c r="M804" s="26"/>
      <c r="O804" s="26"/>
      <c r="P804" s="26"/>
      <c r="Q804" s="26"/>
      <c r="S804" s="26"/>
      <c r="T804" s="26"/>
      <c r="U804" s="26"/>
      <c r="AB804" s="26"/>
      <c r="AC804" s="26"/>
      <c r="AE804" s="26"/>
      <c r="AF804" s="26"/>
      <c r="AG804" s="26"/>
      <c r="AH804" s="94"/>
    </row>
    <row r="805" spans="2:34" x14ac:dyDescent="0.2">
      <c r="B805" s="92"/>
      <c r="C805" s="92"/>
      <c r="D805" s="26"/>
      <c r="G805" s="26"/>
      <c r="I805" s="26"/>
      <c r="K805" s="26"/>
      <c r="L805" s="26"/>
      <c r="M805" s="26"/>
      <c r="O805" s="26"/>
      <c r="P805" s="26"/>
      <c r="Q805" s="26"/>
      <c r="S805" s="26"/>
      <c r="T805" s="26"/>
      <c r="U805" s="26"/>
      <c r="AB805" s="26"/>
      <c r="AC805" s="26"/>
      <c r="AE805" s="26"/>
      <c r="AF805" s="26"/>
      <c r="AG805" s="26"/>
      <c r="AH805" s="94"/>
    </row>
    <row r="806" spans="2:34" x14ac:dyDescent="0.2">
      <c r="B806" s="92"/>
      <c r="C806" s="92"/>
      <c r="D806" s="26"/>
      <c r="G806" s="26"/>
      <c r="I806" s="26"/>
      <c r="K806" s="26"/>
      <c r="L806" s="26"/>
      <c r="M806" s="26"/>
      <c r="O806" s="26"/>
      <c r="P806" s="26"/>
      <c r="Q806" s="26"/>
      <c r="S806" s="26"/>
      <c r="T806" s="26"/>
      <c r="U806" s="26"/>
      <c r="AB806" s="26"/>
      <c r="AC806" s="26"/>
      <c r="AE806" s="26"/>
      <c r="AF806" s="26"/>
      <c r="AG806" s="26"/>
      <c r="AH806" s="94"/>
    </row>
    <row r="807" spans="2:34" x14ac:dyDescent="0.2">
      <c r="B807" s="92"/>
      <c r="C807" s="92"/>
      <c r="D807" s="26"/>
      <c r="G807" s="26"/>
      <c r="I807" s="26"/>
      <c r="K807" s="26"/>
      <c r="L807" s="26"/>
      <c r="M807" s="26"/>
      <c r="O807" s="26"/>
      <c r="P807" s="26"/>
      <c r="Q807" s="26"/>
      <c r="S807" s="26"/>
      <c r="T807" s="26"/>
      <c r="U807" s="26"/>
      <c r="AB807" s="26"/>
      <c r="AC807" s="26"/>
      <c r="AE807" s="26"/>
      <c r="AF807" s="26"/>
      <c r="AG807" s="26"/>
      <c r="AH807" s="94"/>
    </row>
    <row r="808" spans="2:34" x14ac:dyDescent="0.2">
      <c r="B808" s="92"/>
      <c r="C808" s="92"/>
      <c r="D808" s="26"/>
      <c r="G808" s="26"/>
      <c r="I808" s="26"/>
      <c r="K808" s="26"/>
      <c r="L808" s="26"/>
      <c r="M808" s="26"/>
      <c r="O808" s="26"/>
      <c r="P808" s="26"/>
      <c r="Q808" s="26"/>
      <c r="S808" s="26"/>
      <c r="T808" s="26"/>
      <c r="U808" s="26"/>
      <c r="AB808" s="26"/>
      <c r="AC808" s="26"/>
      <c r="AE808" s="26"/>
      <c r="AF808" s="26"/>
      <c r="AG808" s="26"/>
      <c r="AH808" s="94"/>
    </row>
    <row r="809" spans="2:34" x14ac:dyDescent="0.2">
      <c r="B809" s="92"/>
      <c r="C809" s="92"/>
      <c r="D809" s="26"/>
      <c r="G809" s="26"/>
      <c r="I809" s="26"/>
      <c r="K809" s="26"/>
      <c r="L809" s="26"/>
      <c r="M809" s="26"/>
      <c r="O809" s="26"/>
      <c r="P809" s="26"/>
      <c r="Q809" s="26"/>
      <c r="S809" s="26"/>
      <c r="T809" s="26"/>
      <c r="U809" s="26"/>
      <c r="AB809" s="26"/>
      <c r="AC809" s="26"/>
      <c r="AE809" s="26"/>
      <c r="AF809" s="26"/>
      <c r="AG809" s="26"/>
      <c r="AH809" s="94"/>
    </row>
    <row r="810" spans="2:34" x14ac:dyDescent="0.2">
      <c r="B810" s="92"/>
      <c r="C810" s="92"/>
      <c r="D810" s="26"/>
      <c r="G810" s="26"/>
      <c r="I810" s="26"/>
      <c r="K810" s="26"/>
      <c r="L810" s="26"/>
      <c r="M810" s="26"/>
      <c r="O810" s="26"/>
      <c r="P810" s="26"/>
      <c r="Q810" s="26"/>
      <c r="S810" s="26"/>
      <c r="T810" s="26"/>
      <c r="U810" s="26"/>
      <c r="AB810" s="26"/>
      <c r="AC810" s="26"/>
      <c r="AE810" s="26"/>
      <c r="AF810" s="26"/>
      <c r="AG810" s="26"/>
      <c r="AH810" s="94"/>
    </row>
    <row r="811" spans="2:34" x14ac:dyDescent="0.2">
      <c r="B811" s="92"/>
      <c r="C811" s="92"/>
      <c r="D811" s="26"/>
      <c r="G811" s="26"/>
      <c r="I811" s="26"/>
      <c r="K811" s="26"/>
      <c r="L811" s="26"/>
      <c r="M811" s="26"/>
      <c r="O811" s="26"/>
      <c r="P811" s="26"/>
      <c r="Q811" s="26"/>
      <c r="S811" s="26"/>
      <c r="T811" s="26"/>
      <c r="U811" s="26"/>
      <c r="AB811" s="26"/>
      <c r="AC811" s="26"/>
      <c r="AE811" s="26"/>
      <c r="AF811" s="26"/>
      <c r="AG811" s="26"/>
      <c r="AH811" s="94"/>
    </row>
    <row r="812" spans="2:34" x14ac:dyDescent="0.2">
      <c r="B812" s="92"/>
      <c r="C812" s="92"/>
      <c r="D812" s="26"/>
      <c r="G812" s="26"/>
      <c r="I812" s="26"/>
      <c r="K812" s="26"/>
      <c r="L812" s="26"/>
      <c r="M812" s="26"/>
      <c r="O812" s="26"/>
      <c r="P812" s="26"/>
      <c r="Q812" s="26"/>
      <c r="S812" s="26"/>
      <c r="T812" s="26"/>
      <c r="U812" s="26"/>
      <c r="AB812" s="26"/>
      <c r="AC812" s="26"/>
      <c r="AE812" s="26"/>
      <c r="AF812" s="26"/>
      <c r="AG812" s="26"/>
      <c r="AH812" s="94"/>
    </row>
    <row r="813" spans="2:34" x14ac:dyDescent="0.2">
      <c r="B813" s="92"/>
      <c r="C813" s="92"/>
      <c r="D813" s="26"/>
      <c r="G813" s="26"/>
      <c r="I813" s="26"/>
      <c r="K813" s="26"/>
      <c r="L813" s="26"/>
      <c r="M813" s="26"/>
      <c r="O813" s="26"/>
      <c r="P813" s="26"/>
      <c r="Q813" s="26"/>
      <c r="S813" s="26"/>
      <c r="T813" s="26"/>
      <c r="U813" s="26"/>
      <c r="AB813" s="26"/>
      <c r="AC813" s="26"/>
      <c r="AE813" s="26"/>
      <c r="AF813" s="26"/>
      <c r="AG813" s="26"/>
      <c r="AH813" s="94"/>
    </row>
    <row r="814" spans="2:34" x14ac:dyDescent="0.2">
      <c r="B814" s="92"/>
      <c r="C814" s="92"/>
      <c r="D814" s="26"/>
      <c r="G814" s="26"/>
      <c r="I814" s="26"/>
      <c r="K814" s="26"/>
      <c r="L814" s="26"/>
      <c r="M814" s="26"/>
      <c r="O814" s="26"/>
      <c r="P814" s="26"/>
      <c r="Q814" s="26"/>
      <c r="S814" s="26"/>
      <c r="T814" s="26"/>
      <c r="U814" s="26"/>
      <c r="AB814" s="26"/>
      <c r="AC814" s="26"/>
      <c r="AE814" s="26"/>
      <c r="AF814" s="26"/>
      <c r="AG814" s="26"/>
      <c r="AH814" s="94"/>
    </row>
    <row r="815" spans="2:34" x14ac:dyDescent="0.2">
      <c r="B815" s="92"/>
      <c r="C815" s="92"/>
      <c r="D815" s="26"/>
      <c r="G815" s="26"/>
      <c r="I815" s="26"/>
      <c r="K815" s="26"/>
      <c r="L815" s="26"/>
      <c r="M815" s="26"/>
      <c r="O815" s="26"/>
      <c r="P815" s="26"/>
      <c r="Q815" s="26"/>
      <c r="S815" s="26"/>
      <c r="T815" s="26"/>
      <c r="U815" s="26"/>
      <c r="AB815" s="26"/>
      <c r="AC815" s="26"/>
      <c r="AE815" s="26"/>
      <c r="AF815" s="26"/>
      <c r="AG815" s="26"/>
      <c r="AH815" s="94"/>
    </row>
    <row r="816" spans="2:34" x14ac:dyDescent="0.2">
      <c r="B816" s="92"/>
      <c r="C816" s="92"/>
      <c r="D816" s="26"/>
      <c r="G816" s="26"/>
      <c r="I816" s="26"/>
      <c r="K816" s="26"/>
      <c r="L816" s="26"/>
      <c r="M816" s="26"/>
      <c r="O816" s="26"/>
      <c r="P816" s="26"/>
      <c r="Q816" s="26"/>
      <c r="S816" s="26"/>
      <c r="T816" s="26"/>
      <c r="U816" s="26"/>
      <c r="AB816" s="26"/>
      <c r="AC816" s="26"/>
      <c r="AE816" s="26"/>
      <c r="AF816" s="26"/>
      <c r="AG816" s="26"/>
      <c r="AH816" s="94"/>
    </row>
    <row r="817" spans="2:34" x14ac:dyDescent="0.2">
      <c r="B817" s="92"/>
      <c r="C817" s="92"/>
      <c r="D817" s="26"/>
      <c r="G817" s="26"/>
      <c r="I817" s="26"/>
      <c r="K817" s="26"/>
      <c r="L817" s="26"/>
      <c r="M817" s="26"/>
      <c r="O817" s="26"/>
      <c r="P817" s="26"/>
      <c r="Q817" s="26"/>
      <c r="S817" s="26"/>
      <c r="T817" s="26"/>
      <c r="U817" s="26"/>
      <c r="AB817" s="26"/>
      <c r="AC817" s="26"/>
      <c r="AE817" s="26"/>
      <c r="AF817" s="26"/>
      <c r="AG817" s="26"/>
      <c r="AH817" s="94"/>
    </row>
    <row r="818" spans="2:34" x14ac:dyDescent="0.2">
      <c r="B818" s="92"/>
      <c r="C818" s="92"/>
      <c r="D818" s="26"/>
      <c r="G818" s="26"/>
      <c r="I818" s="26"/>
      <c r="K818" s="26"/>
      <c r="L818" s="26"/>
      <c r="M818" s="26"/>
      <c r="O818" s="26"/>
      <c r="P818" s="26"/>
      <c r="Q818" s="26"/>
      <c r="S818" s="26"/>
      <c r="T818" s="26"/>
      <c r="U818" s="26"/>
      <c r="AB818" s="26"/>
      <c r="AC818" s="26"/>
      <c r="AE818" s="26"/>
      <c r="AF818" s="26"/>
      <c r="AG818" s="26"/>
      <c r="AH818" s="94"/>
    </row>
    <row r="819" spans="2:34" x14ac:dyDescent="0.2">
      <c r="B819" s="92"/>
      <c r="C819" s="92"/>
      <c r="D819" s="26"/>
      <c r="G819" s="26"/>
      <c r="I819" s="26"/>
      <c r="K819" s="26"/>
      <c r="L819" s="26"/>
      <c r="M819" s="26"/>
      <c r="O819" s="26"/>
      <c r="P819" s="26"/>
      <c r="Q819" s="26"/>
      <c r="S819" s="26"/>
      <c r="T819" s="26"/>
      <c r="U819" s="26"/>
      <c r="AB819" s="26"/>
      <c r="AC819" s="26"/>
      <c r="AE819" s="26"/>
      <c r="AF819" s="26"/>
      <c r="AG819" s="26"/>
      <c r="AH819" s="94"/>
    </row>
    <row r="820" spans="2:34" x14ac:dyDescent="0.2">
      <c r="B820" s="92"/>
      <c r="C820" s="92"/>
      <c r="D820" s="26"/>
      <c r="G820" s="26"/>
      <c r="I820" s="26"/>
      <c r="K820" s="26"/>
      <c r="L820" s="26"/>
      <c r="M820" s="26"/>
      <c r="O820" s="26"/>
      <c r="P820" s="26"/>
      <c r="Q820" s="26"/>
      <c r="S820" s="26"/>
      <c r="T820" s="26"/>
      <c r="U820" s="26"/>
      <c r="AB820" s="26"/>
      <c r="AC820" s="26"/>
      <c r="AE820" s="26"/>
      <c r="AF820" s="26"/>
      <c r="AG820" s="26"/>
      <c r="AH820" s="94"/>
    </row>
    <row r="821" spans="2:34" x14ac:dyDescent="0.2">
      <c r="B821" s="92"/>
      <c r="C821" s="92"/>
      <c r="D821" s="26"/>
      <c r="G821" s="26"/>
      <c r="I821" s="26"/>
      <c r="K821" s="26"/>
      <c r="L821" s="26"/>
      <c r="M821" s="26"/>
      <c r="O821" s="26"/>
      <c r="P821" s="26"/>
      <c r="Q821" s="26"/>
      <c r="S821" s="26"/>
      <c r="T821" s="26"/>
      <c r="U821" s="26"/>
      <c r="AB821" s="26"/>
      <c r="AC821" s="26"/>
      <c r="AE821" s="26"/>
      <c r="AF821" s="26"/>
      <c r="AG821" s="26"/>
      <c r="AH821" s="94"/>
    </row>
    <row r="822" spans="2:34" x14ac:dyDescent="0.2">
      <c r="B822" s="92"/>
      <c r="C822" s="92"/>
      <c r="D822" s="26"/>
      <c r="G822" s="26"/>
      <c r="I822" s="26"/>
      <c r="K822" s="26"/>
      <c r="L822" s="26"/>
      <c r="M822" s="26"/>
      <c r="O822" s="26"/>
      <c r="P822" s="26"/>
      <c r="Q822" s="26"/>
      <c r="S822" s="26"/>
      <c r="T822" s="26"/>
      <c r="U822" s="26"/>
      <c r="AB822" s="26"/>
      <c r="AC822" s="26"/>
      <c r="AE822" s="26"/>
      <c r="AF822" s="26"/>
      <c r="AG822" s="26"/>
      <c r="AH822" s="94"/>
    </row>
    <row r="823" spans="2:34" x14ac:dyDescent="0.2">
      <c r="B823" s="92"/>
      <c r="C823" s="92"/>
      <c r="D823" s="26"/>
      <c r="G823" s="26"/>
      <c r="I823" s="26"/>
      <c r="K823" s="26"/>
      <c r="L823" s="26"/>
      <c r="M823" s="26"/>
      <c r="O823" s="26"/>
      <c r="P823" s="26"/>
      <c r="Q823" s="26"/>
      <c r="S823" s="26"/>
      <c r="T823" s="26"/>
      <c r="U823" s="26"/>
      <c r="AB823" s="26"/>
      <c r="AC823" s="26"/>
      <c r="AE823" s="26"/>
      <c r="AF823" s="26"/>
      <c r="AG823" s="26"/>
      <c r="AH823" s="94"/>
    </row>
    <row r="824" spans="2:34" x14ac:dyDescent="0.2">
      <c r="B824" s="92"/>
      <c r="C824" s="92"/>
      <c r="D824" s="26"/>
      <c r="G824" s="26"/>
      <c r="I824" s="26"/>
      <c r="K824" s="26"/>
      <c r="L824" s="26"/>
      <c r="M824" s="26"/>
      <c r="O824" s="26"/>
      <c r="P824" s="26"/>
      <c r="Q824" s="26"/>
      <c r="S824" s="26"/>
      <c r="T824" s="26"/>
      <c r="U824" s="26"/>
      <c r="AB824" s="26"/>
      <c r="AC824" s="26"/>
      <c r="AE824" s="26"/>
      <c r="AF824" s="26"/>
      <c r="AG824" s="26"/>
      <c r="AH824" s="94"/>
    </row>
    <row r="825" spans="2:34" x14ac:dyDescent="0.2">
      <c r="B825" s="92"/>
      <c r="C825" s="92"/>
      <c r="D825" s="26"/>
      <c r="G825" s="26"/>
      <c r="I825" s="26"/>
      <c r="K825" s="26"/>
      <c r="L825" s="26"/>
      <c r="M825" s="26"/>
      <c r="O825" s="26"/>
      <c r="P825" s="26"/>
      <c r="Q825" s="26"/>
      <c r="S825" s="26"/>
      <c r="T825" s="26"/>
      <c r="U825" s="26"/>
      <c r="AB825" s="26"/>
      <c r="AC825" s="26"/>
      <c r="AE825" s="26"/>
      <c r="AF825" s="26"/>
      <c r="AG825" s="26"/>
      <c r="AH825" s="94"/>
    </row>
    <row r="826" spans="2:34" x14ac:dyDescent="0.2">
      <c r="B826" s="92"/>
      <c r="C826" s="92"/>
      <c r="D826" s="26"/>
      <c r="G826" s="26"/>
      <c r="I826" s="26"/>
      <c r="K826" s="26"/>
      <c r="L826" s="26"/>
      <c r="M826" s="26"/>
      <c r="O826" s="26"/>
      <c r="P826" s="26"/>
      <c r="Q826" s="26"/>
      <c r="S826" s="26"/>
      <c r="T826" s="26"/>
      <c r="U826" s="26"/>
      <c r="AB826" s="26"/>
      <c r="AC826" s="26"/>
      <c r="AE826" s="26"/>
      <c r="AF826" s="26"/>
      <c r="AG826" s="26"/>
      <c r="AH826" s="94"/>
    </row>
    <row r="827" spans="2:34" x14ac:dyDescent="0.2">
      <c r="B827" s="92"/>
      <c r="C827" s="92"/>
      <c r="D827" s="26"/>
      <c r="G827" s="26"/>
      <c r="I827" s="26"/>
      <c r="K827" s="26"/>
      <c r="L827" s="26"/>
      <c r="M827" s="26"/>
      <c r="O827" s="26"/>
      <c r="P827" s="26"/>
      <c r="Q827" s="26"/>
      <c r="S827" s="26"/>
      <c r="T827" s="26"/>
      <c r="U827" s="26"/>
      <c r="AB827" s="26"/>
      <c r="AC827" s="26"/>
      <c r="AE827" s="26"/>
      <c r="AF827" s="26"/>
      <c r="AG827" s="26"/>
      <c r="AH827" s="94"/>
    </row>
    <row r="828" spans="2:34" x14ac:dyDescent="0.2">
      <c r="B828" s="92"/>
      <c r="C828" s="92"/>
      <c r="D828" s="26"/>
      <c r="G828" s="26"/>
      <c r="I828" s="26"/>
      <c r="K828" s="26"/>
      <c r="L828" s="26"/>
      <c r="M828" s="26"/>
      <c r="O828" s="26"/>
      <c r="P828" s="26"/>
      <c r="Q828" s="26"/>
      <c r="S828" s="26"/>
      <c r="T828" s="26"/>
      <c r="U828" s="26"/>
      <c r="AB828" s="26"/>
      <c r="AC828" s="26"/>
      <c r="AE828" s="26"/>
      <c r="AF828" s="26"/>
      <c r="AG828" s="26"/>
      <c r="AH828" s="94"/>
    </row>
    <row r="829" spans="2:34" x14ac:dyDescent="0.2">
      <c r="B829" s="92"/>
      <c r="C829" s="92"/>
      <c r="D829" s="26"/>
      <c r="G829" s="26"/>
      <c r="I829" s="26"/>
      <c r="K829" s="26"/>
      <c r="L829" s="26"/>
      <c r="M829" s="26"/>
      <c r="O829" s="26"/>
      <c r="P829" s="26"/>
      <c r="Q829" s="26"/>
      <c r="S829" s="26"/>
      <c r="T829" s="26"/>
      <c r="U829" s="26"/>
      <c r="AB829" s="26"/>
      <c r="AC829" s="26"/>
      <c r="AE829" s="26"/>
      <c r="AF829" s="26"/>
      <c r="AG829" s="26"/>
      <c r="AH829" s="94"/>
    </row>
    <row r="830" spans="2:34" x14ac:dyDescent="0.2">
      <c r="B830" s="92"/>
      <c r="C830" s="92"/>
      <c r="D830" s="26"/>
      <c r="G830" s="26"/>
      <c r="I830" s="26"/>
      <c r="K830" s="26"/>
      <c r="L830" s="26"/>
      <c r="M830" s="26"/>
      <c r="O830" s="26"/>
      <c r="P830" s="26"/>
      <c r="Q830" s="26"/>
      <c r="S830" s="26"/>
      <c r="T830" s="26"/>
      <c r="U830" s="26"/>
      <c r="AB830" s="26"/>
      <c r="AC830" s="26"/>
      <c r="AE830" s="26"/>
      <c r="AF830" s="26"/>
      <c r="AG830" s="26"/>
      <c r="AH830" s="94"/>
    </row>
    <row r="831" spans="2:34" x14ac:dyDescent="0.2">
      <c r="B831" s="92"/>
      <c r="C831" s="92"/>
      <c r="D831" s="26"/>
      <c r="G831" s="26"/>
      <c r="I831" s="26"/>
      <c r="K831" s="26"/>
      <c r="L831" s="26"/>
      <c r="M831" s="26"/>
      <c r="O831" s="26"/>
      <c r="P831" s="26"/>
      <c r="Q831" s="26"/>
      <c r="S831" s="26"/>
      <c r="T831" s="26"/>
      <c r="U831" s="26"/>
      <c r="AB831" s="26"/>
      <c r="AC831" s="26"/>
      <c r="AE831" s="26"/>
      <c r="AF831" s="26"/>
      <c r="AG831" s="26"/>
      <c r="AH831" s="94"/>
    </row>
    <row r="832" spans="2:34" x14ac:dyDescent="0.2">
      <c r="B832" s="92"/>
      <c r="C832" s="92"/>
      <c r="D832" s="26"/>
      <c r="G832" s="26"/>
      <c r="I832" s="26"/>
      <c r="K832" s="26"/>
      <c r="L832" s="26"/>
      <c r="M832" s="26"/>
      <c r="O832" s="26"/>
      <c r="P832" s="26"/>
      <c r="Q832" s="26"/>
      <c r="S832" s="26"/>
      <c r="T832" s="26"/>
      <c r="U832" s="26"/>
      <c r="AB832" s="26"/>
      <c r="AC832" s="26"/>
      <c r="AE832" s="26"/>
      <c r="AF832" s="26"/>
      <c r="AG832" s="26"/>
      <c r="AH832" s="94"/>
    </row>
    <row r="833" spans="2:34" x14ac:dyDescent="0.2">
      <c r="B833" s="92"/>
      <c r="C833" s="92"/>
      <c r="D833" s="26"/>
      <c r="G833" s="26"/>
      <c r="I833" s="26"/>
      <c r="K833" s="26"/>
      <c r="L833" s="26"/>
      <c r="M833" s="26"/>
      <c r="O833" s="26"/>
      <c r="P833" s="26"/>
      <c r="Q833" s="26"/>
      <c r="S833" s="26"/>
      <c r="T833" s="26"/>
      <c r="U833" s="26"/>
      <c r="AB833" s="26"/>
      <c r="AC833" s="26"/>
      <c r="AE833" s="26"/>
      <c r="AF833" s="26"/>
      <c r="AG833" s="26"/>
      <c r="AH833" s="94"/>
    </row>
    <row r="834" spans="2:34" x14ac:dyDescent="0.2">
      <c r="B834" s="92"/>
      <c r="C834" s="92"/>
      <c r="D834" s="26"/>
      <c r="G834" s="26"/>
      <c r="I834" s="26"/>
      <c r="K834" s="26"/>
      <c r="L834" s="26"/>
      <c r="M834" s="26"/>
      <c r="O834" s="26"/>
      <c r="P834" s="26"/>
      <c r="Q834" s="26"/>
      <c r="S834" s="26"/>
      <c r="T834" s="26"/>
      <c r="U834" s="26"/>
      <c r="AB834" s="26"/>
      <c r="AC834" s="26"/>
      <c r="AE834" s="26"/>
      <c r="AF834" s="26"/>
      <c r="AG834" s="26"/>
      <c r="AH834" s="94"/>
    </row>
    <row r="835" spans="2:34" x14ac:dyDescent="0.2">
      <c r="B835" s="92"/>
      <c r="C835" s="92"/>
      <c r="D835" s="26"/>
      <c r="G835" s="26"/>
      <c r="I835" s="26"/>
      <c r="K835" s="26"/>
      <c r="L835" s="26"/>
      <c r="M835" s="26"/>
      <c r="O835" s="26"/>
      <c r="P835" s="26"/>
      <c r="Q835" s="26"/>
      <c r="S835" s="26"/>
      <c r="T835" s="26"/>
      <c r="U835" s="26"/>
      <c r="AB835" s="26"/>
      <c r="AC835" s="26"/>
      <c r="AE835" s="26"/>
      <c r="AF835" s="26"/>
      <c r="AG835" s="26"/>
      <c r="AH835" s="94"/>
    </row>
    <row r="836" spans="2:34" x14ac:dyDescent="0.2">
      <c r="B836" s="92"/>
      <c r="C836" s="92"/>
      <c r="D836" s="26"/>
      <c r="G836" s="26"/>
      <c r="I836" s="26"/>
      <c r="K836" s="26"/>
      <c r="L836" s="26"/>
      <c r="M836" s="26"/>
      <c r="O836" s="26"/>
      <c r="P836" s="26"/>
      <c r="Q836" s="26"/>
      <c r="S836" s="26"/>
      <c r="T836" s="26"/>
      <c r="U836" s="26"/>
      <c r="AB836" s="26"/>
      <c r="AC836" s="26"/>
      <c r="AE836" s="26"/>
      <c r="AF836" s="26"/>
      <c r="AG836" s="26"/>
      <c r="AH836" s="94"/>
    </row>
    <row r="837" spans="2:34" x14ac:dyDescent="0.2">
      <c r="B837" s="92"/>
      <c r="C837" s="92"/>
      <c r="D837" s="26"/>
      <c r="G837" s="26"/>
      <c r="I837" s="26"/>
      <c r="K837" s="26"/>
      <c r="L837" s="26"/>
      <c r="M837" s="26"/>
      <c r="O837" s="26"/>
      <c r="P837" s="26"/>
      <c r="Q837" s="26"/>
      <c r="S837" s="26"/>
      <c r="T837" s="26"/>
      <c r="U837" s="26"/>
      <c r="AB837" s="26"/>
      <c r="AC837" s="26"/>
      <c r="AE837" s="26"/>
      <c r="AF837" s="26"/>
      <c r="AG837" s="26"/>
      <c r="AH837" s="94"/>
    </row>
    <row r="838" spans="2:34" x14ac:dyDescent="0.2">
      <c r="B838" s="92"/>
      <c r="C838" s="92"/>
      <c r="D838" s="26"/>
      <c r="G838" s="26"/>
      <c r="I838" s="26"/>
      <c r="K838" s="26"/>
      <c r="L838" s="26"/>
      <c r="M838" s="26"/>
      <c r="O838" s="26"/>
      <c r="P838" s="26"/>
      <c r="Q838" s="26"/>
      <c r="S838" s="26"/>
      <c r="T838" s="26"/>
      <c r="U838" s="26"/>
      <c r="AB838" s="26"/>
      <c r="AC838" s="26"/>
      <c r="AE838" s="26"/>
      <c r="AF838" s="26"/>
      <c r="AG838" s="26"/>
      <c r="AH838" s="94"/>
    </row>
    <row r="839" spans="2:34" x14ac:dyDescent="0.2">
      <c r="B839" s="92"/>
      <c r="C839" s="92"/>
      <c r="D839" s="26"/>
      <c r="G839" s="26"/>
      <c r="I839" s="26"/>
      <c r="K839" s="26"/>
      <c r="L839" s="26"/>
      <c r="M839" s="26"/>
      <c r="O839" s="26"/>
      <c r="P839" s="26"/>
      <c r="Q839" s="26"/>
      <c r="S839" s="26"/>
      <c r="T839" s="26"/>
      <c r="U839" s="26"/>
      <c r="AB839" s="26"/>
      <c r="AC839" s="26"/>
      <c r="AE839" s="26"/>
      <c r="AF839" s="26"/>
      <c r="AG839" s="26"/>
      <c r="AH839" s="94"/>
    </row>
    <row r="840" spans="2:34" x14ac:dyDescent="0.2">
      <c r="B840" s="92"/>
      <c r="C840" s="92"/>
      <c r="D840" s="26"/>
      <c r="G840" s="26"/>
      <c r="I840" s="26"/>
      <c r="K840" s="26"/>
      <c r="L840" s="26"/>
      <c r="M840" s="26"/>
      <c r="O840" s="26"/>
      <c r="P840" s="26"/>
      <c r="Q840" s="26"/>
      <c r="S840" s="26"/>
      <c r="T840" s="26"/>
      <c r="U840" s="26"/>
      <c r="AB840" s="26"/>
      <c r="AC840" s="26"/>
      <c r="AE840" s="26"/>
      <c r="AF840" s="26"/>
      <c r="AG840" s="26"/>
      <c r="AH840" s="94"/>
    </row>
    <row r="841" spans="2:34" x14ac:dyDescent="0.2">
      <c r="B841" s="92"/>
      <c r="C841" s="92"/>
      <c r="D841" s="26"/>
      <c r="G841" s="26"/>
      <c r="I841" s="26"/>
      <c r="K841" s="26"/>
      <c r="L841" s="26"/>
      <c r="M841" s="26"/>
      <c r="O841" s="26"/>
      <c r="P841" s="26"/>
      <c r="Q841" s="26"/>
      <c r="S841" s="26"/>
      <c r="T841" s="26"/>
      <c r="U841" s="26"/>
      <c r="AB841" s="26"/>
      <c r="AC841" s="26"/>
      <c r="AE841" s="26"/>
      <c r="AF841" s="26"/>
      <c r="AG841" s="26"/>
      <c r="AH841" s="94"/>
    </row>
    <row r="842" spans="2:34" x14ac:dyDescent="0.2">
      <c r="B842" s="92"/>
      <c r="C842" s="92"/>
      <c r="D842" s="26"/>
      <c r="G842" s="26"/>
      <c r="I842" s="26"/>
      <c r="K842" s="26"/>
      <c r="L842" s="26"/>
      <c r="M842" s="26"/>
      <c r="O842" s="26"/>
      <c r="P842" s="26"/>
      <c r="Q842" s="26"/>
      <c r="S842" s="26"/>
      <c r="T842" s="26"/>
      <c r="U842" s="26"/>
      <c r="AB842" s="26"/>
      <c r="AC842" s="26"/>
      <c r="AE842" s="26"/>
      <c r="AF842" s="26"/>
      <c r="AG842" s="26"/>
      <c r="AH842" s="94"/>
    </row>
    <row r="843" spans="2:34" x14ac:dyDescent="0.2">
      <c r="B843" s="92"/>
      <c r="C843" s="92"/>
      <c r="D843" s="26"/>
      <c r="G843" s="26"/>
      <c r="I843" s="26"/>
      <c r="K843" s="26"/>
      <c r="L843" s="26"/>
      <c r="M843" s="26"/>
      <c r="O843" s="26"/>
      <c r="P843" s="26"/>
      <c r="Q843" s="26"/>
      <c r="S843" s="26"/>
      <c r="T843" s="26"/>
      <c r="U843" s="26"/>
      <c r="AB843" s="26"/>
      <c r="AC843" s="26"/>
      <c r="AE843" s="26"/>
      <c r="AF843" s="26"/>
      <c r="AG843" s="26"/>
      <c r="AH843" s="94"/>
    </row>
    <row r="844" spans="2:34" x14ac:dyDescent="0.2">
      <c r="B844" s="92"/>
      <c r="C844" s="92"/>
      <c r="D844" s="26"/>
      <c r="G844" s="26"/>
      <c r="I844" s="26"/>
      <c r="K844" s="26"/>
      <c r="L844" s="26"/>
      <c r="M844" s="26"/>
      <c r="O844" s="26"/>
      <c r="P844" s="26"/>
      <c r="Q844" s="26"/>
      <c r="S844" s="26"/>
      <c r="T844" s="26"/>
      <c r="U844" s="26"/>
      <c r="AB844" s="26"/>
      <c r="AC844" s="26"/>
      <c r="AE844" s="26"/>
      <c r="AF844" s="26"/>
      <c r="AG844" s="26"/>
      <c r="AH844" s="94"/>
    </row>
    <row r="845" spans="2:34" x14ac:dyDescent="0.2">
      <c r="B845" s="92"/>
      <c r="C845" s="92"/>
      <c r="D845" s="26"/>
      <c r="G845" s="26"/>
      <c r="I845" s="26"/>
      <c r="K845" s="26"/>
      <c r="L845" s="26"/>
      <c r="M845" s="26"/>
      <c r="O845" s="26"/>
      <c r="P845" s="26"/>
      <c r="Q845" s="26"/>
      <c r="S845" s="26"/>
      <c r="T845" s="26"/>
      <c r="U845" s="26"/>
      <c r="AB845" s="26"/>
      <c r="AC845" s="26"/>
      <c r="AE845" s="26"/>
      <c r="AF845" s="26"/>
      <c r="AG845" s="26"/>
      <c r="AH845" s="94"/>
    </row>
    <row r="846" spans="2:34" x14ac:dyDescent="0.2">
      <c r="B846" s="92"/>
      <c r="C846" s="92"/>
      <c r="D846" s="26"/>
      <c r="G846" s="26"/>
      <c r="I846" s="26"/>
      <c r="K846" s="26"/>
      <c r="L846" s="26"/>
      <c r="M846" s="26"/>
      <c r="O846" s="26"/>
      <c r="P846" s="26"/>
      <c r="Q846" s="26"/>
      <c r="S846" s="26"/>
      <c r="T846" s="26"/>
      <c r="U846" s="26"/>
      <c r="AB846" s="26"/>
      <c r="AC846" s="26"/>
      <c r="AE846" s="26"/>
      <c r="AF846" s="26"/>
      <c r="AG846" s="26"/>
      <c r="AH846" s="94"/>
    </row>
    <row r="847" spans="2:34" x14ac:dyDescent="0.2">
      <c r="B847" s="92"/>
      <c r="C847" s="92"/>
      <c r="D847" s="26"/>
      <c r="G847" s="26"/>
      <c r="I847" s="26"/>
      <c r="K847" s="26"/>
      <c r="L847" s="26"/>
      <c r="M847" s="26"/>
      <c r="O847" s="26"/>
      <c r="P847" s="26"/>
      <c r="Q847" s="26"/>
      <c r="S847" s="26"/>
      <c r="T847" s="26"/>
      <c r="U847" s="26"/>
      <c r="AB847" s="26"/>
      <c r="AC847" s="26"/>
      <c r="AE847" s="26"/>
      <c r="AF847" s="26"/>
      <c r="AG847" s="26"/>
      <c r="AH847" s="94"/>
    </row>
    <row r="848" spans="2:34" x14ac:dyDescent="0.2">
      <c r="B848" s="92"/>
      <c r="C848" s="92"/>
      <c r="D848" s="26"/>
      <c r="G848" s="26"/>
      <c r="I848" s="26"/>
      <c r="K848" s="26"/>
      <c r="L848" s="26"/>
      <c r="M848" s="26"/>
      <c r="O848" s="26"/>
      <c r="P848" s="26"/>
      <c r="Q848" s="26"/>
      <c r="S848" s="26"/>
      <c r="T848" s="26"/>
      <c r="U848" s="26"/>
      <c r="AB848" s="26"/>
      <c r="AC848" s="26"/>
      <c r="AE848" s="26"/>
      <c r="AF848" s="26"/>
      <c r="AG848" s="26"/>
      <c r="AH848" s="94"/>
    </row>
    <row r="849" spans="2:34" x14ac:dyDescent="0.2">
      <c r="B849" s="92"/>
      <c r="C849" s="92"/>
      <c r="D849" s="26"/>
      <c r="G849" s="26"/>
      <c r="I849" s="26"/>
      <c r="K849" s="26"/>
      <c r="L849" s="26"/>
      <c r="M849" s="26"/>
      <c r="O849" s="26"/>
      <c r="P849" s="26"/>
      <c r="Q849" s="26"/>
      <c r="S849" s="26"/>
      <c r="T849" s="26"/>
      <c r="U849" s="26"/>
      <c r="AB849" s="26"/>
      <c r="AC849" s="26"/>
      <c r="AE849" s="26"/>
      <c r="AF849" s="26"/>
      <c r="AG849" s="26"/>
      <c r="AH849" s="94"/>
    </row>
    <row r="850" spans="2:34" x14ac:dyDescent="0.2">
      <c r="B850" s="92"/>
      <c r="C850" s="92"/>
      <c r="D850" s="26"/>
      <c r="G850" s="26"/>
      <c r="I850" s="26"/>
      <c r="K850" s="26"/>
      <c r="L850" s="26"/>
      <c r="M850" s="26"/>
      <c r="O850" s="26"/>
      <c r="P850" s="26"/>
      <c r="Q850" s="26"/>
      <c r="S850" s="26"/>
      <c r="T850" s="26"/>
      <c r="U850" s="26"/>
      <c r="AB850" s="26"/>
      <c r="AC850" s="26"/>
      <c r="AE850" s="26"/>
      <c r="AF850" s="26"/>
      <c r="AG850" s="26"/>
      <c r="AH850" s="94"/>
    </row>
    <row r="851" spans="2:34" x14ac:dyDescent="0.2">
      <c r="B851" s="92"/>
      <c r="C851" s="92"/>
      <c r="D851" s="26"/>
      <c r="G851" s="26"/>
      <c r="I851" s="26"/>
      <c r="K851" s="26"/>
      <c r="L851" s="26"/>
      <c r="M851" s="26"/>
      <c r="O851" s="26"/>
      <c r="P851" s="26"/>
      <c r="Q851" s="26"/>
      <c r="S851" s="26"/>
      <c r="T851" s="26"/>
      <c r="U851" s="26"/>
      <c r="AB851" s="26"/>
      <c r="AC851" s="26"/>
      <c r="AE851" s="26"/>
      <c r="AF851" s="26"/>
      <c r="AG851" s="26"/>
      <c r="AH851" s="94"/>
    </row>
    <row r="852" spans="2:34" x14ac:dyDescent="0.2">
      <c r="B852" s="92"/>
      <c r="C852" s="92"/>
      <c r="D852" s="26"/>
      <c r="G852" s="26"/>
      <c r="I852" s="26"/>
      <c r="K852" s="26"/>
      <c r="L852" s="26"/>
      <c r="M852" s="26"/>
      <c r="O852" s="26"/>
      <c r="P852" s="26"/>
      <c r="Q852" s="26"/>
      <c r="S852" s="26"/>
      <c r="T852" s="26"/>
      <c r="U852" s="26"/>
      <c r="AB852" s="26"/>
      <c r="AC852" s="26"/>
      <c r="AE852" s="26"/>
      <c r="AF852" s="26"/>
      <c r="AG852" s="26"/>
      <c r="AH852" s="94"/>
    </row>
    <row r="853" spans="2:34" x14ac:dyDescent="0.2">
      <c r="B853" s="92"/>
      <c r="C853" s="92"/>
      <c r="D853" s="26"/>
      <c r="G853" s="26"/>
      <c r="I853" s="26"/>
      <c r="K853" s="26"/>
      <c r="L853" s="26"/>
      <c r="M853" s="26"/>
      <c r="O853" s="26"/>
      <c r="P853" s="26"/>
      <c r="Q853" s="26"/>
      <c r="S853" s="26"/>
      <c r="T853" s="26"/>
      <c r="U853" s="26"/>
      <c r="AB853" s="26"/>
      <c r="AC853" s="26"/>
      <c r="AE853" s="26"/>
      <c r="AF853" s="26"/>
      <c r="AG853" s="26"/>
      <c r="AH853" s="94"/>
    </row>
    <row r="854" spans="2:34" x14ac:dyDescent="0.2">
      <c r="B854" s="92"/>
      <c r="C854" s="92"/>
      <c r="D854" s="26"/>
      <c r="G854" s="26"/>
      <c r="I854" s="26"/>
      <c r="K854" s="26"/>
      <c r="L854" s="26"/>
      <c r="M854" s="26"/>
      <c r="O854" s="26"/>
      <c r="P854" s="26"/>
      <c r="Q854" s="26"/>
      <c r="S854" s="26"/>
      <c r="T854" s="26"/>
      <c r="U854" s="26"/>
      <c r="AB854" s="26"/>
      <c r="AC854" s="26"/>
      <c r="AE854" s="26"/>
      <c r="AF854" s="26"/>
      <c r="AG854" s="26"/>
      <c r="AH854" s="94"/>
    </row>
    <row r="855" spans="2:34" x14ac:dyDescent="0.2">
      <c r="B855" s="92"/>
      <c r="C855" s="92"/>
      <c r="D855" s="26"/>
      <c r="G855" s="26"/>
      <c r="I855" s="26"/>
      <c r="K855" s="26"/>
      <c r="L855" s="26"/>
      <c r="M855" s="26"/>
      <c r="O855" s="26"/>
      <c r="P855" s="26"/>
      <c r="Q855" s="26"/>
      <c r="S855" s="26"/>
      <c r="T855" s="26"/>
      <c r="U855" s="26"/>
      <c r="AB855" s="26"/>
      <c r="AC855" s="26"/>
      <c r="AE855" s="26"/>
      <c r="AF855" s="26"/>
      <c r="AG855" s="26"/>
      <c r="AH855" s="94"/>
    </row>
    <row r="856" spans="2:34" x14ac:dyDescent="0.2">
      <c r="B856" s="92"/>
      <c r="C856" s="92"/>
      <c r="D856" s="26"/>
      <c r="G856" s="26"/>
      <c r="I856" s="26"/>
      <c r="K856" s="26"/>
      <c r="L856" s="26"/>
      <c r="M856" s="26"/>
      <c r="O856" s="26"/>
      <c r="P856" s="26"/>
      <c r="Q856" s="26"/>
      <c r="S856" s="26"/>
      <c r="T856" s="26"/>
      <c r="U856" s="26"/>
      <c r="AB856" s="26"/>
      <c r="AC856" s="26"/>
      <c r="AE856" s="26"/>
      <c r="AF856" s="26"/>
      <c r="AG856" s="26"/>
      <c r="AH856" s="94"/>
    </row>
    <row r="857" spans="2:34" x14ac:dyDescent="0.2">
      <c r="B857" s="92"/>
      <c r="C857" s="92"/>
      <c r="D857" s="26"/>
      <c r="G857" s="26"/>
      <c r="I857" s="26"/>
      <c r="K857" s="26"/>
      <c r="L857" s="26"/>
      <c r="M857" s="26"/>
      <c r="O857" s="26"/>
      <c r="P857" s="26"/>
      <c r="Q857" s="26"/>
      <c r="S857" s="26"/>
      <c r="T857" s="26"/>
      <c r="U857" s="26"/>
      <c r="AB857" s="26"/>
      <c r="AC857" s="26"/>
      <c r="AE857" s="26"/>
      <c r="AF857" s="26"/>
      <c r="AG857" s="26"/>
      <c r="AH857" s="94"/>
    </row>
    <row r="858" spans="2:34" x14ac:dyDescent="0.2">
      <c r="B858" s="92"/>
      <c r="C858" s="92"/>
      <c r="D858" s="26"/>
      <c r="G858" s="26"/>
      <c r="I858" s="26"/>
      <c r="K858" s="26"/>
      <c r="L858" s="26"/>
      <c r="M858" s="26"/>
      <c r="O858" s="26"/>
      <c r="P858" s="26"/>
      <c r="Q858" s="26"/>
      <c r="S858" s="26"/>
      <c r="T858" s="26"/>
      <c r="U858" s="26"/>
      <c r="AB858" s="26"/>
      <c r="AC858" s="26"/>
      <c r="AE858" s="26"/>
      <c r="AF858" s="26"/>
      <c r="AG858" s="26"/>
      <c r="AH858" s="94"/>
    </row>
    <row r="859" spans="2:34" x14ac:dyDescent="0.2">
      <c r="B859" s="92"/>
      <c r="C859" s="92"/>
      <c r="D859" s="26"/>
      <c r="G859" s="26"/>
      <c r="I859" s="26"/>
      <c r="K859" s="26"/>
      <c r="L859" s="26"/>
      <c r="M859" s="26"/>
      <c r="O859" s="26"/>
      <c r="P859" s="26"/>
      <c r="Q859" s="26"/>
      <c r="S859" s="26"/>
      <c r="T859" s="26"/>
      <c r="U859" s="26"/>
      <c r="AB859" s="26"/>
      <c r="AC859" s="26"/>
      <c r="AE859" s="26"/>
      <c r="AF859" s="26"/>
      <c r="AG859" s="26"/>
      <c r="AH859" s="94"/>
    </row>
    <row r="860" spans="2:34" x14ac:dyDescent="0.2">
      <c r="B860" s="92"/>
      <c r="C860" s="92"/>
      <c r="D860" s="26"/>
      <c r="G860" s="26"/>
      <c r="I860" s="26"/>
      <c r="K860" s="26"/>
      <c r="L860" s="26"/>
      <c r="M860" s="26"/>
      <c r="O860" s="26"/>
      <c r="P860" s="26"/>
      <c r="Q860" s="26"/>
      <c r="S860" s="26"/>
      <c r="T860" s="26"/>
      <c r="U860" s="26"/>
      <c r="AB860" s="26"/>
      <c r="AC860" s="26"/>
      <c r="AE860" s="26"/>
      <c r="AF860" s="26"/>
      <c r="AG860" s="26"/>
      <c r="AH860" s="94"/>
    </row>
    <row r="861" spans="2:34" x14ac:dyDescent="0.2">
      <c r="B861" s="92"/>
      <c r="C861" s="92"/>
      <c r="D861" s="26"/>
      <c r="G861" s="26"/>
      <c r="I861" s="26"/>
      <c r="K861" s="26"/>
      <c r="L861" s="26"/>
      <c r="M861" s="26"/>
      <c r="O861" s="26"/>
      <c r="P861" s="26"/>
      <c r="Q861" s="26"/>
      <c r="S861" s="26"/>
      <c r="T861" s="26"/>
      <c r="U861" s="26"/>
      <c r="AB861" s="26"/>
      <c r="AC861" s="26"/>
      <c r="AE861" s="26"/>
      <c r="AF861" s="26"/>
      <c r="AG861" s="26"/>
      <c r="AH861" s="94"/>
    </row>
    <row r="862" spans="2:34" x14ac:dyDescent="0.2">
      <c r="B862" s="92"/>
      <c r="C862" s="92"/>
      <c r="D862" s="26"/>
      <c r="G862" s="26"/>
      <c r="I862" s="26"/>
      <c r="K862" s="26"/>
      <c r="L862" s="26"/>
      <c r="M862" s="26"/>
      <c r="O862" s="26"/>
      <c r="P862" s="26"/>
      <c r="Q862" s="26"/>
      <c r="S862" s="26"/>
      <c r="T862" s="26"/>
      <c r="U862" s="26"/>
      <c r="AB862" s="26"/>
      <c r="AC862" s="26"/>
      <c r="AE862" s="26"/>
      <c r="AF862" s="26"/>
      <c r="AG862" s="26"/>
      <c r="AH862" s="94"/>
    </row>
    <row r="863" spans="2:34" x14ac:dyDescent="0.2">
      <c r="B863" s="92"/>
      <c r="C863" s="92"/>
      <c r="D863" s="26"/>
      <c r="G863" s="26"/>
      <c r="I863" s="26"/>
      <c r="K863" s="26"/>
      <c r="L863" s="26"/>
      <c r="M863" s="26"/>
      <c r="O863" s="26"/>
      <c r="P863" s="26"/>
      <c r="Q863" s="26"/>
      <c r="S863" s="26"/>
      <c r="T863" s="26"/>
      <c r="U863" s="26"/>
      <c r="AB863" s="26"/>
      <c r="AC863" s="26"/>
      <c r="AE863" s="26"/>
      <c r="AF863" s="26"/>
      <c r="AG863" s="26"/>
      <c r="AH863" s="94"/>
    </row>
    <row r="864" spans="2:34" x14ac:dyDescent="0.2">
      <c r="B864" s="92"/>
      <c r="C864" s="92"/>
      <c r="D864" s="26"/>
      <c r="G864" s="26"/>
      <c r="I864" s="26"/>
      <c r="K864" s="26"/>
      <c r="L864" s="26"/>
      <c r="M864" s="26"/>
      <c r="O864" s="26"/>
      <c r="P864" s="26"/>
      <c r="Q864" s="26"/>
      <c r="S864" s="26"/>
      <c r="T864" s="26"/>
      <c r="U864" s="26"/>
      <c r="AB864" s="26"/>
      <c r="AC864" s="26"/>
      <c r="AE864" s="26"/>
      <c r="AF864" s="26"/>
      <c r="AG864" s="26"/>
      <c r="AH864" s="94"/>
    </row>
    <row r="865" spans="2:34" x14ac:dyDescent="0.2">
      <c r="B865" s="92"/>
      <c r="C865" s="92"/>
      <c r="D865" s="26"/>
      <c r="G865" s="26"/>
      <c r="I865" s="26"/>
      <c r="K865" s="26"/>
      <c r="L865" s="26"/>
      <c r="M865" s="26"/>
      <c r="O865" s="26"/>
      <c r="P865" s="26"/>
      <c r="Q865" s="26"/>
      <c r="S865" s="26"/>
      <c r="T865" s="26"/>
      <c r="U865" s="26"/>
      <c r="AB865" s="26"/>
      <c r="AC865" s="26"/>
      <c r="AE865" s="26"/>
      <c r="AF865" s="26"/>
      <c r="AG865" s="26"/>
      <c r="AH865" s="94"/>
    </row>
    <row r="866" spans="2:34" x14ac:dyDescent="0.2">
      <c r="B866" s="92"/>
      <c r="C866" s="92"/>
      <c r="D866" s="26"/>
      <c r="G866" s="26"/>
      <c r="I866" s="26"/>
      <c r="K866" s="26"/>
      <c r="L866" s="26"/>
      <c r="M866" s="26"/>
      <c r="O866" s="26"/>
      <c r="P866" s="26"/>
      <c r="Q866" s="26"/>
      <c r="S866" s="26"/>
      <c r="T866" s="26"/>
      <c r="U866" s="26"/>
      <c r="AB866" s="26"/>
      <c r="AC866" s="26"/>
      <c r="AE866" s="26"/>
      <c r="AF866" s="26"/>
      <c r="AG866" s="26"/>
      <c r="AH866" s="94"/>
    </row>
    <row r="867" spans="2:34" x14ac:dyDescent="0.2">
      <c r="B867" s="92"/>
      <c r="C867" s="92"/>
      <c r="D867" s="26"/>
      <c r="G867" s="26"/>
      <c r="I867" s="26"/>
      <c r="K867" s="26"/>
      <c r="L867" s="26"/>
      <c r="M867" s="26"/>
      <c r="O867" s="26"/>
      <c r="P867" s="26"/>
      <c r="Q867" s="26"/>
      <c r="S867" s="26"/>
      <c r="T867" s="26"/>
      <c r="U867" s="26"/>
      <c r="AB867" s="26"/>
      <c r="AC867" s="26"/>
      <c r="AE867" s="26"/>
      <c r="AF867" s="26"/>
      <c r="AG867" s="26"/>
      <c r="AH867" s="94"/>
    </row>
    <row r="868" spans="2:34" x14ac:dyDescent="0.2">
      <c r="B868" s="92"/>
      <c r="C868" s="92"/>
      <c r="D868" s="26"/>
      <c r="G868" s="26"/>
      <c r="I868" s="26"/>
      <c r="K868" s="26"/>
      <c r="L868" s="26"/>
      <c r="M868" s="26"/>
      <c r="O868" s="26"/>
      <c r="P868" s="26"/>
      <c r="Q868" s="26"/>
      <c r="S868" s="26"/>
      <c r="T868" s="26"/>
      <c r="U868" s="26"/>
      <c r="AB868" s="26"/>
      <c r="AC868" s="26"/>
      <c r="AE868" s="26"/>
      <c r="AF868" s="26"/>
      <c r="AG868" s="26"/>
      <c r="AH868" s="94"/>
    </row>
    <row r="869" spans="2:34" x14ac:dyDescent="0.2">
      <c r="B869" s="92"/>
      <c r="C869" s="92"/>
      <c r="D869" s="26"/>
      <c r="G869" s="26"/>
      <c r="I869" s="26"/>
      <c r="K869" s="26"/>
      <c r="L869" s="26"/>
      <c r="M869" s="26"/>
      <c r="O869" s="26"/>
      <c r="P869" s="26"/>
      <c r="Q869" s="26"/>
      <c r="S869" s="26"/>
      <c r="T869" s="26"/>
      <c r="U869" s="26"/>
      <c r="AB869" s="26"/>
      <c r="AC869" s="26"/>
      <c r="AE869" s="26"/>
      <c r="AF869" s="26"/>
      <c r="AG869" s="26"/>
      <c r="AH869" s="94"/>
    </row>
    <row r="870" spans="2:34" x14ac:dyDescent="0.2">
      <c r="B870" s="92"/>
      <c r="C870" s="92"/>
      <c r="D870" s="26"/>
      <c r="G870" s="26"/>
      <c r="I870" s="26"/>
      <c r="K870" s="26"/>
      <c r="L870" s="26"/>
      <c r="M870" s="26"/>
      <c r="O870" s="26"/>
      <c r="P870" s="26"/>
      <c r="Q870" s="26"/>
      <c r="S870" s="26"/>
      <c r="T870" s="26"/>
      <c r="U870" s="26"/>
      <c r="AB870" s="26"/>
      <c r="AC870" s="26"/>
      <c r="AE870" s="26"/>
      <c r="AF870" s="26"/>
      <c r="AG870" s="26"/>
      <c r="AH870" s="94"/>
    </row>
    <row r="871" spans="2:34" x14ac:dyDescent="0.2">
      <c r="B871" s="92"/>
      <c r="C871" s="92"/>
      <c r="D871" s="26"/>
      <c r="G871" s="26"/>
      <c r="I871" s="26"/>
      <c r="K871" s="26"/>
      <c r="L871" s="26"/>
      <c r="M871" s="26"/>
      <c r="O871" s="26"/>
      <c r="P871" s="26"/>
      <c r="Q871" s="26"/>
      <c r="S871" s="26"/>
      <c r="T871" s="26"/>
      <c r="U871" s="26"/>
      <c r="AB871" s="26"/>
      <c r="AC871" s="26"/>
      <c r="AE871" s="26"/>
      <c r="AF871" s="26"/>
      <c r="AG871" s="26"/>
      <c r="AH871" s="94"/>
    </row>
    <row r="872" spans="2:34" x14ac:dyDescent="0.2">
      <c r="B872" s="92"/>
      <c r="C872" s="92"/>
      <c r="D872" s="26"/>
      <c r="G872" s="26"/>
      <c r="I872" s="26"/>
      <c r="K872" s="26"/>
      <c r="L872" s="26"/>
      <c r="M872" s="26"/>
      <c r="O872" s="26"/>
      <c r="P872" s="26"/>
      <c r="Q872" s="26"/>
      <c r="S872" s="26"/>
      <c r="T872" s="26"/>
      <c r="U872" s="26"/>
      <c r="AB872" s="26"/>
      <c r="AC872" s="26"/>
      <c r="AE872" s="26"/>
      <c r="AF872" s="26"/>
      <c r="AG872" s="26"/>
      <c r="AH872" s="94"/>
    </row>
    <row r="873" spans="2:34" x14ac:dyDescent="0.2">
      <c r="B873" s="92"/>
      <c r="C873" s="92"/>
      <c r="D873" s="26"/>
      <c r="G873" s="26"/>
      <c r="I873" s="26"/>
      <c r="K873" s="26"/>
      <c r="L873" s="26"/>
      <c r="M873" s="26"/>
      <c r="O873" s="26"/>
      <c r="P873" s="26"/>
      <c r="Q873" s="26"/>
      <c r="S873" s="26"/>
      <c r="T873" s="26"/>
      <c r="U873" s="26"/>
      <c r="AB873" s="26"/>
      <c r="AC873" s="26"/>
      <c r="AE873" s="26"/>
      <c r="AF873" s="26"/>
      <c r="AG873" s="26"/>
      <c r="AH873" s="94"/>
    </row>
    <row r="874" spans="2:34" x14ac:dyDescent="0.2">
      <c r="B874" s="92"/>
      <c r="C874" s="92"/>
      <c r="D874" s="26"/>
      <c r="G874" s="26"/>
      <c r="I874" s="26"/>
      <c r="K874" s="26"/>
      <c r="L874" s="26"/>
      <c r="M874" s="26"/>
      <c r="O874" s="26"/>
      <c r="P874" s="26"/>
      <c r="Q874" s="26"/>
      <c r="S874" s="26"/>
      <c r="T874" s="26"/>
      <c r="U874" s="26"/>
      <c r="AB874" s="26"/>
      <c r="AC874" s="26"/>
      <c r="AE874" s="26"/>
      <c r="AF874" s="26"/>
      <c r="AG874" s="26"/>
      <c r="AH874" s="94"/>
    </row>
    <row r="875" spans="2:34" x14ac:dyDescent="0.2">
      <c r="B875" s="92"/>
      <c r="C875" s="92"/>
      <c r="D875" s="26"/>
      <c r="G875" s="26"/>
      <c r="I875" s="26"/>
      <c r="K875" s="26"/>
      <c r="L875" s="26"/>
      <c r="M875" s="26"/>
      <c r="O875" s="26"/>
      <c r="P875" s="26"/>
      <c r="Q875" s="26"/>
      <c r="S875" s="26"/>
      <c r="T875" s="26"/>
      <c r="U875" s="26"/>
      <c r="AB875" s="26"/>
      <c r="AC875" s="26"/>
      <c r="AE875" s="26"/>
      <c r="AF875" s="26"/>
      <c r="AG875" s="26"/>
      <c r="AH875" s="94"/>
    </row>
    <row r="876" spans="2:34" x14ac:dyDescent="0.2">
      <c r="B876" s="92"/>
      <c r="C876" s="92"/>
      <c r="D876" s="26"/>
      <c r="G876" s="26"/>
      <c r="I876" s="26"/>
      <c r="K876" s="26"/>
      <c r="L876" s="26"/>
      <c r="M876" s="26"/>
      <c r="O876" s="26"/>
      <c r="P876" s="26"/>
      <c r="Q876" s="26"/>
      <c r="S876" s="26"/>
      <c r="T876" s="26"/>
      <c r="U876" s="26"/>
      <c r="AB876" s="26"/>
      <c r="AC876" s="26"/>
      <c r="AE876" s="26"/>
      <c r="AF876" s="26"/>
      <c r="AG876" s="26"/>
      <c r="AH876" s="94"/>
    </row>
    <row r="877" spans="2:34" x14ac:dyDescent="0.2">
      <c r="B877" s="92"/>
      <c r="C877" s="92"/>
      <c r="D877" s="26"/>
      <c r="G877" s="26"/>
      <c r="I877" s="26"/>
      <c r="K877" s="26"/>
      <c r="L877" s="26"/>
      <c r="M877" s="26"/>
      <c r="O877" s="26"/>
      <c r="P877" s="26"/>
      <c r="Q877" s="26"/>
      <c r="S877" s="26"/>
      <c r="T877" s="26"/>
      <c r="U877" s="26"/>
      <c r="AB877" s="26"/>
      <c r="AC877" s="26"/>
      <c r="AE877" s="26"/>
      <c r="AF877" s="26"/>
      <c r="AG877" s="26"/>
      <c r="AH877" s="94"/>
    </row>
    <row r="878" spans="2:34" x14ac:dyDescent="0.2">
      <c r="B878" s="92"/>
      <c r="C878" s="92"/>
      <c r="D878" s="26"/>
      <c r="G878" s="26"/>
      <c r="I878" s="26"/>
      <c r="K878" s="26"/>
      <c r="L878" s="26"/>
      <c r="M878" s="26"/>
      <c r="O878" s="26"/>
      <c r="P878" s="26"/>
      <c r="Q878" s="26"/>
      <c r="S878" s="26"/>
      <c r="T878" s="26"/>
      <c r="U878" s="26"/>
      <c r="AB878" s="26"/>
      <c r="AC878" s="26"/>
      <c r="AE878" s="26"/>
      <c r="AF878" s="26"/>
      <c r="AG878" s="26"/>
      <c r="AH878" s="94"/>
    </row>
    <row r="879" spans="2:34" x14ac:dyDescent="0.2">
      <c r="B879" s="92"/>
      <c r="C879" s="92"/>
      <c r="D879" s="26"/>
      <c r="G879" s="26"/>
      <c r="I879" s="26"/>
      <c r="K879" s="26"/>
      <c r="L879" s="26"/>
      <c r="M879" s="26"/>
      <c r="O879" s="26"/>
      <c r="P879" s="26"/>
      <c r="Q879" s="26"/>
      <c r="S879" s="26"/>
      <c r="T879" s="26"/>
      <c r="U879" s="26"/>
      <c r="AB879" s="26"/>
      <c r="AC879" s="26"/>
      <c r="AE879" s="26"/>
      <c r="AF879" s="26"/>
      <c r="AG879" s="26"/>
      <c r="AH879" s="94"/>
    </row>
    <row r="880" spans="2:34" x14ac:dyDescent="0.2">
      <c r="B880" s="92"/>
      <c r="C880" s="92"/>
      <c r="D880" s="26"/>
      <c r="G880" s="26"/>
      <c r="I880" s="26"/>
      <c r="K880" s="26"/>
      <c r="L880" s="26"/>
      <c r="M880" s="26"/>
      <c r="O880" s="26"/>
      <c r="P880" s="26"/>
      <c r="Q880" s="26"/>
      <c r="S880" s="26"/>
      <c r="T880" s="26"/>
      <c r="U880" s="26"/>
      <c r="AB880" s="26"/>
      <c r="AC880" s="26"/>
      <c r="AE880" s="26"/>
      <c r="AF880" s="26"/>
      <c r="AG880" s="26"/>
      <c r="AH880" s="94"/>
    </row>
    <row r="881" spans="2:34" x14ac:dyDescent="0.2">
      <c r="B881" s="92"/>
      <c r="C881" s="92"/>
      <c r="D881" s="26"/>
      <c r="G881" s="26"/>
      <c r="I881" s="26"/>
      <c r="K881" s="26"/>
      <c r="L881" s="26"/>
      <c r="M881" s="26"/>
      <c r="O881" s="26"/>
      <c r="P881" s="26"/>
      <c r="Q881" s="26"/>
      <c r="S881" s="26"/>
      <c r="T881" s="26"/>
      <c r="U881" s="26"/>
      <c r="AB881" s="26"/>
      <c r="AC881" s="26"/>
      <c r="AE881" s="26"/>
      <c r="AF881" s="26"/>
      <c r="AG881" s="26"/>
      <c r="AH881" s="94"/>
    </row>
    <row r="882" spans="2:34" x14ac:dyDescent="0.2">
      <c r="B882" s="92"/>
      <c r="C882" s="92"/>
      <c r="D882" s="26"/>
      <c r="G882" s="26"/>
      <c r="I882" s="26"/>
      <c r="K882" s="26"/>
      <c r="L882" s="26"/>
      <c r="M882" s="26"/>
      <c r="O882" s="26"/>
      <c r="P882" s="26"/>
      <c r="Q882" s="26"/>
      <c r="S882" s="26"/>
      <c r="T882" s="26"/>
      <c r="U882" s="26"/>
      <c r="AB882" s="26"/>
      <c r="AC882" s="26"/>
      <c r="AE882" s="26"/>
      <c r="AF882" s="26"/>
      <c r="AG882" s="26"/>
      <c r="AH882" s="94"/>
    </row>
    <row r="883" spans="2:34" x14ac:dyDescent="0.2">
      <c r="B883" s="92"/>
      <c r="C883" s="92"/>
      <c r="D883" s="26"/>
      <c r="G883" s="26"/>
      <c r="I883" s="26"/>
      <c r="K883" s="26"/>
      <c r="L883" s="26"/>
      <c r="M883" s="26"/>
      <c r="O883" s="26"/>
      <c r="P883" s="26"/>
      <c r="Q883" s="26"/>
      <c r="S883" s="26"/>
      <c r="T883" s="26"/>
      <c r="U883" s="26"/>
      <c r="AB883" s="26"/>
      <c r="AC883" s="26"/>
      <c r="AE883" s="26"/>
      <c r="AF883" s="26"/>
      <c r="AG883" s="26"/>
      <c r="AH883" s="94"/>
    </row>
    <row r="884" spans="2:34" x14ac:dyDescent="0.2">
      <c r="B884" s="92"/>
      <c r="C884" s="92"/>
      <c r="D884" s="26"/>
      <c r="G884" s="26"/>
      <c r="I884" s="26"/>
      <c r="K884" s="26"/>
      <c r="L884" s="26"/>
      <c r="M884" s="26"/>
      <c r="O884" s="26"/>
      <c r="P884" s="26"/>
      <c r="Q884" s="26"/>
      <c r="S884" s="26"/>
      <c r="T884" s="26"/>
      <c r="U884" s="26"/>
      <c r="AB884" s="26"/>
      <c r="AC884" s="26"/>
      <c r="AE884" s="26"/>
      <c r="AF884" s="26"/>
      <c r="AG884" s="26"/>
      <c r="AH884" s="94"/>
    </row>
    <row r="885" spans="2:34" x14ac:dyDescent="0.2">
      <c r="B885" s="92"/>
      <c r="C885" s="92"/>
      <c r="D885" s="26"/>
      <c r="G885" s="26"/>
      <c r="I885" s="26"/>
      <c r="K885" s="26"/>
      <c r="L885" s="26"/>
      <c r="M885" s="26"/>
      <c r="O885" s="26"/>
      <c r="P885" s="26"/>
      <c r="Q885" s="26"/>
      <c r="S885" s="26"/>
      <c r="T885" s="26"/>
      <c r="U885" s="26"/>
      <c r="AB885" s="26"/>
      <c r="AC885" s="26"/>
      <c r="AE885" s="26"/>
      <c r="AF885" s="26"/>
      <c r="AG885" s="26"/>
      <c r="AH885" s="94"/>
    </row>
    <row r="886" spans="2:34" x14ac:dyDescent="0.2">
      <c r="B886" s="92"/>
      <c r="C886" s="92"/>
      <c r="D886" s="26"/>
      <c r="G886" s="26"/>
      <c r="I886" s="26"/>
      <c r="K886" s="26"/>
      <c r="L886" s="26"/>
      <c r="M886" s="26"/>
      <c r="O886" s="26"/>
      <c r="P886" s="26"/>
      <c r="Q886" s="26"/>
      <c r="S886" s="26"/>
      <c r="T886" s="26"/>
      <c r="U886" s="26"/>
      <c r="AB886" s="26"/>
      <c r="AC886" s="26"/>
      <c r="AE886" s="26"/>
      <c r="AF886" s="26"/>
      <c r="AG886" s="26"/>
      <c r="AH886" s="94"/>
    </row>
    <row r="887" spans="2:34" x14ac:dyDescent="0.2">
      <c r="B887" s="92"/>
      <c r="C887" s="92"/>
      <c r="D887" s="26"/>
      <c r="G887" s="26"/>
      <c r="I887" s="26"/>
      <c r="K887" s="26"/>
      <c r="L887" s="26"/>
      <c r="M887" s="26"/>
      <c r="O887" s="26"/>
      <c r="P887" s="26"/>
      <c r="Q887" s="26"/>
      <c r="S887" s="26"/>
      <c r="T887" s="26"/>
      <c r="U887" s="26"/>
      <c r="AB887" s="26"/>
      <c r="AC887" s="26"/>
      <c r="AE887" s="26"/>
      <c r="AF887" s="26"/>
      <c r="AG887" s="26"/>
      <c r="AH887" s="94"/>
    </row>
    <row r="888" spans="2:34" x14ac:dyDescent="0.2">
      <c r="B888" s="92"/>
      <c r="C888" s="92"/>
      <c r="D888" s="26"/>
      <c r="G888" s="26"/>
      <c r="I888" s="26"/>
      <c r="K888" s="26"/>
      <c r="L888" s="26"/>
      <c r="M888" s="26"/>
      <c r="O888" s="26"/>
      <c r="P888" s="26"/>
      <c r="Q888" s="26"/>
      <c r="S888" s="26"/>
      <c r="T888" s="26"/>
      <c r="U888" s="26"/>
      <c r="AB888" s="26"/>
      <c r="AC888" s="26"/>
      <c r="AE888" s="26"/>
      <c r="AF888" s="26"/>
      <c r="AG888" s="26"/>
      <c r="AH888" s="94"/>
    </row>
    <row r="889" spans="2:34" x14ac:dyDescent="0.2">
      <c r="B889" s="92"/>
      <c r="C889" s="92"/>
      <c r="D889" s="26"/>
      <c r="G889" s="26"/>
      <c r="I889" s="26"/>
      <c r="K889" s="26"/>
      <c r="L889" s="26"/>
      <c r="M889" s="26"/>
      <c r="O889" s="26"/>
      <c r="P889" s="26"/>
      <c r="Q889" s="26"/>
      <c r="S889" s="26"/>
      <c r="T889" s="26"/>
      <c r="U889" s="26"/>
      <c r="AB889" s="26"/>
      <c r="AC889" s="26"/>
      <c r="AE889" s="26"/>
      <c r="AF889" s="26"/>
      <c r="AG889" s="26"/>
      <c r="AH889" s="94"/>
    </row>
    <row r="890" spans="2:34" x14ac:dyDescent="0.2">
      <c r="B890" s="92"/>
      <c r="C890" s="92"/>
      <c r="D890" s="26"/>
      <c r="G890" s="26"/>
      <c r="I890" s="26"/>
      <c r="K890" s="26"/>
      <c r="L890" s="26"/>
      <c r="M890" s="26"/>
      <c r="O890" s="26"/>
      <c r="P890" s="26"/>
      <c r="Q890" s="26"/>
      <c r="S890" s="26"/>
      <c r="T890" s="26"/>
      <c r="U890" s="26"/>
      <c r="AB890" s="26"/>
      <c r="AC890" s="26"/>
      <c r="AE890" s="26"/>
      <c r="AF890" s="26"/>
      <c r="AG890" s="26"/>
      <c r="AH890" s="94"/>
    </row>
    <row r="891" spans="2:34" x14ac:dyDescent="0.2">
      <c r="B891" s="92"/>
      <c r="C891" s="92"/>
      <c r="D891" s="26"/>
      <c r="G891" s="26"/>
      <c r="I891" s="26"/>
      <c r="K891" s="26"/>
      <c r="L891" s="26"/>
      <c r="M891" s="26"/>
      <c r="O891" s="26"/>
      <c r="P891" s="26"/>
      <c r="Q891" s="26"/>
      <c r="S891" s="26"/>
      <c r="T891" s="26"/>
      <c r="U891" s="26"/>
      <c r="AB891" s="26"/>
      <c r="AC891" s="26"/>
      <c r="AE891" s="26"/>
      <c r="AF891" s="26"/>
      <c r="AG891" s="26"/>
      <c r="AH891" s="94"/>
    </row>
    <row r="892" spans="2:34" x14ac:dyDescent="0.2">
      <c r="B892" s="92"/>
      <c r="C892" s="92"/>
      <c r="D892" s="26"/>
      <c r="G892" s="26"/>
      <c r="I892" s="26"/>
      <c r="K892" s="26"/>
      <c r="L892" s="26"/>
      <c r="M892" s="26"/>
      <c r="O892" s="26"/>
      <c r="P892" s="26"/>
      <c r="Q892" s="26"/>
      <c r="S892" s="26"/>
      <c r="T892" s="26"/>
      <c r="U892" s="26"/>
      <c r="AB892" s="26"/>
      <c r="AC892" s="26"/>
      <c r="AE892" s="26"/>
      <c r="AF892" s="26"/>
      <c r="AG892" s="26"/>
      <c r="AH892" s="94"/>
    </row>
    <row r="893" spans="2:34" x14ac:dyDescent="0.2">
      <c r="B893" s="92"/>
      <c r="C893" s="92"/>
      <c r="D893" s="26"/>
      <c r="G893" s="26"/>
      <c r="I893" s="26"/>
      <c r="K893" s="26"/>
      <c r="L893" s="26"/>
      <c r="M893" s="26"/>
      <c r="O893" s="26"/>
      <c r="P893" s="26"/>
      <c r="Q893" s="26"/>
      <c r="S893" s="26"/>
      <c r="T893" s="26"/>
      <c r="U893" s="26"/>
      <c r="AB893" s="26"/>
      <c r="AC893" s="26"/>
      <c r="AE893" s="26"/>
      <c r="AF893" s="26"/>
      <c r="AG893" s="26"/>
      <c r="AH893" s="94"/>
    </row>
    <row r="894" spans="2:34" x14ac:dyDescent="0.2">
      <c r="B894" s="92"/>
      <c r="C894" s="92"/>
      <c r="D894" s="26"/>
      <c r="G894" s="26"/>
      <c r="I894" s="26"/>
      <c r="K894" s="26"/>
      <c r="L894" s="26"/>
      <c r="M894" s="26"/>
      <c r="O894" s="26"/>
      <c r="P894" s="26"/>
      <c r="Q894" s="26"/>
      <c r="S894" s="26"/>
      <c r="T894" s="26"/>
      <c r="U894" s="26"/>
      <c r="AB894" s="26"/>
      <c r="AC894" s="26"/>
      <c r="AE894" s="26"/>
      <c r="AF894" s="26"/>
      <c r="AG894" s="26"/>
      <c r="AH894" s="94"/>
    </row>
    <row r="895" spans="2:34" x14ac:dyDescent="0.2">
      <c r="B895" s="92"/>
      <c r="C895" s="92"/>
      <c r="D895" s="26"/>
      <c r="G895" s="26"/>
      <c r="I895" s="26"/>
      <c r="K895" s="26"/>
      <c r="L895" s="26"/>
      <c r="M895" s="26"/>
      <c r="O895" s="26"/>
      <c r="P895" s="26"/>
      <c r="Q895" s="26"/>
      <c r="S895" s="26"/>
      <c r="T895" s="26"/>
      <c r="U895" s="26"/>
      <c r="AB895" s="26"/>
      <c r="AC895" s="26"/>
      <c r="AE895" s="26"/>
      <c r="AF895" s="26"/>
      <c r="AG895" s="26"/>
      <c r="AH895" s="94"/>
    </row>
    <row r="896" spans="2:34" x14ac:dyDescent="0.2">
      <c r="B896" s="92"/>
      <c r="C896" s="92"/>
      <c r="D896" s="26"/>
      <c r="G896" s="26"/>
      <c r="I896" s="26"/>
      <c r="K896" s="26"/>
      <c r="L896" s="26"/>
      <c r="M896" s="26"/>
      <c r="O896" s="26"/>
      <c r="P896" s="26"/>
      <c r="Q896" s="26"/>
      <c r="S896" s="26"/>
      <c r="T896" s="26"/>
      <c r="U896" s="26"/>
      <c r="AB896" s="26"/>
      <c r="AC896" s="26"/>
      <c r="AE896" s="26"/>
      <c r="AF896" s="26"/>
      <c r="AG896" s="26"/>
      <c r="AH896" s="94"/>
    </row>
    <row r="897" spans="2:34" x14ac:dyDescent="0.2">
      <c r="B897" s="92"/>
      <c r="C897" s="92"/>
      <c r="D897" s="26"/>
      <c r="G897" s="26"/>
      <c r="I897" s="26"/>
      <c r="K897" s="26"/>
      <c r="L897" s="26"/>
      <c r="M897" s="26"/>
      <c r="O897" s="26"/>
      <c r="P897" s="26"/>
      <c r="Q897" s="26"/>
      <c r="S897" s="26"/>
      <c r="T897" s="26"/>
      <c r="U897" s="26"/>
      <c r="AB897" s="26"/>
      <c r="AC897" s="26"/>
      <c r="AE897" s="26"/>
      <c r="AF897" s="26"/>
      <c r="AG897" s="26"/>
      <c r="AH897" s="94"/>
    </row>
    <row r="898" spans="2:34" x14ac:dyDescent="0.2">
      <c r="B898" s="92"/>
      <c r="C898" s="92"/>
      <c r="D898" s="26"/>
      <c r="G898" s="26"/>
      <c r="I898" s="26"/>
      <c r="K898" s="26"/>
      <c r="L898" s="26"/>
      <c r="M898" s="26"/>
      <c r="O898" s="26"/>
      <c r="P898" s="26"/>
      <c r="Q898" s="26"/>
      <c r="S898" s="26"/>
      <c r="T898" s="26"/>
      <c r="U898" s="26"/>
      <c r="AB898" s="26"/>
      <c r="AC898" s="26"/>
      <c r="AE898" s="26"/>
      <c r="AF898" s="26"/>
      <c r="AG898" s="26"/>
      <c r="AH898" s="94"/>
    </row>
    <row r="899" spans="2:34" x14ac:dyDescent="0.2">
      <c r="B899" s="92"/>
      <c r="C899" s="92"/>
      <c r="D899" s="26"/>
      <c r="G899" s="26"/>
      <c r="I899" s="26"/>
      <c r="K899" s="26"/>
      <c r="L899" s="26"/>
      <c r="M899" s="26"/>
      <c r="O899" s="26"/>
      <c r="P899" s="26"/>
      <c r="Q899" s="26"/>
      <c r="S899" s="26"/>
      <c r="T899" s="26"/>
      <c r="U899" s="26"/>
      <c r="AB899" s="26"/>
      <c r="AC899" s="26"/>
      <c r="AE899" s="26"/>
      <c r="AF899" s="26"/>
      <c r="AG899" s="26"/>
      <c r="AH899" s="94"/>
    </row>
    <row r="900" spans="2:34" x14ac:dyDescent="0.2">
      <c r="B900" s="92"/>
      <c r="C900" s="92"/>
      <c r="D900" s="26"/>
      <c r="G900" s="26"/>
      <c r="I900" s="26"/>
      <c r="K900" s="26"/>
      <c r="L900" s="26"/>
      <c r="M900" s="26"/>
      <c r="O900" s="26"/>
      <c r="P900" s="26"/>
      <c r="Q900" s="26"/>
      <c r="S900" s="26"/>
      <c r="T900" s="26"/>
      <c r="U900" s="26"/>
      <c r="AB900" s="26"/>
      <c r="AC900" s="26"/>
      <c r="AE900" s="26"/>
      <c r="AF900" s="26"/>
      <c r="AG900" s="26"/>
      <c r="AH900" s="94"/>
    </row>
    <row r="901" spans="2:34" x14ac:dyDescent="0.2">
      <c r="B901" s="92"/>
      <c r="C901" s="92"/>
      <c r="D901" s="26"/>
      <c r="G901" s="26"/>
      <c r="I901" s="26"/>
      <c r="K901" s="26"/>
      <c r="L901" s="26"/>
      <c r="M901" s="26"/>
      <c r="O901" s="26"/>
      <c r="P901" s="26"/>
      <c r="Q901" s="26"/>
      <c r="S901" s="26"/>
      <c r="T901" s="26"/>
      <c r="U901" s="26"/>
      <c r="AB901" s="26"/>
      <c r="AC901" s="26"/>
      <c r="AE901" s="26"/>
      <c r="AF901" s="26"/>
      <c r="AG901" s="26"/>
      <c r="AH901" s="94"/>
    </row>
    <row r="902" spans="2:34" x14ac:dyDescent="0.2">
      <c r="B902" s="92"/>
      <c r="C902" s="92"/>
      <c r="D902" s="26"/>
      <c r="G902" s="26"/>
      <c r="I902" s="26"/>
      <c r="K902" s="26"/>
      <c r="L902" s="26"/>
      <c r="M902" s="26"/>
      <c r="O902" s="26"/>
      <c r="P902" s="26"/>
      <c r="Q902" s="26"/>
      <c r="S902" s="26"/>
      <c r="T902" s="26"/>
      <c r="U902" s="26"/>
      <c r="AB902" s="26"/>
      <c r="AC902" s="26"/>
      <c r="AE902" s="26"/>
      <c r="AF902" s="26"/>
      <c r="AG902" s="26"/>
      <c r="AH902" s="94"/>
    </row>
    <row r="903" spans="2:34" x14ac:dyDescent="0.2">
      <c r="B903" s="92"/>
      <c r="C903" s="92"/>
      <c r="D903" s="26"/>
      <c r="G903" s="26"/>
      <c r="I903" s="26"/>
      <c r="K903" s="26"/>
      <c r="L903" s="26"/>
      <c r="M903" s="26"/>
      <c r="O903" s="26"/>
      <c r="P903" s="26"/>
      <c r="Q903" s="26"/>
      <c r="S903" s="26"/>
      <c r="T903" s="26"/>
      <c r="U903" s="26"/>
      <c r="AB903" s="26"/>
      <c r="AC903" s="26"/>
      <c r="AE903" s="26"/>
      <c r="AF903" s="26"/>
      <c r="AG903" s="26"/>
      <c r="AH903" s="94"/>
    </row>
    <row r="904" spans="2:34" x14ac:dyDescent="0.2">
      <c r="B904" s="92"/>
      <c r="C904" s="92"/>
      <c r="D904" s="26"/>
      <c r="G904" s="26"/>
      <c r="I904" s="26"/>
      <c r="K904" s="26"/>
      <c r="L904" s="26"/>
      <c r="M904" s="26"/>
      <c r="O904" s="26"/>
      <c r="P904" s="26"/>
      <c r="Q904" s="26"/>
      <c r="S904" s="26"/>
      <c r="T904" s="26"/>
      <c r="U904" s="26"/>
      <c r="AB904" s="26"/>
      <c r="AC904" s="26"/>
      <c r="AE904" s="26"/>
      <c r="AF904" s="26"/>
      <c r="AG904" s="26"/>
      <c r="AH904" s="94"/>
    </row>
    <row r="905" spans="2:34" x14ac:dyDescent="0.2">
      <c r="B905" s="92"/>
      <c r="C905" s="92"/>
      <c r="D905" s="26"/>
      <c r="G905" s="26"/>
      <c r="I905" s="26"/>
      <c r="K905" s="26"/>
      <c r="L905" s="26"/>
      <c r="M905" s="26"/>
      <c r="O905" s="26"/>
      <c r="P905" s="26"/>
      <c r="Q905" s="26"/>
      <c r="S905" s="26"/>
      <c r="T905" s="26"/>
      <c r="U905" s="26"/>
      <c r="AB905" s="26"/>
      <c r="AC905" s="26"/>
      <c r="AE905" s="26"/>
      <c r="AF905" s="26"/>
      <c r="AG905" s="26"/>
      <c r="AH905" s="94"/>
    </row>
    <row r="906" spans="2:34" x14ac:dyDescent="0.2">
      <c r="B906" s="92"/>
      <c r="C906" s="92"/>
      <c r="D906" s="26"/>
      <c r="G906" s="26"/>
      <c r="I906" s="26"/>
      <c r="K906" s="26"/>
      <c r="L906" s="26"/>
      <c r="M906" s="26"/>
      <c r="O906" s="26"/>
      <c r="P906" s="26"/>
      <c r="Q906" s="26"/>
      <c r="S906" s="26"/>
      <c r="T906" s="26"/>
      <c r="U906" s="26"/>
      <c r="AB906" s="26"/>
      <c r="AC906" s="26"/>
      <c r="AE906" s="26"/>
      <c r="AF906" s="26"/>
      <c r="AG906" s="26"/>
      <c r="AH906" s="94"/>
    </row>
    <row r="907" spans="2:34" x14ac:dyDescent="0.2">
      <c r="B907" s="92"/>
      <c r="C907" s="92"/>
      <c r="D907" s="26"/>
      <c r="G907" s="26"/>
      <c r="I907" s="26"/>
      <c r="K907" s="26"/>
      <c r="L907" s="26"/>
      <c r="M907" s="26"/>
      <c r="O907" s="26"/>
      <c r="P907" s="26"/>
      <c r="Q907" s="26"/>
      <c r="S907" s="26"/>
      <c r="T907" s="26"/>
      <c r="U907" s="26"/>
      <c r="AB907" s="26"/>
      <c r="AC907" s="26"/>
      <c r="AE907" s="26"/>
      <c r="AF907" s="26"/>
      <c r="AG907" s="26"/>
      <c r="AH907" s="94"/>
    </row>
    <row r="908" spans="2:34" x14ac:dyDescent="0.2">
      <c r="B908" s="92"/>
      <c r="C908" s="92"/>
      <c r="D908" s="26"/>
      <c r="G908" s="26"/>
      <c r="I908" s="26"/>
      <c r="K908" s="26"/>
      <c r="L908" s="26"/>
      <c r="M908" s="26"/>
      <c r="O908" s="26"/>
      <c r="P908" s="26"/>
      <c r="Q908" s="26"/>
      <c r="S908" s="26"/>
      <c r="T908" s="26"/>
      <c r="U908" s="26"/>
      <c r="AB908" s="26"/>
      <c r="AC908" s="26"/>
      <c r="AE908" s="26"/>
      <c r="AF908" s="26"/>
      <c r="AG908" s="26"/>
      <c r="AH908" s="94"/>
    </row>
    <row r="909" spans="2:34" x14ac:dyDescent="0.2">
      <c r="B909" s="92"/>
      <c r="C909" s="92"/>
      <c r="D909" s="26"/>
      <c r="G909" s="26"/>
      <c r="I909" s="26"/>
      <c r="K909" s="26"/>
      <c r="L909" s="26"/>
      <c r="M909" s="26"/>
      <c r="O909" s="26"/>
      <c r="P909" s="26"/>
      <c r="Q909" s="26"/>
      <c r="S909" s="26"/>
      <c r="T909" s="26"/>
      <c r="U909" s="26"/>
      <c r="AB909" s="26"/>
      <c r="AC909" s="26"/>
      <c r="AE909" s="26"/>
      <c r="AF909" s="26"/>
      <c r="AG909" s="26"/>
      <c r="AH909" s="94"/>
    </row>
    <row r="910" spans="2:34" x14ac:dyDescent="0.2">
      <c r="B910" s="92"/>
      <c r="C910" s="92"/>
      <c r="D910" s="26"/>
      <c r="G910" s="26"/>
      <c r="I910" s="26"/>
      <c r="K910" s="26"/>
      <c r="L910" s="26"/>
      <c r="M910" s="26"/>
      <c r="O910" s="26"/>
      <c r="P910" s="26"/>
      <c r="Q910" s="26"/>
      <c r="S910" s="26"/>
      <c r="T910" s="26"/>
      <c r="U910" s="26"/>
      <c r="AB910" s="26"/>
      <c r="AC910" s="26"/>
      <c r="AE910" s="26"/>
      <c r="AF910" s="26"/>
      <c r="AG910" s="26"/>
      <c r="AH910" s="94"/>
    </row>
    <row r="911" spans="2:34" x14ac:dyDescent="0.2">
      <c r="B911" s="92"/>
      <c r="C911" s="92"/>
      <c r="D911" s="26"/>
      <c r="G911" s="26"/>
      <c r="I911" s="26"/>
      <c r="K911" s="26"/>
      <c r="L911" s="26"/>
      <c r="M911" s="26"/>
      <c r="O911" s="26"/>
      <c r="P911" s="26"/>
      <c r="Q911" s="26"/>
      <c r="S911" s="26"/>
      <c r="T911" s="26"/>
      <c r="U911" s="26"/>
      <c r="AB911" s="26"/>
      <c r="AC911" s="26"/>
      <c r="AE911" s="26"/>
      <c r="AF911" s="26"/>
      <c r="AG911" s="26"/>
      <c r="AH911" s="94"/>
    </row>
    <row r="912" spans="2:34" x14ac:dyDescent="0.2">
      <c r="B912" s="92"/>
      <c r="C912" s="92"/>
      <c r="D912" s="26"/>
      <c r="G912" s="26"/>
      <c r="I912" s="26"/>
      <c r="K912" s="26"/>
      <c r="L912" s="26"/>
      <c r="M912" s="26"/>
      <c r="O912" s="26"/>
      <c r="P912" s="26"/>
      <c r="Q912" s="26"/>
      <c r="S912" s="26"/>
      <c r="T912" s="26"/>
      <c r="U912" s="26"/>
      <c r="AB912" s="26"/>
      <c r="AC912" s="26"/>
      <c r="AE912" s="26"/>
      <c r="AF912" s="26"/>
      <c r="AG912" s="26"/>
      <c r="AH912" s="94"/>
    </row>
    <row r="913" spans="2:34" x14ac:dyDescent="0.2">
      <c r="B913" s="92"/>
      <c r="C913" s="92"/>
      <c r="D913" s="26"/>
      <c r="G913" s="26"/>
      <c r="I913" s="26"/>
      <c r="K913" s="26"/>
      <c r="L913" s="26"/>
      <c r="M913" s="26"/>
      <c r="O913" s="26"/>
      <c r="P913" s="26"/>
      <c r="Q913" s="26"/>
      <c r="S913" s="26"/>
      <c r="T913" s="26"/>
      <c r="U913" s="26"/>
      <c r="AB913" s="26"/>
      <c r="AC913" s="26"/>
      <c r="AE913" s="26"/>
      <c r="AF913" s="26"/>
      <c r="AG913" s="26"/>
      <c r="AH913" s="94"/>
    </row>
    <row r="914" spans="2:34" x14ac:dyDescent="0.2">
      <c r="B914" s="92"/>
      <c r="C914" s="92"/>
      <c r="D914" s="26"/>
      <c r="G914" s="26"/>
      <c r="I914" s="26"/>
      <c r="K914" s="26"/>
      <c r="L914" s="26"/>
      <c r="M914" s="26"/>
      <c r="O914" s="26"/>
      <c r="P914" s="26"/>
      <c r="Q914" s="26"/>
      <c r="S914" s="26"/>
      <c r="T914" s="26"/>
      <c r="U914" s="26"/>
      <c r="AB914" s="26"/>
      <c r="AC914" s="26"/>
      <c r="AE914" s="26"/>
      <c r="AF914" s="26"/>
      <c r="AG914" s="26"/>
      <c r="AH914" s="94"/>
    </row>
    <row r="915" spans="2:34" x14ac:dyDescent="0.2">
      <c r="B915" s="92"/>
      <c r="C915" s="92"/>
      <c r="D915" s="26"/>
      <c r="G915" s="26"/>
      <c r="I915" s="26"/>
      <c r="K915" s="26"/>
      <c r="L915" s="26"/>
      <c r="M915" s="26"/>
      <c r="O915" s="26"/>
      <c r="P915" s="26"/>
      <c r="Q915" s="26"/>
      <c r="S915" s="26"/>
      <c r="T915" s="26"/>
      <c r="U915" s="26"/>
      <c r="AB915" s="26"/>
      <c r="AC915" s="26"/>
      <c r="AE915" s="26"/>
      <c r="AF915" s="26"/>
      <c r="AG915" s="26"/>
      <c r="AH915" s="94"/>
    </row>
    <row r="916" spans="2:34" x14ac:dyDescent="0.2">
      <c r="B916" s="92"/>
      <c r="C916" s="92"/>
      <c r="D916" s="26"/>
      <c r="G916" s="26"/>
      <c r="I916" s="26"/>
      <c r="K916" s="26"/>
      <c r="L916" s="26"/>
      <c r="M916" s="26"/>
      <c r="O916" s="26"/>
      <c r="P916" s="26"/>
      <c r="Q916" s="26"/>
      <c r="S916" s="26"/>
      <c r="T916" s="26"/>
      <c r="U916" s="26"/>
      <c r="AB916" s="26"/>
      <c r="AC916" s="26"/>
      <c r="AE916" s="26"/>
      <c r="AF916" s="26"/>
      <c r="AG916" s="26"/>
      <c r="AH916" s="94"/>
    </row>
    <row r="917" spans="2:34" x14ac:dyDescent="0.2">
      <c r="B917" s="92"/>
      <c r="C917" s="92"/>
      <c r="D917" s="26"/>
      <c r="G917" s="26"/>
      <c r="I917" s="26"/>
      <c r="K917" s="26"/>
      <c r="L917" s="26"/>
      <c r="M917" s="26"/>
      <c r="O917" s="26"/>
      <c r="P917" s="26"/>
      <c r="Q917" s="26"/>
      <c r="S917" s="26"/>
      <c r="T917" s="26"/>
      <c r="U917" s="26"/>
      <c r="AB917" s="26"/>
      <c r="AC917" s="26"/>
      <c r="AE917" s="26"/>
      <c r="AF917" s="26"/>
      <c r="AG917" s="26"/>
      <c r="AH917" s="94"/>
    </row>
    <row r="918" spans="2:34" x14ac:dyDescent="0.2">
      <c r="B918" s="92"/>
      <c r="C918" s="92"/>
      <c r="D918" s="26"/>
      <c r="G918" s="26"/>
      <c r="I918" s="26"/>
      <c r="K918" s="26"/>
      <c r="L918" s="26"/>
      <c r="M918" s="26"/>
      <c r="O918" s="26"/>
      <c r="P918" s="26"/>
      <c r="Q918" s="26"/>
      <c r="S918" s="26"/>
      <c r="T918" s="26"/>
      <c r="U918" s="26"/>
      <c r="AB918" s="26"/>
      <c r="AC918" s="26"/>
      <c r="AE918" s="26"/>
      <c r="AF918" s="26"/>
      <c r="AG918" s="26"/>
      <c r="AH918" s="94"/>
    </row>
    <row r="919" spans="2:34" x14ac:dyDescent="0.2">
      <c r="B919" s="92"/>
      <c r="C919" s="92"/>
      <c r="D919" s="26"/>
      <c r="G919" s="26"/>
      <c r="I919" s="26"/>
      <c r="K919" s="26"/>
      <c r="L919" s="26"/>
      <c r="M919" s="26"/>
      <c r="O919" s="26"/>
      <c r="P919" s="26"/>
      <c r="Q919" s="26"/>
      <c r="S919" s="26"/>
      <c r="T919" s="26"/>
      <c r="U919" s="26"/>
      <c r="AB919" s="26"/>
      <c r="AC919" s="26"/>
      <c r="AE919" s="26"/>
      <c r="AF919" s="26"/>
      <c r="AG919" s="26"/>
      <c r="AH919" s="94"/>
    </row>
    <row r="920" spans="2:34" x14ac:dyDescent="0.2">
      <c r="B920" s="92"/>
      <c r="C920" s="92"/>
      <c r="D920" s="26"/>
      <c r="G920" s="26"/>
      <c r="I920" s="26"/>
      <c r="K920" s="26"/>
      <c r="L920" s="26"/>
      <c r="M920" s="26"/>
      <c r="O920" s="26"/>
      <c r="P920" s="26"/>
      <c r="Q920" s="26"/>
      <c r="S920" s="26"/>
      <c r="T920" s="26"/>
      <c r="U920" s="26"/>
      <c r="AB920" s="26"/>
      <c r="AC920" s="26"/>
      <c r="AE920" s="26"/>
      <c r="AF920" s="26"/>
      <c r="AG920" s="26"/>
      <c r="AH920" s="94"/>
    </row>
    <row r="921" spans="2:34" x14ac:dyDescent="0.2">
      <c r="B921" s="92"/>
      <c r="C921" s="92"/>
      <c r="D921" s="26"/>
      <c r="G921" s="26"/>
      <c r="I921" s="26"/>
      <c r="K921" s="26"/>
      <c r="L921" s="26"/>
      <c r="M921" s="26"/>
      <c r="O921" s="26"/>
      <c r="P921" s="26"/>
      <c r="Q921" s="26"/>
      <c r="S921" s="26"/>
      <c r="T921" s="26"/>
      <c r="U921" s="26"/>
      <c r="AB921" s="26"/>
      <c r="AC921" s="26"/>
      <c r="AE921" s="26"/>
      <c r="AF921" s="26"/>
      <c r="AG921" s="26"/>
      <c r="AH921" s="94"/>
    </row>
    <row r="922" spans="2:34" x14ac:dyDescent="0.2">
      <c r="B922" s="92"/>
      <c r="C922" s="92"/>
      <c r="D922" s="26"/>
      <c r="G922" s="26"/>
      <c r="I922" s="26"/>
      <c r="K922" s="26"/>
      <c r="L922" s="26"/>
      <c r="M922" s="26"/>
      <c r="O922" s="26"/>
      <c r="P922" s="26"/>
      <c r="Q922" s="26"/>
      <c r="S922" s="26"/>
      <c r="T922" s="26"/>
      <c r="U922" s="26"/>
      <c r="AB922" s="26"/>
      <c r="AC922" s="26"/>
      <c r="AE922" s="26"/>
      <c r="AF922" s="26"/>
      <c r="AG922" s="26"/>
      <c r="AH922" s="94"/>
    </row>
    <row r="923" spans="2:34" x14ac:dyDescent="0.2">
      <c r="B923" s="92"/>
      <c r="C923" s="92"/>
      <c r="D923" s="26"/>
      <c r="G923" s="26"/>
      <c r="I923" s="26"/>
      <c r="K923" s="26"/>
      <c r="L923" s="26"/>
      <c r="M923" s="26"/>
      <c r="O923" s="26"/>
      <c r="P923" s="26"/>
      <c r="Q923" s="26"/>
      <c r="S923" s="26"/>
      <c r="T923" s="26"/>
      <c r="U923" s="26"/>
      <c r="AB923" s="26"/>
      <c r="AC923" s="26"/>
      <c r="AE923" s="26"/>
      <c r="AF923" s="26"/>
      <c r="AG923" s="26"/>
      <c r="AH923" s="94"/>
    </row>
    <row r="924" spans="2:34" x14ac:dyDescent="0.2">
      <c r="B924" s="92"/>
      <c r="C924" s="92"/>
      <c r="D924" s="26"/>
      <c r="G924" s="26"/>
      <c r="I924" s="26"/>
      <c r="K924" s="26"/>
      <c r="L924" s="26"/>
      <c r="M924" s="26"/>
      <c r="O924" s="26"/>
      <c r="P924" s="26"/>
      <c r="Q924" s="26"/>
      <c r="S924" s="26"/>
      <c r="T924" s="26"/>
      <c r="U924" s="26"/>
      <c r="AB924" s="26"/>
      <c r="AC924" s="26"/>
      <c r="AE924" s="26"/>
      <c r="AF924" s="26"/>
      <c r="AG924" s="26"/>
      <c r="AH924" s="94"/>
    </row>
    <row r="925" spans="2:34" x14ac:dyDescent="0.2">
      <c r="B925" s="92"/>
      <c r="C925" s="92"/>
      <c r="D925" s="26"/>
      <c r="G925" s="26"/>
      <c r="I925" s="26"/>
      <c r="K925" s="26"/>
      <c r="L925" s="26"/>
      <c r="M925" s="26"/>
      <c r="O925" s="26"/>
      <c r="P925" s="26"/>
      <c r="Q925" s="26"/>
      <c r="S925" s="26"/>
      <c r="T925" s="26"/>
      <c r="U925" s="26"/>
      <c r="AB925" s="26"/>
      <c r="AC925" s="26"/>
      <c r="AE925" s="26"/>
      <c r="AF925" s="26"/>
      <c r="AG925" s="26"/>
      <c r="AH925" s="94"/>
    </row>
    <row r="926" spans="2:34" x14ac:dyDescent="0.2">
      <c r="B926" s="92"/>
      <c r="C926" s="92"/>
      <c r="D926" s="26"/>
      <c r="G926" s="26"/>
      <c r="I926" s="26"/>
      <c r="K926" s="26"/>
      <c r="L926" s="26"/>
      <c r="M926" s="26"/>
      <c r="O926" s="26"/>
      <c r="P926" s="26"/>
      <c r="Q926" s="26"/>
      <c r="S926" s="26"/>
      <c r="T926" s="26"/>
      <c r="U926" s="26"/>
      <c r="AB926" s="26"/>
      <c r="AC926" s="26"/>
      <c r="AE926" s="26"/>
      <c r="AF926" s="26"/>
      <c r="AG926" s="26"/>
      <c r="AH926" s="94"/>
    </row>
    <row r="927" spans="2:34" x14ac:dyDescent="0.2">
      <c r="B927" s="92"/>
      <c r="C927" s="92"/>
      <c r="D927" s="26"/>
      <c r="G927" s="26"/>
      <c r="I927" s="26"/>
      <c r="K927" s="26"/>
      <c r="L927" s="26"/>
      <c r="M927" s="26"/>
      <c r="O927" s="26"/>
      <c r="P927" s="26"/>
      <c r="Q927" s="26"/>
      <c r="S927" s="26"/>
      <c r="T927" s="26"/>
      <c r="U927" s="26"/>
      <c r="AB927" s="26"/>
      <c r="AC927" s="26"/>
      <c r="AE927" s="26"/>
      <c r="AF927" s="26"/>
      <c r="AG927" s="26"/>
      <c r="AH927" s="94"/>
    </row>
    <row r="928" spans="2:34" x14ac:dyDescent="0.2">
      <c r="B928" s="92"/>
      <c r="C928" s="92"/>
      <c r="D928" s="26"/>
      <c r="G928" s="26"/>
      <c r="I928" s="26"/>
      <c r="K928" s="26"/>
      <c r="L928" s="26"/>
      <c r="M928" s="26"/>
      <c r="O928" s="26"/>
      <c r="P928" s="26"/>
      <c r="Q928" s="26"/>
      <c r="S928" s="26"/>
      <c r="T928" s="26"/>
      <c r="U928" s="26"/>
      <c r="AB928" s="26"/>
      <c r="AC928" s="26"/>
      <c r="AE928" s="26"/>
      <c r="AF928" s="26"/>
      <c r="AG928" s="26"/>
      <c r="AH928" s="94"/>
    </row>
    <row r="929" spans="2:34" x14ac:dyDescent="0.2">
      <c r="B929" s="92"/>
      <c r="C929" s="92"/>
      <c r="D929" s="26"/>
      <c r="G929" s="26"/>
      <c r="I929" s="26"/>
      <c r="K929" s="26"/>
      <c r="L929" s="26"/>
      <c r="M929" s="26"/>
      <c r="O929" s="26"/>
      <c r="P929" s="26"/>
      <c r="Q929" s="26"/>
      <c r="S929" s="26"/>
      <c r="T929" s="26"/>
      <c r="U929" s="26"/>
      <c r="AB929" s="26"/>
      <c r="AC929" s="26"/>
      <c r="AE929" s="26"/>
      <c r="AF929" s="26"/>
      <c r="AG929" s="26"/>
      <c r="AH929" s="94"/>
    </row>
    <row r="930" spans="2:34" x14ac:dyDescent="0.2">
      <c r="B930" s="92"/>
      <c r="C930" s="92"/>
      <c r="D930" s="26"/>
      <c r="G930" s="26"/>
      <c r="I930" s="26"/>
      <c r="K930" s="26"/>
      <c r="L930" s="26"/>
      <c r="M930" s="26"/>
      <c r="O930" s="26"/>
      <c r="P930" s="26"/>
      <c r="Q930" s="26"/>
      <c r="S930" s="26"/>
      <c r="T930" s="26"/>
      <c r="U930" s="26"/>
      <c r="AB930" s="26"/>
      <c r="AC930" s="26"/>
      <c r="AE930" s="26"/>
      <c r="AF930" s="26"/>
      <c r="AG930" s="26"/>
      <c r="AH930" s="94"/>
    </row>
    <row r="931" spans="2:34" x14ac:dyDescent="0.2">
      <c r="B931" s="92"/>
      <c r="C931" s="92"/>
      <c r="D931" s="26"/>
      <c r="G931" s="26"/>
      <c r="I931" s="26"/>
      <c r="K931" s="26"/>
      <c r="L931" s="26"/>
      <c r="M931" s="26"/>
      <c r="O931" s="26"/>
      <c r="P931" s="26"/>
      <c r="Q931" s="26"/>
      <c r="S931" s="26"/>
      <c r="T931" s="26"/>
      <c r="U931" s="26"/>
      <c r="AB931" s="26"/>
      <c r="AC931" s="26"/>
      <c r="AE931" s="26"/>
      <c r="AF931" s="26"/>
      <c r="AG931" s="26"/>
      <c r="AH931" s="94"/>
    </row>
    <row r="932" spans="2:34" x14ac:dyDescent="0.2">
      <c r="B932" s="92"/>
      <c r="C932" s="92"/>
      <c r="D932" s="26"/>
      <c r="G932" s="26"/>
      <c r="I932" s="26"/>
      <c r="K932" s="26"/>
      <c r="L932" s="26"/>
      <c r="M932" s="26"/>
      <c r="O932" s="26"/>
      <c r="P932" s="26"/>
      <c r="Q932" s="26"/>
      <c r="S932" s="26"/>
      <c r="T932" s="26"/>
      <c r="U932" s="26"/>
      <c r="AB932" s="26"/>
      <c r="AC932" s="26"/>
      <c r="AE932" s="26"/>
      <c r="AF932" s="26"/>
      <c r="AG932" s="26"/>
      <c r="AH932" s="94"/>
    </row>
    <row r="933" spans="2:34" x14ac:dyDescent="0.2">
      <c r="B933" s="92"/>
      <c r="C933" s="92"/>
      <c r="D933" s="26"/>
      <c r="G933" s="26"/>
      <c r="I933" s="26"/>
      <c r="K933" s="26"/>
      <c r="L933" s="26"/>
      <c r="M933" s="26"/>
      <c r="O933" s="26"/>
      <c r="P933" s="26"/>
      <c r="Q933" s="26"/>
      <c r="S933" s="26"/>
      <c r="T933" s="26"/>
      <c r="U933" s="26"/>
      <c r="AB933" s="26"/>
      <c r="AC933" s="26"/>
      <c r="AE933" s="26"/>
      <c r="AF933" s="26"/>
      <c r="AG933" s="26"/>
      <c r="AH933" s="94"/>
    </row>
    <row r="934" spans="2:34" x14ac:dyDescent="0.2">
      <c r="B934" s="92"/>
      <c r="C934" s="92"/>
      <c r="D934" s="26"/>
      <c r="G934" s="26"/>
      <c r="I934" s="26"/>
      <c r="K934" s="26"/>
      <c r="L934" s="26"/>
      <c r="M934" s="26"/>
      <c r="O934" s="26"/>
      <c r="P934" s="26"/>
      <c r="Q934" s="26"/>
      <c r="S934" s="26"/>
      <c r="T934" s="26"/>
      <c r="U934" s="26"/>
      <c r="AB934" s="26"/>
      <c r="AC934" s="26"/>
      <c r="AE934" s="26"/>
      <c r="AF934" s="26"/>
      <c r="AG934" s="26"/>
      <c r="AH934" s="94"/>
    </row>
    <row r="935" spans="2:34" x14ac:dyDescent="0.2">
      <c r="B935" s="92"/>
      <c r="C935" s="92"/>
      <c r="D935" s="26"/>
      <c r="G935" s="26"/>
      <c r="I935" s="26"/>
      <c r="K935" s="26"/>
      <c r="L935" s="26"/>
      <c r="M935" s="26"/>
      <c r="O935" s="26"/>
      <c r="P935" s="26"/>
      <c r="Q935" s="26"/>
      <c r="S935" s="26"/>
      <c r="T935" s="26"/>
      <c r="U935" s="26"/>
      <c r="AB935" s="26"/>
      <c r="AC935" s="26"/>
      <c r="AE935" s="26"/>
      <c r="AF935" s="26"/>
      <c r="AG935" s="26"/>
      <c r="AH935" s="94"/>
    </row>
    <row r="936" spans="2:34" x14ac:dyDescent="0.2">
      <c r="B936" s="92"/>
      <c r="C936" s="92"/>
      <c r="D936" s="26"/>
      <c r="G936" s="26"/>
      <c r="I936" s="26"/>
      <c r="K936" s="26"/>
      <c r="L936" s="26"/>
      <c r="M936" s="26"/>
      <c r="O936" s="26"/>
      <c r="P936" s="26"/>
      <c r="Q936" s="26"/>
      <c r="S936" s="26"/>
      <c r="T936" s="26"/>
      <c r="U936" s="26"/>
      <c r="AB936" s="26"/>
      <c r="AC936" s="26"/>
      <c r="AE936" s="26"/>
      <c r="AF936" s="26"/>
      <c r="AG936" s="26"/>
      <c r="AH936" s="94"/>
    </row>
    <row r="937" spans="2:34" x14ac:dyDescent="0.2">
      <c r="B937" s="92"/>
      <c r="C937" s="92"/>
      <c r="D937" s="26"/>
      <c r="G937" s="26"/>
      <c r="I937" s="26"/>
      <c r="K937" s="26"/>
      <c r="L937" s="26"/>
      <c r="M937" s="26"/>
      <c r="O937" s="26"/>
      <c r="P937" s="26"/>
      <c r="Q937" s="26"/>
      <c r="S937" s="26"/>
      <c r="T937" s="26"/>
      <c r="U937" s="26"/>
      <c r="AB937" s="26"/>
      <c r="AC937" s="26"/>
      <c r="AE937" s="26"/>
      <c r="AF937" s="26"/>
      <c r="AG937" s="26"/>
      <c r="AH937" s="94"/>
    </row>
    <row r="938" spans="2:34" x14ac:dyDescent="0.2">
      <c r="B938" s="92"/>
      <c r="C938" s="92"/>
      <c r="D938" s="26"/>
      <c r="G938" s="26"/>
      <c r="I938" s="26"/>
      <c r="K938" s="26"/>
      <c r="L938" s="26"/>
      <c r="M938" s="26"/>
      <c r="O938" s="26"/>
      <c r="P938" s="26"/>
      <c r="Q938" s="26"/>
      <c r="S938" s="26"/>
      <c r="T938" s="26"/>
      <c r="U938" s="26"/>
      <c r="AB938" s="26"/>
      <c r="AC938" s="26"/>
      <c r="AE938" s="26"/>
      <c r="AF938" s="26"/>
      <c r="AG938" s="26"/>
      <c r="AH938" s="94"/>
    </row>
    <row r="939" spans="2:34" x14ac:dyDescent="0.2">
      <c r="B939" s="92"/>
      <c r="C939" s="92"/>
      <c r="D939" s="26"/>
      <c r="G939" s="26"/>
      <c r="I939" s="26"/>
      <c r="K939" s="26"/>
      <c r="L939" s="26"/>
      <c r="M939" s="26"/>
      <c r="O939" s="26"/>
      <c r="P939" s="26"/>
      <c r="Q939" s="26"/>
      <c r="S939" s="26"/>
      <c r="T939" s="26"/>
      <c r="U939" s="26"/>
      <c r="AB939" s="26"/>
      <c r="AC939" s="26"/>
      <c r="AE939" s="26"/>
      <c r="AF939" s="26"/>
      <c r="AG939" s="26"/>
      <c r="AH939" s="94"/>
    </row>
    <row r="940" spans="2:34" x14ac:dyDescent="0.2">
      <c r="B940" s="92"/>
      <c r="C940" s="92"/>
      <c r="D940" s="26"/>
      <c r="G940" s="26"/>
      <c r="I940" s="26"/>
      <c r="K940" s="26"/>
      <c r="L940" s="26"/>
      <c r="M940" s="26"/>
      <c r="O940" s="26"/>
      <c r="P940" s="26"/>
      <c r="Q940" s="26"/>
      <c r="S940" s="26"/>
      <c r="T940" s="26"/>
      <c r="U940" s="26"/>
      <c r="AB940" s="26"/>
      <c r="AC940" s="26"/>
      <c r="AE940" s="26"/>
      <c r="AF940" s="26"/>
      <c r="AG940" s="26"/>
      <c r="AH940" s="94"/>
    </row>
    <row r="941" spans="2:34" x14ac:dyDescent="0.2">
      <c r="B941" s="92"/>
      <c r="C941" s="92"/>
      <c r="D941" s="26"/>
      <c r="G941" s="26"/>
      <c r="I941" s="26"/>
      <c r="K941" s="26"/>
      <c r="L941" s="26"/>
      <c r="M941" s="26"/>
      <c r="O941" s="26"/>
      <c r="P941" s="26"/>
      <c r="Q941" s="26"/>
      <c r="S941" s="26"/>
      <c r="T941" s="26"/>
      <c r="U941" s="26"/>
      <c r="AB941" s="26"/>
      <c r="AC941" s="26"/>
      <c r="AE941" s="26"/>
      <c r="AF941" s="26"/>
      <c r="AG941" s="26"/>
      <c r="AH941" s="94"/>
    </row>
    <row r="942" spans="2:34" x14ac:dyDescent="0.2">
      <c r="B942" s="92"/>
      <c r="C942" s="92"/>
      <c r="D942" s="26"/>
      <c r="G942" s="26"/>
      <c r="I942" s="26"/>
      <c r="K942" s="26"/>
      <c r="L942" s="26"/>
      <c r="M942" s="26"/>
      <c r="O942" s="26"/>
      <c r="P942" s="26"/>
      <c r="Q942" s="26"/>
      <c r="S942" s="26"/>
      <c r="T942" s="26"/>
      <c r="U942" s="26"/>
      <c r="AB942" s="26"/>
      <c r="AC942" s="26"/>
      <c r="AE942" s="26"/>
      <c r="AF942" s="26"/>
      <c r="AG942" s="26"/>
      <c r="AH942" s="94"/>
    </row>
    <row r="943" spans="2:34" x14ac:dyDescent="0.2">
      <c r="B943" s="92"/>
      <c r="C943" s="92"/>
      <c r="D943" s="26"/>
      <c r="G943" s="26"/>
      <c r="I943" s="26"/>
      <c r="K943" s="26"/>
      <c r="L943" s="26"/>
      <c r="M943" s="26"/>
      <c r="O943" s="26"/>
      <c r="P943" s="26"/>
      <c r="Q943" s="26"/>
      <c r="S943" s="26"/>
      <c r="T943" s="26"/>
      <c r="U943" s="26"/>
      <c r="AB943" s="26"/>
      <c r="AC943" s="26"/>
      <c r="AE943" s="26"/>
      <c r="AF943" s="26"/>
      <c r="AG943" s="26"/>
      <c r="AH943" s="94"/>
    </row>
    <row r="944" spans="2:34" x14ac:dyDescent="0.2">
      <c r="B944" s="92"/>
      <c r="C944" s="92"/>
      <c r="D944" s="26"/>
      <c r="G944" s="26"/>
      <c r="I944" s="26"/>
      <c r="K944" s="26"/>
      <c r="L944" s="26"/>
      <c r="M944" s="26"/>
      <c r="O944" s="26"/>
      <c r="P944" s="26"/>
      <c r="Q944" s="26"/>
      <c r="S944" s="26"/>
      <c r="T944" s="26"/>
      <c r="U944" s="26"/>
      <c r="AB944" s="26"/>
      <c r="AC944" s="26"/>
      <c r="AE944" s="26"/>
      <c r="AF944" s="26"/>
      <c r="AG944" s="26"/>
      <c r="AH944" s="94"/>
    </row>
    <row r="945" spans="2:34" x14ac:dyDescent="0.2">
      <c r="B945" s="92"/>
      <c r="C945" s="92"/>
      <c r="D945" s="26"/>
      <c r="G945" s="26"/>
      <c r="I945" s="26"/>
      <c r="K945" s="26"/>
      <c r="L945" s="26"/>
      <c r="M945" s="26"/>
      <c r="O945" s="26"/>
      <c r="P945" s="26"/>
      <c r="Q945" s="26"/>
      <c r="S945" s="26"/>
      <c r="T945" s="26"/>
      <c r="U945" s="26"/>
      <c r="AB945" s="26"/>
      <c r="AC945" s="26"/>
      <c r="AE945" s="26"/>
      <c r="AF945" s="26"/>
      <c r="AG945" s="26"/>
      <c r="AH945" s="94"/>
    </row>
    <row r="946" spans="2:34" x14ac:dyDescent="0.2">
      <c r="B946" s="92"/>
      <c r="C946" s="92"/>
      <c r="D946" s="26"/>
      <c r="G946" s="26"/>
      <c r="I946" s="26"/>
      <c r="K946" s="26"/>
      <c r="L946" s="26"/>
      <c r="M946" s="26"/>
      <c r="O946" s="26"/>
      <c r="P946" s="26"/>
      <c r="Q946" s="26"/>
      <c r="S946" s="26"/>
      <c r="T946" s="26"/>
      <c r="U946" s="26"/>
      <c r="AB946" s="26"/>
      <c r="AC946" s="26"/>
      <c r="AE946" s="26"/>
      <c r="AF946" s="26"/>
      <c r="AG946" s="26"/>
      <c r="AH946" s="94"/>
    </row>
    <row r="947" spans="2:34" x14ac:dyDescent="0.2">
      <c r="B947" s="92"/>
      <c r="C947" s="92"/>
      <c r="D947" s="26"/>
      <c r="G947" s="26"/>
      <c r="I947" s="26"/>
      <c r="K947" s="26"/>
      <c r="L947" s="26"/>
      <c r="M947" s="26"/>
      <c r="O947" s="26"/>
      <c r="P947" s="26"/>
      <c r="Q947" s="26"/>
      <c r="S947" s="26"/>
      <c r="T947" s="26"/>
      <c r="U947" s="26"/>
      <c r="AB947" s="26"/>
      <c r="AC947" s="26"/>
      <c r="AE947" s="26"/>
      <c r="AF947" s="26"/>
      <c r="AG947" s="26"/>
      <c r="AH947" s="94"/>
    </row>
    <row r="948" spans="2:34" x14ac:dyDescent="0.2">
      <c r="B948" s="92"/>
      <c r="C948" s="92"/>
      <c r="D948" s="26"/>
      <c r="G948" s="26"/>
      <c r="I948" s="26"/>
      <c r="K948" s="26"/>
      <c r="L948" s="26"/>
      <c r="M948" s="26"/>
      <c r="O948" s="26"/>
      <c r="P948" s="26"/>
      <c r="Q948" s="26"/>
      <c r="S948" s="26"/>
      <c r="T948" s="26"/>
      <c r="U948" s="26"/>
      <c r="AB948" s="26"/>
      <c r="AC948" s="26"/>
      <c r="AE948" s="26"/>
      <c r="AF948" s="26"/>
      <c r="AG948" s="26"/>
      <c r="AH948" s="94"/>
    </row>
    <row r="949" spans="2:34" x14ac:dyDescent="0.2">
      <c r="B949" s="92"/>
      <c r="C949" s="92"/>
      <c r="D949" s="26"/>
      <c r="G949" s="26"/>
      <c r="I949" s="26"/>
      <c r="K949" s="26"/>
      <c r="L949" s="26"/>
      <c r="M949" s="26"/>
      <c r="O949" s="26"/>
      <c r="P949" s="26"/>
      <c r="Q949" s="26"/>
      <c r="S949" s="26"/>
      <c r="T949" s="26"/>
      <c r="U949" s="26"/>
      <c r="AB949" s="26"/>
      <c r="AC949" s="26"/>
      <c r="AE949" s="26"/>
      <c r="AF949" s="26"/>
      <c r="AG949" s="26"/>
      <c r="AH949" s="94"/>
    </row>
    <row r="950" spans="2:34" x14ac:dyDescent="0.2">
      <c r="B950" s="92"/>
      <c r="C950" s="92"/>
      <c r="D950" s="26"/>
      <c r="G950" s="26"/>
      <c r="I950" s="26"/>
      <c r="K950" s="26"/>
      <c r="L950" s="26"/>
      <c r="M950" s="26"/>
      <c r="O950" s="26"/>
      <c r="P950" s="26"/>
      <c r="Q950" s="26"/>
      <c r="S950" s="26"/>
      <c r="T950" s="26"/>
      <c r="U950" s="26"/>
      <c r="AB950" s="26"/>
      <c r="AC950" s="26"/>
      <c r="AE950" s="26"/>
      <c r="AF950" s="26"/>
      <c r="AG950" s="26"/>
      <c r="AH950" s="94"/>
    </row>
    <row r="951" spans="2:34" x14ac:dyDescent="0.2">
      <c r="B951" s="92"/>
      <c r="C951" s="92"/>
      <c r="D951" s="26"/>
      <c r="G951" s="26"/>
      <c r="I951" s="26"/>
      <c r="K951" s="26"/>
      <c r="L951" s="26"/>
      <c r="M951" s="26"/>
      <c r="O951" s="26"/>
      <c r="P951" s="26"/>
      <c r="Q951" s="26"/>
      <c r="S951" s="26"/>
      <c r="T951" s="26"/>
      <c r="U951" s="26"/>
      <c r="AB951" s="26"/>
      <c r="AC951" s="26"/>
      <c r="AE951" s="26"/>
      <c r="AF951" s="26"/>
      <c r="AG951" s="26"/>
      <c r="AH951" s="94"/>
    </row>
    <row r="952" spans="2:34" x14ac:dyDescent="0.2">
      <c r="B952" s="92"/>
      <c r="C952" s="92"/>
      <c r="D952" s="26"/>
      <c r="G952" s="26"/>
      <c r="I952" s="26"/>
      <c r="K952" s="26"/>
      <c r="L952" s="26"/>
      <c r="M952" s="26"/>
      <c r="O952" s="26"/>
      <c r="P952" s="26"/>
      <c r="Q952" s="26"/>
      <c r="S952" s="26"/>
      <c r="T952" s="26"/>
      <c r="U952" s="26"/>
      <c r="AB952" s="26"/>
      <c r="AC952" s="26"/>
      <c r="AE952" s="26"/>
      <c r="AF952" s="26"/>
      <c r="AG952" s="26"/>
      <c r="AH952" s="94"/>
    </row>
    <row r="953" spans="2:34" x14ac:dyDescent="0.2">
      <c r="B953" s="92"/>
      <c r="C953" s="92"/>
      <c r="D953" s="26"/>
      <c r="G953" s="26"/>
      <c r="I953" s="26"/>
      <c r="K953" s="26"/>
      <c r="L953" s="26"/>
      <c r="M953" s="26"/>
      <c r="O953" s="26"/>
      <c r="P953" s="26"/>
      <c r="Q953" s="26"/>
      <c r="S953" s="26"/>
      <c r="T953" s="26"/>
      <c r="U953" s="26"/>
      <c r="AB953" s="26"/>
      <c r="AC953" s="26"/>
      <c r="AE953" s="26"/>
      <c r="AF953" s="26"/>
      <c r="AG953" s="26"/>
      <c r="AH953" s="94"/>
    </row>
    <row r="954" spans="2:34" x14ac:dyDescent="0.2">
      <c r="B954" s="92"/>
      <c r="C954" s="92"/>
      <c r="D954" s="26"/>
      <c r="G954" s="26"/>
      <c r="I954" s="26"/>
      <c r="K954" s="26"/>
      <c r="L954" s="26"/>
      <c r="M954" s="26"/>
      <c r="O954" s="26"/>
      <c r="P954" s="26"/>
      <c r="Q954" s="26"/>
      <c r="S954" s="26"/>
      <c r="T954" s="26"/>
      <c r="U954" s="26"/>
      <c r="AB954" s="26"/>
      <c r="AC954" s="26"/>
      <c r="AE954" s="26"/>
      <c r="AF954" s="26"/>
      <c r="AG954" s="26"/>
      <c r="AH954" s="94"/>
    </row>
    <row r="955" spans="2:34" x14ac:dyDescent="0.2">
      <c r="B955" s="92"/>
      <c r="C955" s="92"/>
      <c r="D955" s="26"/>
      <c r="G955" s="26"/>
      <c r="I955" s="26"/>
      <c r="K955" s="26"/>
      <c r="L955" s="26"/>
      <c r="M955" s="26"/>
      <c r="O955" s="26"/>
      <c r="P955" s="26"/>
      <c r="Q955" s="26"/>
      <c r="S955" s="26"/>
      <c r="T955" s="26"/>
      <c r="U955" s="26"/>
      <c r="AB955" s="26"/>
      <c r="AC955" s="26"/>
      <c r="AE955" s="26"/>
      <c r="AF955" s="26"/>
      <c r="AG955" s="26"/>
      <c r="AH955" s="94"/>
    </row>
    <row r="956" spans="2:34" x14ac:dyDescent="0.2">
      <c r="B956" s="92"/>
      <c r="C956" s="92"/>
      <c r="D956" s="26"/>
      <c r="G956" s="26"/>
      <c r="I956" s="26"/>
      <c r="K956" s="26"/>
      <c r="L956" s="26"/>
      <c r="M956" s="26"/>
      <c r="O956" s="26"/>
      <c r="P956" s="26"/>
      <c r="Q956" s="26"/>
      <c r="S956" s="26"/>
      <c r="T956" s="26"/>
      <c r="U956" s="26"/>
      <c r="AB956" s="26"/>
      <c r="AC956" s="26"/>
      <c r="AE956" s="26"/>
      <c r="AF956" s="26"/>
      <c r="AG956" s="26"/>
      <c r="AH956" s="94"/>
    </row>
    <row r="957" spans="2:34" x14ac:dyDescent="0.2">
      <c r="B957" s="92"/>
      <c r="C957" s="92"/>
      <c r="D957" s="26"/>
      <c r="G957" s="26"/>
      <c r="I957" s="26"/>
      <c r="K957" s="26"/>
      <c r="L957" s="26"/>
      <c r="M957" s="26"/>
      <c r="O957" s="26"/>
      <c r="P957" s="26"/>
      <c r="Q957" s="26"/>
      <c r="S957" s="26"/>
      <c r="T957" s="26"/>
      <c r="U957" s="26"/>
      <c r="AB957" s="26"/>
      <c r="AC957" s="26"/>
      <c r="AE957" s="26"/>
      <c r="AF957" s="26"/>
      <c r="AG957" s="26"/>
      <c r="AH957" s="94"/>
    </row>
    <row r="958" spans="2:34" x14ac:dyDescent="0.2">
      <c r="B958" s="92"/>
      <c r="C958" s="92"/>
      <c r="D958" s="26"/>
      <c r="G958" s="26"/>
      <c r="I958" s="26"/>
      <c r="K958" s="26"/>
      <c r="L958" s="26"/>
      <c r="M958" s="26"/>
      <c r="O958" s="26"/>
      <c r="P958" s="26"/>
      <c r="Q958" s="26"/>
      <c r="S958" s="26"/>
      <c r="T958" s="26"/>
      <c r="U958" s="26"/>
      <c r="AB958" s="26"/>
      <c r="AC958" s="26"/>
      <c r="AE958" s="26"/>
      <c r="AF958" s="26"/>
      <c r="AG958" s="26"/>
      <c r="AH958" s="94"/>
    </row>
    <row r="959" spans="2:34" x14ac:dyDescent="0.2">
      <c r="B959" s="92"/>
      <c r="C959" s="92"/>
      <c r="D959" s="26"/>
      <c r="G959" s="26"/>
      <c r="I959" s="26"/>
      <c r="K959" s="26"/>
      <c r="L959" s="26"/>
      <c r="M959" s="26"/>
      <c r="O959" s="26"/>
      <c r="P959" s="26"/>
      <c r="Q959" s="26"/>
      <c r="S959" s="26"/>
      <c r="T959" s="26"/>
      <c r="U959" s="26"/>
      <c r="AB959" s="26"/>
      <c r="AC959" s="26"/>
      <c r="AE959" s="26"/>
      <c r="AF959" s="26"/>
      <c r="AG959" s="26"/>
      <c r="AH959" s="94"/>
    </row>
    <row r="960" spans="2:34" x14ac:dyDescent="0.2">
      <c r="B960" s="92"/>
      <c r="C960" s="92"/>
      <c r="D960" s="26"/>
      <c r="G960" s="26"/>
      <c r="I960" s="26"/>
      <c r="K960" s="26"/>
      <c r="L960" s="26"/>
      <c r="M960" s="26"/>
      <c r="O960" s="26"/>
      <c r="P960" s="26"/>
      <c r="Q960" s="26"/>
      <c r="S960" s="26"/>
      <c r="T960" s="26"/>
      <c r="U960" s="26"/>
      <c r="AB960" s="26"/>
      <c r="AC960" s="26"/>
      <c r="AE960" s="26"/>
      <c r="AF960" s="26"/>
      <c r="AG960" s="26"/>
      <c r="AH960" s="94"/>
    </row>
    <row r="961" spans="2:34" x14ac:dyDescent="0.2">
      <c r="B961" s="92"/>
      <c r="C961" s="92"/>
      <c r="D961" s="26"/>
      <c r="G961" s="26"/>
      <c r="I961" s="26"/>
      <c r="K961" s="26"/>
      <c r="L961" s="26"/>
      <c r="M961" s="26"/>
      <c r="O961" s="26"/>
      <c r="P961" s="26"/>
      <c r="Q961" s="26"/>
      <c r="S961" s="26"/>
      <c r="T961" s="26"/>
      <c r="U961" s="26"/>
      <c r="AB961" s="26"/>
      <c r="AC961" s="26"/>
      <c r="AE961" s="26"/>
      <c r="AF961" s="26"/>
      <c r="AG961" s="26"/>
      <c r="AH961" s="94"/>
    </row>
    <row r="962" spans="2:34" x14ac:dyDescent="0.2">
      <c r="B962" s="92"/>
      <c r="C962" s="92"/>
      <c r="D962" s="26"/>
      <c r="G962" s="26"/>
      <c r="I962" s="26"/>
      <c r="K962" s="26"/>
      <c r="L962" s="26"/>
      <c r="M962" s="26"/>
      <c r="O962" s="26"/>
      <c r="P962" s="26"/>
      <c r="Q962" s="26"/>
      <c r="S962" s="26"/>
      <c r="T962" s="26"/>
      <c r="U962" s="26"/>
      <c r="AB962" s="26"/>
      <c r="AC962" s="26"/>
      <c r="AE962" s="26"/>
      <c r="AF962" s="26"/>
      <c r="AG962" s="26"/>
      <c r="AH962" s="94"/>
    </row>
    <row r="963" spans="2:34" x14ac:dyDescent="0.2">
      <c r="B963" s="92"/>
      <c r="C963" s="92"/>
      <c r="D963" s="26"/>
      <c r="G963" s="26"/>
      <c r="I963" s="26"/>
      <c r="K963" s="26"/>
      <c r="L963" s="26"/>
      <c r="M963" s="26"/>
      <c r="O963" s="26"/>
      <c r="P963" s="26"/>
      <c r="Q963" s="26"/>
      <c r="S963" s="26"/>
      <c r="T963" s="26"/>
      <c r="U963" s="26"/>
      <c r="AB963" s="26"/>
      <c r="AC963" s="26"/>
      <c r="AE963" s="26"/>
      <c r="AF963" s="26"/>
      <c r="AG963" s="26"/>
      <c r="AH963" s="94"/>
    </row>
    <row r="964" spans="2:34" x14ac:dyDescent="0.2">
      <c r="B964" s="92"/>
      <c r="C964" s="92"/>
      <c r="D964" s="26"/>
      <c r="G964" s="26"/>
      <c r="I964" s="26"/>
      <c r="K964" s="26"/>
      <c r="L964" s="26"/>
      <c r="M964" s="26"/>
      <c r="O964" s="26"/>
      <c r="P964" s="26"/>
      <c r="Q964" s="26"/>
      <c r="S964" s="26"/>
      <c r="T964" s="26"/>
      <c r="U964" s="26"/>
      <c r="AB964" s="26"/>
      <c r="AC964" s="26"/>
      <c r="AE964" s="26"/>
      <c r="AF964" s="26"/>
      <c r="AG964" s="26"/>
      <c r="AH964" s="94"/>
    </row>
    <row r="965" spans="2:34" x14ac:dyDescent="0.2">
      <c r="B965" s="92"/>
      <c r="C965" s="92"/>
      <c r="D965" s="26"/>
      <c r="G965" s="26"/>
      <c r="I965" s="26"/>
      <c r="K965" s="26"/>
      <c r="L965" s="26"/>
      <c r="M965" s="26"/>
      <c r="O965" s="26"/>
      <c r="P965" s="26"/>
      <c r="Q965" s="26"/>
      <c r="S965" s="26"/>
      <c r="T965" s="26"/>
      <c r="U965" s="26"/>
      <c r="AB965" s="26"/>
      <c r="AC965" s="26"/>
      <c r="AE965" s="26"/>
      <c r="AF965" s="26"/>
      <c r="AG965" s="26"/>
      <c r="AH965" s="94"/>
    </row>
    <row r="966" spans="2:34" x14ac:dyDescent="0.2">
      <c r="B966" s="92"/>
      <c r="C966" s="92"/>
      <c r="D966" s="26"/>
      <c r="G966" s="26"/>
      <c r="I966" s="26"/>
      <c r="K966" s="26"/>
      <c r="L966" s="26"/>
      <c r="M966" s="26"/>
      <c r="O966" s="26"/>
      <c r="P966" s="26"/>
      <c r="Q966" s="26"/>
      <c r="S966" s="26"/>
      <c r="T966" s="26"/>
      <c r="U966" s="26"/>
      <c r="AB966" s="26"/>
      <c r="AC966" s="26"/>
      <c r="AE966" s="26"/>
      <c r="AF966" s="26"/>
      <c r="AG966" s="26"/>
      <c r="AH966" s="94"/>
    </row>
    <row r="967" spans="2:34" x14ac:dyDescent="0.2">
      <c r="B967" s="92"/>
      <c r="C967" s="92"/>
      <c r="D967" s="26"/>
      <c r="G967" s="26"/>
      <c r="I967" s="26"/>
      <c r="K967" s="26"/>
      <c r="L967" s="26"/>
      <c r="M967" s="26"/>
      <c r="O967" s="26"/>
      <c r="P967" s="26"/>
      <c r="Q967" s="26"/>
      <c r="S967" s="26"/>
      <c r="T967" s="26"/>
      <c r="U967" s="26"/>
      <c r="AB967" s="26"/>
      <c r="AC967" s="26"/>
      <c r="AE967" s="26"/>
      <c r="AF967" s="26"/>
      <c r="AG967" s="26"/>
      <c r="AH967" s="94"/>
    </row>
    <row r="968" spans="2:34" x14ac:dyDescent="0.2">
      <c r="B968" s="92"/>
      <c r="C968" s="92"/>
      <c r="D968" s="26"/>
      <c r="G968" s="26"/>
      <c r="I968" s="26"/>
      <c r="K968" s="26"/>
      <c r="L968" s="26"/>
      <c r="M968" s="26"/>
      <c r="O968" s="26"/>
      <c r="P968" s="26"/>
      <c r="Q968" s="26"/>
      <c r="S968" s="26"/>
      <c r="T968" s="26"/>
      <c r="U968" s="26"/>
      <c r="AB968" s="26"/>
      <c r="AC968" s="26"/>
      <c r="AE968" s="26"/>
      <c r="AF968" s="26"/>
      <c r="AG968" s="26"/>
      <c r="AH968" s="94"/>
    </row>
    <row r="969" spans="2:34" x14ac:dyDescent="0.2">
      <c r="B969" s="92"/>
      <c r="C969" s="92"/>
      <c r="D969" s="26"/>
      <c r="G969" s="26"/>
      <c r="I969" s="26"/>
      <c r="K969" s="26"/>
      <c r="L969" s="26"/>
      <c r="M969" s="26"/>
      <c r="O969" s="26"/>
      <c r="P969" s="26"/>
      <c r="Q969" s="26"/>
      <c r="S969" s="26"/>
      <c r="T969" s="26"/>
      <c r="U969" s="26"/>
      <c r="AB969" s="26"/>
      <c r="AC969" s="26"/>
      <c r="AE969" s="26"/>
      <c r="AF969" s="26"/>
      <c r="AG969" s="26"/>
      <c r="AH969" s="94"/>
    </row>
    <row r="970" spans="2:34" x14ac:dyDescent="0.2">
      <c r="B970" s="92"/>
      <c r="C970" s="92"/>
      <c r="D970" s="26"/>
      <c r="G970" s="26"/>
      <c r="I970" s="26"/>
      <c r="K970" s="26"/>
      <c r="L970" s="26"/>
      <c r="M970" s="26"/>
      <c r="O970" s="26"/>
      <c r="P970" s="26"/>
      <c r="Q970" s="26"/>
      <c r="S970" s="26"/>
      <c r="T970" s="26"/>
      <c r="U970" s="26"/>
      <c r="AB970" s="26"/>
      <c r="AC970" s="26"/>
      <c r="AE970" s="26"/>
      <c r="AF970" s="26"/>
      <c r="AG970" s="26"/>
      <c r="AH970" s="94"/>
    </row>
    <row r="971" spans="2:34" x14ac:dyDescent="0.2">
      <c r="B971" s="92"/>
      <c r="C971" s="92"/>
      <c r="D971" s="26"/>
      <c r="G971" s="26"/>
      <c r="I971" s="26"/>
      <c r="K971" s="26"/>
      <c r="L971" s="26"/>
      <c r="M971" s="26"/>
      <c r="O971" s="26"/>
      <c r="P971" s="26"/>
      <c r="Q971" s="26"/>
      <c r="S971" s="26"/>
      <c r="T971" s="26"/>
      <c r="U971" s="26"/>
      <c r="AB971" s="26"/>
      <c r="AC971" s="26"/>
      <c r="AE971" s="26"/>
      <c r="AF971" s="26"/>
      <c r="AG971" s="26"/>
      <c r="AH971" s="9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AB89"/>
  <sheetViews>
    <sheetView workbookViewId="0"/>
  </sheetViews>
  <sheetFormatPr baseColWidth="10" defaultColWidth="12.5703125" defaultRowHeight="15.75" customHeight="1" x14ac:dyDescent="0.2"/>
  <cols>
    <col min="1" max="1" width="15" customWidth="1"/>
    <col min="2" max="2" width="18.85546875" customWidth="1"/>
    <col min="4" max="4" width="16.140625" customWidth="1"/>
  </cols>
  <sheetData>
    <row r="1" spans="2:24" x14ac:dyDescent="0.2">
      <c r="B1" s="53" t="s">
        <v>0</v>
      </c>
      <c r="C1" s="53" t="s">
        <v>89</v>
      </c>
      <c r="D1" s="53" t="s">
        <v>94</v>
      </c>
      <c r="E1" s="53" t="s">
        <v>97</v>
      </c>
      <c r="F1" s="53" t="s">
        <v>101</v>
      </c>
      <c r="G1" s="53" t="s">
        <v>105</v>
      </c>
      <c r="H1" s="53" t="s">
        <v>109</v>
      </c>
      <c r="I1" s="53" t="s">
        <v>113</v>
      </c>
      <c r="J1" s="53" t="s">
        <v>117</v>
      </c>
      <c r="K1" s="95" t="s">
        <v>121</v>
      </c>
      <c r="L1" s="53" t="s">
        <v>125</v>
      </c>
      <c r="N1" s="31" t="s">
        <v>0</v>
      </c>
      <c r="O1" s="31" t="s">
        <v>130</v>
      </c>
      <c r="P1" s="31" t="s">
        <v>94</v>
      </c>
      <c r="Q1" s="31" t="s">
        <v>97</v>
      </c>
      <c r="R1" s="31" t="s">
        <v>101</v>
      </c>
      <c r="S1" s="31" t="s">
        <v>105</v>
      </c>
      <c r="T1" s="31" t="s">
        <v>109</v>
      </c>
      <c r="U1" s="31" t="s">
        <v>113</v>
      </c>
      <c r="V1" s="31" t="s">
        <v>117</v>
      </c>
      <c r="W1" s="96" t="s">
        <v>121</v>
      </c>
      <c r="X1" s="31" t="s">
        <v>125</v>
      </c>
    </row>
    <row r="2" spans="2:24" x14ac:dyDescent="0.2">
      <c r="B2" s="39" t="s">
        <v>36</v>
      </c>
      <c r="C2" s="24">
        <v>2.302505362390234E-2</v>
      </c>
      <c r="D2" s="90">
        <v>0.2800801576121621</v>
      </c>
      <c r="E2" s="90">
        <v>0.1471345797423311</v>
      </c>
      <c r="F2" s="90">
        <v>5.8429057844037187E-2</v>
      </c>
      <c r="G2" s="90">
        <v>0.17465536818875679</v>
      </c>
      <c r="H2" s="90">
        <v>0.18474528918101357</v>
      </c>
      <c r="I2" s="90">
        <v>2.438587641358108</v>
      </c>
      <c r="J2" s="90">
        <v>0.61435750271351364</v>
      </c>
      <c r="K2" s="91">
        <v>1.0849474445060812E-3</v>
      </c>
      <c r="L2" s="90">
        <v>0.11565182800619259</v>
      </c>
      <c r="N2" s="21" t="s">
        <v>36</v>
      </c>
      <c r="O2" s="24">
        <f t="shared" ref="O2:X2" si="0">AVERAGE(C2:C3)</f>
        <v>2.302505362390234E-2</v>
      </c>
      <c r="P2" s="26">
        <f t="shared" si="0"/>
        <v>0.27973162720270273</v>
      </c>
      <c r="Q2" s="26">
        <f t="shared" si="0"/>
        <v>0.14530065692711489</v>
      </c>
      <c r="R2" s="26">
        <f t="shared" si="0"/>
        <v>5.854584384938346E-2</v>
      </c>
      <c r="S2" s="26">
        <f t="shared" si="0"/>
        <v>0.12359863219540543</v>
      </c>
      <c r="T2" s="26">
        <f t="shared" si="0"/>
        <v>0.18082890870379731</v>
      </c>
      <c r="U2" s="26">
        <f t="shared" si="0"/>
        <v>2.4123797991018581</v>
      </c>
      <c r="V2" s="26">
        <f t="shared" si="0"/>
        <v>0.64143211819945956</v>
      </c>
      <c r="W2" s="94">
        <f t="shared" si="0"/>
        <v>1.1442707027356925E-3</v>
      </c>
      <c r="X2" s="26">
        <f t="shared" si="0"/>
        <v>0.11406628945037502</v>
      </c>
    </row>
    <row r="3" spans="2:24" x14ac:dyDescent="0.2">
      <c r="B3" s="39" t="s">
        <v>36</v>
      </c>
      <c r="C3" s="24">
        <v>2.302505362390234E-2</v>
      </c>
      <c r="D3" s="90">
        <v>0.2793830967932433</v>
      </c>
      <c r="E3" s="90">
        <v>0.14346673411189867</v>
      </c>
      <c r="F3" s="90">
        <v>5.8662629854729732E-2</v>
      </c>
      <c r="G3" s="90">
        <v>7.2541896202054049E-2</v>
      </c>
      <c r="H3" s="90">
        <v>0.17691252822658107</v>
      </c>
      <c r="I3" s="90">
        <v>2.3861719568456081</v>
      </c>
      <c r="J3" s="90">
        <v>0.66850673368540536</v>
      </c>
      <c r="K3" s="91">
        <v>1.2035939609653038E-3</v>
      </c>
      <c r="L3" s="90">
        <v>0.11248075089455745</v>
      </c>
      <c r="M3" s="21"/>
      <c r="N3" s="21" t="s">
        <v>17</v>
      </c>
      <c r="O3" s="24">
        <f t="shared" ref="O3:X3" si="1">AVERAGE(C4:C7)</f>
        <v>2.4367704710821884E-2</v>
      </c>
      <c r="P3" s="26">
        <f t="shared" si="1"/>
        <v>1.1657981457485223</v>
      </c>
      <c r="Q3" s="26">
        <f t="shared" si="1"/>
        <v>0.16488502224849419</v>
      </c>
      <c r="R3" s="26">
        <f t="shared" si="1"/>
        <v>4.0319581666759585E-2</v>
      </c>
      <c r="S3" s="26">
        <f t="shared" si="1"/>
        <v>0.26554566646993621</v>
      </c>
      <c r="T3" s="26">
        <f t="shared" si="1"/>
        <v>0.14168795337438883</v>
      </c>
      <c r="U3" s="26">
        <f t="shared" si="1"/>
        <v>0.66641083489548236</v>
      </c>
      <c r="V3" s="26">
        <f t="shared" si="1"/>
        <v>0.93107565071436982</v>
      </c>
      <c r="W3" s="94">
        <f t="shared" si="1"/>
        <v>5.1981787087957039E-4</v>
      </c>
      <c r="X3" s="26">
        <f t="shared" si="1"/>
        <v>3.0904879164097745E-2</v>
      </c>
    </row>
    <row r="4" spans="2:24" x14ac:dyDescent="0.2">
      <c r="B4" s="39" t="s">
        <v>51</v>
      </c>
      <c r="C4" s="24">
        <v>2.4547935968438749E-2</v>
      </c>
      <c r="D4" s="90">
        <v>1.2232365063013697</v>
      </c>
      <c r="E4" s="90">
        <v>0.16057363745056624</v>
      </c>
      <c r="F4" s="90">
        <v>4.0795400875488587E-2</v>
      </c>
      <c r="G4" s="90">
        <v>0.30832599354206391</v>
      </c>
      <c r="H4" s="90">
        <v>0.12358603048354336</v>
      </c>
      <c r="I4" s="90">
        <v>0.57165666464018261</v>
      </c>
      <c r="J4" s="90">
        <v>0.90915362733589056</v>
      </c>
      <c r="K4" s="91">
        <v>6.6446630312392695E-4</v>
      </c>
      <c r="L4" s="90">
        <v>2.7994524250487218E-2</v>
      </c>
      <c r="M4" s="21"/>
      <c r="N4" s="21" t="s">
        <v>18</v>
      </c>
      <c r="O4" s="24">
        <f t="shared" ref="O4:X4" si="2">AVERAGE(C8:C11)</f>
        <v>2.4591808120175522E-2</v>
      </c>
      <c r="P4" s="26">
        <f t="shared" si="2"/>
        <v>1.5012604733388923</v>
      </c>
      <c r="Q4" s="26">
        <f t="shared" si="2"/>
        <v>0.17666052863328752</v>
      </c>
      <c r="R4" s="26">
        <f t="shared" si="2"/>
        <v>4.6192125995644429E-2</v>
      </c>
      <c r="S4" s="26">
        <f t="shared" si="2"/>
        <v>0.27767700924624</v>
      </c>
      <c r="T4" s="26">
        <f t="shared" si="2"/>
        <v>0.12503390375780282</v>
      </c>
      <c r="U4" s="26">
        <f t="shared" si="2"/>
        <v>0.76170030161415614</v>
      </c>
      <c r="V4" s="26">
        <f t="shared" si="2"/>
        <v>0.98528576769449427</v>
      </c>
      <c r="W4" s="94">
        <f t="shared" si="2"/>
        <v>6.3998463650526203E-4</v>
      </c>
      <c r="X4" s="26">
        <f t="shared" si="2"/>
        <v>2.7554518565891858E-2</v>
      </c>
    </row>
    <row r="5" spans="2:24" x14ac:dyDescent="0.2">
      <c r="B5" s="39" t="s">
        <v>17</v>
      </c>
      <c r="C5" s="24">
        <v>2.4187473453205016E-2</v>
      </c>
      <c r="D5" s="90">
        <v>1.1645946123650637</v>
      </c>
      <c r="E5" s="90">
        <v>0.17392494743771342</v>
      </c>
      <c r="F5" s="90">
        <v>4.0143988683150153E-2</v>
      </c>
      <c r="G5" s="90">
        <v>0.30609826067658485</v>
      </c>
      <c r="H5" s="90">
        <v>0.17073188506838075</v>
      </c>
      <c r="I5" s="90">
        <v>0.77696691547703622</v>
      </c>
      <c r="J5" s="90">
        <v>0.92176153429754659</v>
      </c>
      <c r="K5" s="91">
        <v>6.1602040836604519E-4</v>
      </c>
      <c r="L5" s="90">
        <v>3.5158845866298333E-2</v>
      </c>
      <c r="M5" s="21"/>
      <c r="N5" s="21" t="s">
        <v>19</v>
      </c>
      <c r="O5" s="24">
        <f t="shared" ref="O5:X5" si="3">AVERAGE(C12:C15)</f>
        <v>2.4879361316932483E-2</v>
      </c>
      <c r="P5" s="26">
        <f t="shared" si="3"/>
        <v>0.95545488288664604</v>
      </c>
      <c r="Q5" s="26">
        <f t="shared" si="3"/>
        <v>0.16649395901759931</v>
      </c>
      <c r="R5" s="26">
        <f t="shared" si="3"/>
        <v>4.964114593023481E-2</v>
      </c>
      <c r="S5" s="26">
        <f t="shared" si="3"/>
        <v>0.27390815647468636</v>
      </c>
      <c r="T5" s="26">
        <f t="shared" si="3"/>
        <v>0.13412844315458125</v>
      </c>
      <c r="U5" s="26">
        <f t="shared" si="3"/>
        <v>0.82537869819736909</v>
      </c>
      <c r="V5" s="26">
        <f t="shared" si="3"/>
        <v>0.99420662187715969</v>
      </c>
      <c r="W5" s="94">
        <f t="shared" si="3"/>
        <v>5.2045345971269959E-4</v>
      </c>
      <c r="X5" s="26">
        <f t="shared" si="3"/>
        <v>3.2253258496391247E-2</v>
      </c>
    </row>
    <row r="6" spans="2:24" x14ac:dyDescent="0.2">
      <c r="B6" s="39" t="s">
        <v>17</v>
      </c>
      <c r="C6" s="24">
        <v>2.4547935968438749E-2</v>
      </c>
      <c r="D6" s="90">
        <v>1.1512990398173515</v>
      </c>
      <c r="E6" s="90">
        <v>0.15448643711663926</v>
      </c>
      <c r="F6" s="90">
        <v>4.0876557652773982E-2</v>
      </c>
      <c r="G6" s="90">
        <v>0.23719776389662109</v>
      </c>
      <c r="H6" s="90">
        <v>0.13047789652054792</v>
      </c>
      <c r="I6" s="90">
        <v>0.55211493113105015</v>
      </c>
      <c r="J6" s="90">
        <v>0.89684751319342437</v>
      </c>
      <c r="K6" s="91">
        <v>3.2928482137305936E-4</v>
      </c>
      <c r="L6" s="90">
        <v>2.6695586185810045E-2</v>
      </c>
      <c r="M6" s="21"/>
      <c r="N6" s="21" t="s">
        <v>21</v>
      </c>
      <c r="O6" s="24">
        <f t="shared" ref="O6:X6" si="4">AVERAGE(C16:C17)</f>
        <v>2.500910561331551E-2</v>
      </c>
      <c r="P6" s="26">
        <f t="shared" si="4"/>
        <v>0.17469022403513101</v>
      </c>
      <c r="Q6" s="26">
        <f t="shared" si="4"/>
        <v>4.8830176529193733E-2</v>
      </c>
      <c r="R6" s="26">
        <f t="shared" si="4"/>
        <v>3.6441288506546696E-2</v>
      </c>
      <c r="S6" s="26">
        <f t="shared" si="4"/>
        <v>0.10094323576413983</v>
      </c>
      <c r="T6" s="26">
        <f t="shared" si="4"/>
        <v>0.10499360022466508</v>
      </c>
      <c r="U6" s="26">
        <f t="shared" si="4"/>
        <v>0.60043830851342905</v>
      </c>
      <c r="V6" s="26">
        <f t="shared" si="4"/>
        <v>0.58573755886525625</v>
      </c>
      <c r="W6" s="94">
        <f t="shared" si="4"/>
        <v>5.1138355483643615E-4</v>
      </c>
      <c r="X6" s="26">
        <f t="shared" si="4"/>
        <v>2.6441269325778519E-2</v>
      </c>
    </row>
    <row r="7" spans="2:24" x14ac:dyDescent="0.2">
      <c r="B7" s="39" t="s">
        <v>17</v>
      </c>
      <c r="C7" s="24">
        <v>2.4187473453205016E-2</v>
      </c>
      <c r="D7" s="90">
        <v>1.1240624245103044</v>
      </c>
      <c r="E7" s="90">
        <v>0.1705550669890579</v>
      </c>
      <c r="F7" s="90">
        <v>3.9462379455625619E-2</v>
      </c>
      <c r="G7" s="90">
        <v>0.210560647764475</v>
      </c>
      <c r="H7" s="90">
        <v>0.14195600142508336</v>
      </c>
      <c r="I7" s="90">
        <v>0.76490482833366036</v>
      </c>
      <c r="J7" s="90">
        <v>0.99653992803061819</v>
      </c>
      <c r="K7" s="91">
        <v>4.6949995065525022E-4</v>
      </c>
      <c r="L7" s="90">
        <v>3.3770560353795387E-2</v>
      </c>
      <c r="M7" s="21"/>
      <c r="N7" s="21" t="s">
        <v>13</v>
      </c>
      <c r="O7" s="24">
        <f t="shared" ref="O7:X7" si="5">AVERAGE(C18:C20)</f>
        <v>2.7165618644981307E-2</v>
      </c>
      <c r="P7" s="26">
        <f t="shared" si="5"/>
        <v>0.66771910366133447</v>
      </c>
      <c r="Q7" s="26">
        <f t="shared" si="5"/>
        <v>0.13375690301775686</v>
      </c>
      <c r="R7" s="26">
        <f t="shared" si="5"/>
        <v>6.4542453227548188E-2</v>
      </c>
      <c r="S7" s="26">
        <f t="shared" si="5"/>
        <v>0.30907281150990262</v>
      </c>
      <c r="T7" s="26">
        <f t="shared" si="5"/>
        <v>4.8771868010307341E-2</v>
      </c>
      <c r="U7" s="26">
        <f t="shared" si="5"/>
        <v>0.39641053800018833</v>
      </c>
      <c r="V7" s="26">
        <f t="shared" si="5"/>
        <v>0.96489886433387895</v>
      </c>
      <c r="W7" s="94">
        <f t="shared" si="5"/>
        <v>1.5356303030923755E-3</v>
      </c>
      <c r="X7" s="26">
        <f t="shared" si="5"/>
        <v>3.9300847608305815E-2</v>
      </c>
    </row>
    <row r="8" spans="2:24" x14ac:dyDescent="0.2">
      <c r="B8" s="39" t="s">
        <v>18</v>
      </c>
      <c r="C8" s="24">
        <v>2.4746474480941937E-2</v>
      </c>
      <c r="D8" s="90">
        <v>1.676413553488372</v>
      </c>
      <c r="E8" s="90">
        <v>0.181201716171907</v>
      </c>
      <c r="F8" s="90">
        <v>4.5989265110067436E-2</v>
      </c>
      <c r="G8" s="90">
        <v>0.3405056886283907</v>
      </c>
      <c r="H8" s="90">
        <v>0.14555829507577681</v>
      </c>
      <c r="I8" s="90">
        <v>0.73531573965655828</v>
      </c>
      <c r="J8" s="90">
        <v>0.8810652357800931</v>
      </c>
      <c r="K8" s="91">
        <v>6.8759139956776731E-4</v>
      </c>
      <c r="L8" s="90">
        <v>2.8238760007185119E-2</v>
      </c>
      <c r="M8" s="21"/>
      <c r="N8" s="21" t="s">
        <v>16</v>
      </c>
      <c r="O8" s="24">
        <f t="shared" ref="O8:X8" si="6">AVERAGE(C21:C24)</f>
        <v>2.7473643775309205E-2</v>
      </c>
      <c r="P8" s="26">
        <f t="shared" si="6"/>
        <v>0.69986594333008556</v>
      </c>
      <c r="Q8" s="26">
        <f t="shared" si="6"/>
        <v>0.16008278836889514</v>
      </c>
      <c r="R8" s="26">
        <f t="shared" si="6"/>
        <v>4.9478141157946874E-2</v>
      </c>
      <c r="S8" s="26">
        <f t="shared" si="6"/>
        <v>0.24563878829836491</v>
      </c>
      <c r="T8" s="26">
        <f t="shared" si="6"/>
        <v>0.17637208151259434</v>
      </c>
      <c r="U8" s="26">
        <f t="shared" si="6"/>
        <v>0.47206364717602833</v>
      </c>
      <c r="V8" s="26">
        <f t="shared" si="6"/>
        <v>1.196180202923121</v>
      </c>
      <c r="W8" s="94">
        <f t="shared" si="6"/>
        <v>6.6091698112199278E-4</v>
      </c>
      <c r="X8" s="26">
        <f t="shared" si="6"/>
        <v>3.2425087208884922E-2</v>
      </c>
    </row>
    <row r="9" spans="2:24" x14ac:dyDescent="0.2">
      <c r="B9" s="39" t="s">
        <v>18</v>
      </c>
      <c r="C9" s="24">
        <v>2.4437141759409111E-2</v>
      </c>
      <c r="D9" s="90">
        <v>1.3553473369781317</v>
      </c>
      <c r="E9" s="90">
        <v>0.17609290355151097</v>
      </c>
      <c r="F9" s="90">
        <v>4.6762006592490066E-2</v>
      </c>
      <c r="G9" s="90">
        <v>0.30970033655530815</v>
      </c>
      <c r="H9" s="90">
        <v>0.12588678287415508</v>
      </c>
      <c r="I9" s="90">
        <v>0.80415469687007957</v>
      </c>
      <c r="J9" s="90">
        <v>1.0291958489475153</v>
      </c>
      <c r="K9" s="91">
        <v>7.4761235606252488E-4</v>
      </c>
      <c r="L9" s="90">
        <v>2.810791918198112E-2</v>
      </c>
      <c r="M9" s="21"/>
      <c r="N9" s="21" t="s">
        <v>20</v>
      </c>
      <c r="O9" s="24">
        <f t="shared" ref="O9:X9" si="7">AVERAGE(C25:C28)</f>
        <v>2.7465285740844329E-2</v>
      </c>
      <c r="P9" s="26">
        <f t="shared" si="7"/>
        <v>1.1463262709273425</v>
      </c>
      <c r="Q9" s="26">
        <f t="shared" si="7"/>
        <v>0.15562910980011713</v>
      </c>
      <c r="R9" s="26">
        <f t="shared" si="7"/>
        <v>6.6484322346194447E-2</v>
      </c>
      <c r="S9" s="26">
        <f t="shared" si="7"/>
        <v>0.31974820915101343</v>
      </c>
      <c r="T9" s="26">
        <f t="shared" si="7"/>
        <v>0.10882054203987568</v>
      </c>
      <c r="U9" s="26">
        <f t="shared" si="7"/>
        <v>0.25964634361255018</v>
      </c>
      <c r="V9" s="26">
        <f t="shared" si="7"/>
        <v>1.0134444166620462</v>
      </c>
      <c r="W9" s="94">
        <f t="shared" si="7"/>
        <v>1.2730665974868189E-3</v>
      </c>
      <c r="X9" s="26">
        <f t="shared" si="7"/>
        <v>4.6000937190432599E-2</v>
      </c>
    </row>
    <row r="10" spans="2:24" x14ac:dyDescent="0.2">
      <c r="B10" s="39" t="s">
        <v>18</v>
      </c>
      <c r="C10" s="24">
        <v>2.4746474480941937E-2</v>
      </c>
      <c r="D10" s="90">
        <v>1.6821096184000004</v>
      </c>
      <c r="E10" s="90">
        <v>0.1804346531359349</v>
      </c>
      <c r="F10" s="90">
        <v>4.50272839861907E-2</v>
      </c>
      <c r="G10" s="90">
        <v>0.25402412635378607</v>
      </c>
      <c r="H10" s="90">
        <v>0.13164054290366511</v>
      </c>
      <c r="I10" s="90">
        <v>0.72762109270483721</v>
      </c>
      <c r="J10" s="90">
        <v>0.9160975918917208</v>
      </c>
      <c r="K10" s="91">
        <v>6.2101961252897665E-4</v>
      </c>
      <c r="L10" s="90">
        <v>2.7288248526426039E-2</v>
      </c>
      <c r="M10" s="21"/>
      <c r="N10" s="21" t="s">
        <v>14</v>
      </c>
      <c r="O10" s="24">
        <f t="shared" ref="O10:X10" si="8">AVERAGE(C29:C33)</f>
        <v>2.8583116063984244E-2</v>
      </c>
      <c r="P10" s="26">
        <f t="shared" si="8"/>
        <v>0.3429249431957207</v>
      </c>
      <c r="Q10" s="26">
        <f t="shared" si="8"/>
        <v>0.13717535013973489</v>
      </c>
      <c r="R10" s="26">
        <f t="shared" si="8"/>
        <v>8.6924077800815014E-2</v>
      </c>
      <c r="S10" s="26">
        <f t="shared" si="8"/>
        <v>0.33114081774329163</v>
      </c>
      <c r="T10" s="26">
        <f t="shared" si="8"/>
        <v>0.19219886819836743</v>
      </c>
      <c r="U10" s="26">
        <f t="shared" si="8"/>
        <v>0.29990080689785892</v>
      </c>
      <c r="V10" s="26">
        <f t="shared" si="8"/>
        <v>1.0758863380349708</v>
      </c>
      <c r="W10" s="94">
        <f t="shared" si="8"/>
        <v>1.651245812844667E-3</v>
      </c>
      <c r="X10" s="26">
        <f t="shared" si="8"/>
        <v>4.4255326685520194E-2</v>
      </c>
    </row>
    <row r="11" spans="2:24" x14ac:dyDescent="0.2">
      <c r="B11" s="39" t="s">
        <v>18</v>
      </c>
      <c r="C11" s="24">
        <v>2.4437141759409111E-2</v>
      </c>
      <c r="D11" s="90">
        <v>1.2911713844890658</v>
      </c>
      <c r="E11" s="90">
        <v>0.16891284167379722</v>
      </c>
      <c r="F11" s="90">
        <v>4.6989948293829534E-2</v>
      </c>
      <c r="G11" s="90">
        <v>0.20647788544747517</v>
      </c>
      <c r="H11" s="90">
        <v>9.7049994177614285E-2</v>
      </c>
      <c r="I11" s="90">
        <v>0.77970967722514906</v>
      </c>
      <c r="J11" s="90">
        <v>1.1147843941586482</v>
      </c>
      <c r="K11" s="91">
        <v>5.037151778617793E-4</v>
      </c>
      <c r="L11" s="90">
        <v>2.6583146547975153E-2</v>
      </c>
      <c r="M11" s="21"/>
      <c r="N11" s="21" t="s">
        <v>15</v>
      </c>
      <c r="O11" s="24">
        <f t="shared" ref="O11:X11" si="9">AVERAGE(C34:C36)</f>
        <v>2.9080074866313834E-2</v>
      </c>
      <c r="P11" s="26">
        <f t="shared" si="9"/>
        <v>0.19086320410167715</v>
      </c>
      <c r="Q11" s="26">
        <f t="shared" si="9"/>
        <v>0.13617093412637091</v>
      </c>
      <c r="R11" s="26">
        <f t="shared" si="9"/>
        <v>8.199834095130755E-2</v>
      </c>
      <c r="S11" s="26">
        <f t="shared" si="9"/>
        <v>0.3270634035331253</v>
      </c>
      <c r="T11" s="26">
        <f t="shared" si="9"/>
        <v>0.28254709482545909</v>
      </c>
      <c r="U11" s="26">
        <f t="shared" si="9"/>
        <v>0.26719860757308211</v>
      </c>
      <c r="V11" s="26">
        <f t="shared" si="9"/>
        <v>1.0333167689042604</v>
      </c>
      <c r="W11" s="94">
        <f t="shared" si="9"/>
        <v>3.1998956162922598E-3</v>
      </c>
      <c r="X11" s="26">
        <f t="shared" si="9"/>
        <v>5.1474711364300797E-2</v>
      </c>
    </row>
    <row r="12" spans="2:24" x14ac:dyDescent="0.2">
      <c r="B12" s="39" t="s">
        <v>19</v>
      </c>
      <c r="C12" s="24">
        <v>2.4873283285768599E-2</v>
      </c>
      <c r="D12" s="90">
        <v>0.7297902104875803</v>
      </c>
      <c r="E12" s="90">
        <v>0.16738195727874888</v>
      </c>
      <c r="F12" s="90">
        <v>4.8993144265236876E-2</v>
      </c>
      <c r="G12" s="90">
        <v>0.31152326456066232</v>
      </c>
      <c r="H12" s="90">
        <v>0.15473291144855564</v>
      </c>
      <c r="I12" s="90">
        <v>0.91375306071379936</v>
      </c>
      <c r="J12" s="90">
        <v>1.0676757376868447</v>
      </c>
      <c r="K12" s="91">
        <v>5.3845528327322895E-4</v>
      </c>
      <c r="L12" s="90">
        <v>3.383127802645354E-2</v>
      </c>
    </row>
    <row r="13" spans="2:24" x14ac:dyDescent="0.2">
      <c r="B13" s="39" t="s">
        <v>19</v>
      </c>
      <c r="C13" s="24">
        <v>2.488543934809636E-2</v>
      </c>
      <c r="D13" s="90">
        <v>1.1869973391891895</v>
      </c>
      <c r="E13" s="90">
        <v>0.16889367057123553</v>
      </c>
      <c r="F13" s="90">
        <v>4.9906619399944507E-2</v>
      </c>
      <c r="G13" s="90">
        <v>0.32932134617837844</v>
      </c>
      <c r="H13" s="90">
        <v>0.12017473369610039</v>
      </c>
      <c r="I13" s="90">
        <v>0.76887945861718143</v>
      </c>
      <c r="J13" s="90">
        <v>0.88469617231158337</v>
      </c>
      <c r="K13" s="91">
        <v>4.2694904858378373E-4</v>
      </c>
      <c r="L13" s="90">
        <v>3.1878255993188713E-2</v>
      </c>
    </row>
    <row r="14" spans="2:24" x14ac:dyDescent="0.2">
      <c r="B14" s="39" t="s">
        <v>19</v>
      </c>
      <c r="C14" s="24">
        <v>2.4873283285768599E-2</v>
      </c>
      <c r="D14" s="90">
        <v>0.73943759660533581</v>
      </c>
      <c r="E14" s="90">
        <v>0.16567328118259431</v>
      </c>
      <c r="F14" s="90">
        <v>5.0220737187987585E-2</v>
      </c>
      <c r="G14" s="90">
        <v>0.2055670185283533</v>
      </c>
      <c r="H14" s="90">
        <v>0.14228869471998162</v>
      </c>
      <c r="I14" s="90">
        <v>0.87892952810193181</v>
      </c>
      <c r="J14" s="90">
        <v>0.99853629833376267</v>
      </c>
      <c r="K14" s="91">
        <v>6.149985216968261E-4</v>
      </c>
      <c r="L14" s="90">
        <v>3.2836839754775068E-2</v>
      </c>
    </row>
    <row r="15" spans="2:24" x14ac:dyDescent="0.2">
      <c r="B15" s="39" t="s">
        <v>19</v>
      </c>
      <c r="C15" s="24">
        <v>2.488543934809636E-2</v>
      </c>
      <c r="D15" s="90">
        <v>1.1655943852644788</v>
      </c>
      <c r="E15" s="90">
        <v>0.16402692703781852</v>
      </c>
      <c r="F15" s="90">
        <v>4.9444082867770273E-2</v>
      </c>
      <c r="G15" s="90">
        <v>0.24922099663135144</v>
      </c>
      <c r="H15" s="90">
        <v>0.11931743275368729</v>
      </c>
      <c r="I15" s="90">
        <v>0.73995274535656363</v>
      </c>
      <c r="J15" s="90">
        <v>1.0259182791764481</v>
      </c>
      <c r="K15" s="91">
        <v>5.0141098529695946E-4</v>
      </c>
      <c r="L15" s="90">
        <v>3.0466660211147686E-2</v>
      </c>
    </row>
    <row r="16" spans="2:24" x14ac:dyDescent="0.2">
      <c r="B16" s="39" t="s">
        <v>21</v>
      </c>
      <c r="C16" s="24">
        <v>2.5691836582246531E-2</v>
      </c>
      <c r="D16" s="90">
        <v>0.25248562220384618</v>
      </c>
      <c r="E16" s="90">
        <v>5.3666381253298083E-2</v>
      </c>
      <c r="F16" s="90">
        <v>4.669245192307693E-2</v>
      </c>
      <c r="G16" s="90">
        <v>0.11830387482092311</v>
      </c>
      <c r="H16" s="90">
        <v>0.10820347404599998</v>
      </c>
      <c r="I16" s="90">
        <v>0.57626817181086554</v>
      </c>
      <c r="J16" s="90">
        <v>0.60837692938846155</v>
      </c>
      <c r="K16" s="91">
        <v>6.0728574085274053E-4</v>
      </c>
      <c r="L16" s="90">
        <v>2.9517284773874528E-2</v>
      </c>
    </row>
    <row r="17" spans="2:12" x14ac:dyDescent="0.2">
      <c r="B17" s="39" t="s">
        <v>21</v>
      </c>
      <c r="C17" s="24">
        <v>2.4326374644384488E-2</v>
      </c>
      <c r="D17" s="90">
        <v>9.689482586641586E-2</v>
      </c>
      <c r="E17" s="90">
        <v>4.3993971805089384E-2</v>
      </c>
      <c r="F17" s="90">
        <v>2.6190125090016454E-2</v>
      </c>
      <c r="G17" s="90">
        <v>8.3582596707356543E-2</v>
      </c>
      <c r="H17" s="90">
        <v>0.10178372640333018</v>
      </c>
      <c r="I17" s="90">
        <v>0.62460844521599257</v>
      </c>
      <c r="J17" s="90">
        <v>0.56309818834205094</v>
      </c>
      <c r="K17" s="91">
        <v>4.154813688201317E-4</v>
      </c>
      <c r="L17" s="90">
        <v>2.3365253877682506E-2</v>
      </c>
    </row>
    <row r="18" spans="2:12" x14ac:dyDescent="0.2">
      <c r="B18" s="39" t="s">
        <v>12</v>
      </c>
      <c r="C18" s="24">
        <v>2.7453089993940971E-2</v>
      </c>
      <c r="D18" s="90">
        <v>0.61865937569378016</v>
      </c>
      <c r="E18" s="90">
        <v>0.13426950809839236</v>
      </c>
      <c r="F18" s="90">
        <v>5.4258771595339726E-2</v>
      </c>
      <c r="G18" s="90">
        <v>0.31669520555781822</v>
      </c>
      <c r="H18" s="90">
        <v>4.3354774698411487E-2</v>
      </c>
      <c r="I18" s="90">
        <v>0.3190340182810909</v>
      </c>
      <c r="J18" s="90">
        <v>0.91068859682526304</v>
      </c>
      <c r="K18" s="91">
        <v>1.1019557033244019E-3</v>
      </c>
      <c r="L18" s="90">
        <v>3.5312152077514827E-2</v>
      </c>
    </row>
    <row r="19" spans="2:12" x14ac:dyDescent="0.2">
      <c r="B19" s="39" t="s">
        <v>13</v>
      </c>
      <c r="C19" s="24">
        <v>2.7453089993940971E-2</v>
      </c>
      <c r="D19" s="90">
        <v>0.56525913160000019</v>
      </c>
      <c r="E19" s="90">
        <v>0.12725398522422968</v>
      </c>
      <c r="F19" s="90">
        <v>5.2298517369299038E-2</v>
      </c>
      <c r="G19" s="90">
        <v>0.26542088534315794</v>
      </c>
      <c r="H19" s="90">
        <v>5.2499522806373114E-2</v>
      </c>
      <c r="I19" s="90">
        <v>0.31963270695945456</v>
      </c>
      <c r="J19" s="90">
        <v>0.96917420885052652</v>
      </c>
      <c r="K19" s="91">
        <v>1.0046704488113397E-3</v>
      </c>
      <c r="L19" s="90">
        <v>3.4607339187175117E-2</v>
      </c>
    </row>
    <row r="20" spans="2:12" x14ac:dyDescent="0.2">
      <c r="B20" s="39" t="s">
        <v>12</v>
      </c>
      <c r="C20" s="24">
        <v>2.6590675947061979E-2</v>
      </c>
      <c r="D20" s="90">
        <v>0.81923880369022295</v>
      </c>
      <c r="E20" s="90">
        <v>0.13974721573064855</v>
      </c>
      <c r="F20" s="90">
        <v>8.7070070718005807E-2</v>
      </c>
      <c r="G20" s="90">
        <v>0.34510234362873177</v>
      </c>
      <c r="H20" s="90">
        <v>5.046130652613743E-2</v>
      </c>
      <c r="I20" s="90">
        <v>0.55056488876001941</v>
      </c>
      <c r="J20" s="90">
        <v>1.0148337873258471</v>
      </c>
      <c r="K20" s="91">
        <v>2.5002647571413846E-3</v>
      </c>
      <c r="L20" s="90">
        <v>4.7983051560227495E-2</v>
      </c>
    </row>
    <row r="21" spans="2:12" x14ac:dyDescent="0.2">
      <c r="B21" s="39" t="s">
        <v>16</v>
      </c>
      <c r="C21" s="24">
        <v>2.7622647516385209E-2</v>
      </c>
      <c r="D21" s="90">
        <v>0.70564049718627464</v>
      </c>
      <c r="E21" s="90">
        <v>0.15879923306980295</v>
      </c>
      <c r="F21" s="90">
        <v>4.788363789709113E-2</v>
      </c>
      <c r="G21" s="90">
        <v>0.26471966638731032</v>
      </c>
      <c r="H21" s="90">
        <v>0.18623096817481774</v>
      </c>
      <c r="I21" s="90">
        <v>0.46554522616978433</v>
      </c>
      <c r="J21" s="90">
        <v>1.3646724171901481</v>
      </c>
      <c r="K21" s="91">
        <v>7.5234959605586192E-4</v>
      </c>
      <c r="L21" s="90">
        <v>3.3179917763285716E-2</v>
      </c>
    </row>
    <row r="22" spans="2:12" x14ac:dyDescent="0.2">
      <c r="B22" s="39" t="s">
        <v>131</v>
      </c>
      <c r="C22" s="24">
        <v>2.7324640034233204E-2</v>
      </c>
      <c r="D22" s="90">
        <v>0.68725091968472896</v>
      </c>
      <c r="E22" s="90">
        <v>0.16358438403168288</v>
      </c>
      <c r="F22" s="90">
        <v>5.2770731255600681E-2</v>
      </c>
      <c r="G22" s="90">
        <v>0.29741109577221791</v>
      </c>
      <c r="H22" s="90">
        <v>0.16419661518464976</v>
      </c>
      <c r="I22" s="90">
        <v>0.48057018034504428</v>
      </c>
      <c r="J22" s="90">
        <v>1.1543953609540856</v>
      </c>
      <c r="K22" s="91">
        <v>9.132111499554963E-4</v>
      </c>
      <c r="L22" s="90">
        <v>3.2345074628435798E-2</v>
      </c>
    </row>
    <row r="23" spans="2:12" x14ac:dyDescent="0.2">
      <c r="B23" s="39" t="s">
        <v>16</v>
      </c>
      <c r="C23" s="24">
        <v>2.7622647516385209E-2</v>
      </c>
      <c r="D23" s="90">
        <v>0.71567408078431372</v>
      </c>
      <c r="E23" s="90">
        <v>0.15716385488457141</v>
      </c>
      <c r="F23" s="90">
        <v>4.6318879513876837E-2</v>
      </c>
      <c r="G23" s="90">
        <v>0.19346649507089653</v>
      </c>
      <c r="H23" s="90">
        <v>0.17857787906579306</v>
      </c>
      <c r="I23" s="90">
        <v>0.45808126008922551</v>
      </c>
      <c r="J23" s="90">
        <v>1.2731428559077831</v>
      </c>
      <c r="K23" s="91">
        <v>5.8819759507758621E-4</v>
      </c>
      <c r="L23" s="90">
        <v>3.2785750318428571E-2</v>
      </c>
    </row>
    <row r="24" spans="2:12" x14ac:dyDescent="0.2">
      <c r="B24" s="39" t="s">
        <v>16</v>
      </c>
      <c r="C24" s="24">
        <v>2.7324640034233204E-2</v>
      </c>
      <c r="D24" s="90">
        <v>0.69089827566502493</v>
      </c>
      <c r="E24" s="90">
        <v>0.16078368148952335</v>
      </c>
      <c r="F24" s="90">
        <v>5.0939315965218869E-2</v>
      </c>
      <c r="G24" s="90">
        <v>0.22695789596303498</v>
      </c>
      <c r="H24" s="90">
        <v>0.17648286362511675</v>
      </c>
      <c r="I24" s="90">
        <v>0.48405792210005916</v>
      </c>
      <c r="J24" s="90">
        <v>0.99251017764046723</v>
      </c>
      <c r="K24" s="91">
        <v>3.8990958339902714E-4</v>
      </c>
      <c r="L24" s="90">
        <v>3.1389606125389595E-2</v>
      </c>
    </row>
    <row r="25" spans="2:12" x14ac:dyDescent="0.2">
      <c r="B25" s="39" t="s">
        <v>20</v>
      </c>
      <c r="C25" s="24">
        <v>2.8393322626874672E-2</v>
      </c>
      <c r="D25" s="90">
        <v>0.94838185602294445</v>
      </c>
      <c r="E25" s="90">
        <v>0.15418955490392927</v>
      </c>
      <c r="F25" s="90">
        <v>6.1296968552868078E-2</v>
      </c>
      <c r="G25" s="90">
        <v>0.38698657216810711</v>
      </c>
      <c r="H25" s="90">
        <v>0.14465064773827907</v>
      </c>
      <c r="I25" s="90">
        <v>0.27476262260793499</v>
      </c>
      <c r="J25" s="90">
        <v>0.92831565518432146</v>
      </c>
      <c r="K25" s="91">
        <v>2.1452657739787287E-3</v>
      </c>
      <c r="L25" s="90">
        <v>4.5929874437155828E-2</v>
      </c>
    </row>
    <row r="26" spans="2:12" x14ac:dyDescent="0.2">
      <c r="B26" s="39" t="s">
        <v>132</v>
      </c>
      <c r="C26" s="24">
        <v>2.6537248854813986E-2</v>
      </c>
      <c r="D26" s="90">
        <v>1.3579620550669222</v>
      </c>
      <c r="E26" s="90">
        <v>0.16051891714467495</v>
      </c>
      <c r="F26" s="90">
        <v>7.3138850530738542E-2</v>
      </c>
      <c r="G26" s="90">
        <v>0.29224826003824095</v>
      </c>
      <c r="H26" s="90">
        <v>6.7033817584875713E-2</v>
      </c>
      <c r="I26" s="90">
        <v>0.24989763021212236</v>
      </c>
      <c r="J26" s="90">
        <v>1.0815352424707461</v>
      </c>
      <c r="K26" s="91">
        <v>8.1905040014722762E-4</v>
      </c>
      <c r="L26" s="90">
        <v>4.7111036755981835E-2</v>
      </c>
    </row>
    <row r="27" spans="2:12" x14ac:dyDescent="0.2">
      <c r="B27" s="39" t="s">
        <v>132</v>
      </c>
      <c r="C27" s="24">
        <v>2.8393322626874672E-2</v>
      </c>
      <c r="D27" s="90">
        <v>0.95250176672275366</v>
      </c>
      <c r="E27" s="90">
        <v>0.15216466577149143</v>
      </c>
      <c r="F27" s="90">
        <v>5.9450672467129567E-2</v>
      </c>
      <c r="G27" s="90">
        <v>0.27903897285782031</v>
      </c>
      <c r="H27" s="90">
        <v>0.1571121367492925</v>
      </c>
      <c r="I27" s="90">
        <v>0.27202952818220844</v>
      </c>
      <c r="J27" s="90">
        <v>0.88528896299770576</v>
      </c>
      <c r="K27" s="91">
        <v>1.5705707683144358E-3</v>
      </c>
      <c r="L27" s="90">
        <v>4.6087484578824091E-2</v>
      </c>
    </row>
    <row r="28" spans="2:12" x14ac:dyDescent="0.2">
      <c r="B28" s="39" t="s">
        <v>20</v>
      </c>
      <c r="C28" s="24">
        <v>2.6537248854813986E-2</v>
      </c>
      <c r="D28" s="90">
        <v>1.3264594058967498</v>
      </c>
      <c r="E28" s="90">
        <v>0.15564330138037286</v>
      </c>
      <c r="F28" s="90">
        <v>7.2050797834041599E-2</v>
      </c>
      <c r="G28" s="90">
        <v>0.32071903153988535</v>
      </c>
      <c r="H28" s="90">
        <v>6.6485566087055442E-2</v>
      </c>
      <c r="I28" s="90">
        <v>0.24189559344793499</v>
      </c>
      <c r="J28" s="90">
        <v>1.1586378059954112</v>
      </c>
      <c r="K28" s="91">
        <v>5.5737944750688332E-4</v>
      </c>
      <c r="L28" s="90">
        <v>4.4875352989768642E-2</v>
      </c>
    </row>
    <row r="29" spans="2:12" x14ac:dyDescent="0.2">
      <c r="B29" s="39" t="s">
        <v>14</v>
      </c>
      <c r="C29" s="24">
        <v>2.9146056034526007E-2</v>
      </c>
      <c r="D29" s="90">
        <v>0.42646665364891523</v>
      </c>
      <c r="E29" s="90">
        <v>0.15386409836272186</v>
      </c>
      <c r="F29" s="90">
        <v>9.1385492152909281E-2</v>
      </c>
      <c r="G29" s="90">
        <v>0.36934579800433937</v>
      </c>
      <c r="H29" s="90">
        <v>0.3041363754603747</v>
      </c>
      <c r="I29" s="90">
        <v>0.19497653526995068</v>
      </c>
      <c r="J29" s="90">
        <v>1.0516654462378698</v>
      </c>
      <c r="K29" s="91">
        <v>1.2742545992791418E-3</v>
      </c>
      <c r="L29" s="90">
        <v>5.1943449466997048E-2</v>
      </c>
    </row>
    <row r="30" spans="2:12" x14ac:dyDescent="0.2">
      <c r="B30" s="39" t="s">
        <v>14</v>
      </c>
      <c r="C30" s="24">
        <v>2.8079391636429137E-2</v>
      </c>
      <c r="D30" s="90">
        <v>0.27575447901960809</v>
      </c>
      <c r="E30" s="90">
        <v>0.12692891022183336</v>
      </c>
      <c r="F30" s="90">
        <v>8.392729259159315E-2</v>
      </c>
      <c r="G30" s="90">
        <v>0.38425480919905897</v>
      </c>
      <c r="H30" s="90">
        <v>0.13994668882566666</v>
      </c>
      <c r="I30" s="90">
        <v>0.34837952639169606</v>
      </c>
      <c r="J30" s="90">
        <v>1.1575077167823529</v>
      </c>
      <c r="K30" s="91">
        <v>1.6580401868769119E-3</v>
      </c>
      <c r="L30" s="90">
        <v>3.4263281646674998E-2</v>
      </c>
    </row>
    <row r="31" spans="2:12" x14ac:dyDescent="0.2">
      <c r="B31" s="39" t="s">
        <v>14</v>
      </c>
      <c r="C31" s="24">
        <v>2.846468497801093E-2</v>
      </c>
      <c r="D31" s="90">
        <v>0.30552639480353644</v>
      </c>
      <c r="E31" s="90">
        <v>0.12951066711165027</v>
      </c>
      <c r="F31" s="90">
        <v>8.2386032269793699E-2</v>
      </c>
      <c r="G31" s="90">
        <v>0.31681045337414543</v>
      </c>
      <c r="H31" s="90">
        <v>2.6465043127760306E-2</v>
      </c>
      <c r="I31" s="90">
        <v>0.4137998982163163</v>
      </c>
      <c r="J31" s="90">
        <v>0.92591566019174865</v>
      </c>
      <c r="K31" s="91">
        <v>2.1991601118287333E-3</v>
      </c>
      <c r="L31" s="90">
        <v>4.9762532350594302E-2</v>
      </c>
    </row>
    <row r="32" spans="2:12" x14ac:dyDescent="0.2">
      <c r="B32" s="39" t="s">
        <v>50</v>
      </c>
      <c r="C32" s="24">
        <v>2.9146056034526007E-2</v>
      </c>
      <c r="D32" s="90">
        <v>0.40419978411242619</v>
      </c>
      <c r="E32" s="90">
        <v>0.14920819638972385</v>
      </c>
      <c r="F32" s="90">
        <v>9.1743092233259355E-2</v>
      </c>
      <c r="G32" s="90">
        <v>0.30035190146879681</v>
      </c>
      <c r="H32" s="90">
        <v>0.31855015786603541</v>
      </c>
      <c r="I32" s="90">
        <v>0.19468626141802764</v>
      </c>
      <c r="J32" s="90">
        <v>1.1266839964899409</v>
      </c>
      <c r="K32" s="91">
        <v>1.2344531525697732E-3</v>
      </c>
      <c r="L32" s="90">
        <v>5.1597489913717952E-2</v>
      </c>
    </row>
    <row r="33" spans="1:17" x14ac:dyDescent="0.2">
      <c r="B33" s="39" t="s">
        <v>14</v>
      </c>
      <c r="C33" s="24">
        <v>2.8079391636429137E-2</v>
      </c>
      <c r="D33" s="90">
        <v>0.30267740439411767</v>
      </c>
      <c r="E33" s="90">
        <v>0.12636487861274512</v>
      </c>
      <c r="F33" s="90">
        <v>8.5178479756519626E-2</v>
      </c>
      <c r="G33" s="90">
        <v>0.28494112667011762</v>
      </c>
      <c r="H33" s="90">
        <v>0.171896075712</v>
      </c>
      <c r="I33" s="90">
        <v>0.34766181319330403</v>
      </c>
      <c r="J33" s="90">
        <v>1.1176588704729413</v>
      </c>
      <c r="K33" s="91">
        <v>1.8903210136687744E-3</v>
      </c>
      <c r="L33" s="90">
        <v>3.3709880049616676E-2</v>
      </c>
    </row>
    <row r="34" spans="1:17" x14ac:dyDescent="0.2">
      <c r="B34" s="39" t="s">
        <v>15</v>
      </c>
      <c r="C34" s="24">
        <v>2.9246400228586138E-2</v>
      </c>
      <c r="D34" s="90">
        <v>0.14361515698113225</v>
      </c>
      <c r="E34" s="90">
        <v>0.13507277784903773</v>
      </c>
      <c r="F34" s="90">
        <v>8.6827206057995265E-2</v>
      </c>
      <c r="G34" s="90">
        <v>0.40228745710498126</v>
      </c>
      <c r="H34" s="90">
        <v>0.29882355927279258</v>
      </c>
      <c r="I34" s="90">
        <v>0.22772881314483015</v>
      </c>
      <c r="J34" s="90">
        <v>1.02200637066</v>
      </c>
      <c r="K34" s="91">
        <v>3.3523117317619338E-3</v>
      </c>
      <c r="L34" s="90">
        <v>5.0267752346825477E-2</v>
      </c>
    </row>
    <row r="35" spans="1:17" x14ac:dyDescent="0.2">
      <c r="B35" s="39" t="s">
        <v>15</v>
      </c>
      <c r="C35" s="24">
        <v>2.9246400228586138E-2</v>
      </c>
      <c r="D35" s="90">
        <v>0.14431269865660387</v>
      </c>
      <c r="E35" s="90">
        <v>0.13046862496957548</v>
      </c>
      <c r="F35" s="90">
        <v>8.4535232753985848E-2</v>
      </c>
      <c r="G35" s="90">
        <v>0.31104695691260376</v>
      </c>
      <c r="H35" s="90">
        <v>0.3210066766235094</v>
      </c>
      <c r="I35" s="90">
        <v>0.22127764074540571</v>
      </c>
      <c r="J35" s="90">
        <v>0.98816100240000015</v>
      </c>
      <c r="K35" s="91">
        <v>3.1410540450998118E-3</v>
      </c>
      <c r="L35" s="90">
        <v>5.028494637760849E-2</v>
      </c>
    </row>
    <row r="36" spans="1:17" x14ac:dyDescent="0.2">
      <c r="B36" s="39" t="s">
        <v>15</v>
      </c>
      <c r="C36" s="24">
        <v>2.8747424141769225E-2</v>
      </c>
      <c r="D36" s="90">
        <v>0.28466175666729532</v>
      </c>
      <c r="E36" s="90">
        <v>0.14297139956049948</v>
      </c>
      <c r="F36" s="90">
        <v>7.4632584041941577E-2</v>
      </c>
      <c r="G36" s="90">
        <v>0.26785579658179082</v>
      </c>
      <c r="H36" s="90">
        <v>0.22781104858007534</v>
      </c>
      <c r="I36" s="90">
        <v>0.35258936882901043</v>
      </c>
      <c r="J36" s="90">
        <v>1.0897829336527807</v>
      </c>
      <c r="K36" s="91">
        <v>3.1063210720150333E-3</v>
      </c>
      <c r="L36" s="90">
        <v>5.3871435368468432E-2</v>
      </c>
    </row>
    <row r="40" spans="1:17" x14ac:dyDescent="0.2">
      <c r="A40" s="31" t="s">
        <v>0</v>
      </c>
      <c r="B40" s="31" t="s">
        <v>130</v>
      </c>
      <c r="C40" s="31" t="s">
        <v>94</v>
      </c>
      <c r="D40" s="31" t="s">
        <v>97</v>
      </c>
      <c r="E40" s="31" t="s">
        <v>101</v>
      </c>
      <c r="F40" s="31" t="s">
        <v>105</v>
      </c>
      <c r="G40" s="31" t="s">
        <v>109</v>
      </c>
      <c r="H40" s="31" t="s">
        <v>113</v>
      </c>
      <c r="I40" s="31" t="s">
        <v>117</v>
      </c>
      <c r="J40" s="96" t="s">
        <v>121</v>
      </c>
      <c r="K40" s="31" t="s">
        <v>125</v>
      </c>
      <c r="L40" s="97" t="s">
        <v>133</v>
      </c>
      <c r="M40" s="21" t="s">
        <v>134</v>
      </c>
      <c r="N40" s="97" t="s">
        <v>135</v>
      </c>
      <c r="O40" s="97" t="s">
        <v>136</v>
      </c>
      <c r="P40" s="87" t="s">
        <v>137</v>
      </c>
      <c r="Q40" s="97" t="s">
        <v>138</v>
      </c>
    </row>
    <row r="41" spans="1:17" x14ac:dyDescent="0.2">
      <c r="A41" s="21" t="s">
        <v>36</v>
      </c>
      <c r="B41" s="24">
        <v>2.302505362390234E-2</v>
      </c>
      <c r="C41" s="26">
        <v>0.27973162720270273</v>
      </c>
      <c r="D41" s="26">
        <v>0.14530065692711489</v>
      </c>
      <c r="E41" s="26">
        <v>5.854584384938346E-2</v>
      </c>
      <c r="F41" s="26">
        <v>0.12359863219540543</v>
      </c>
      <c r="G41" s="26">
        <v>0.18082890870379731</v>
      </c>
      <c r="H41" s="26">
        <v>2.4123797991018581</v>
      </c>
      <c r="I41" s="26">
        <v>0.64143211819945956</v>
      </c>
      <c r="J41" s="94">
        <v>1.1442707027356925E-3</v>
      </c>
      <c r="K41" s="26">
        <v>0.11406628945037502</v>
      </c>
      <c r="L41" s="25">
        <f t="shared" ref="L41:L50" si="10">(K41+I41+D41+C41+H41+G41)/(E41+F41+J41)</f>
        <v>20.589040334175749</v>
      </c>
      <c r="M41" s="45">
        <v>0.01</v>
      </c>
      <c r="N41" s="25">
        <f t="shared" ref="N41:N50" si="11">L41*M41</f>
        <v>0.20589040334175748</v>
      </c>
      <c r="O41" s="25">
        <f t="shared" ref="O41:O50" si="12">L41*(C41+H41)</f>
        <v>55.427990740280002</v>
      </c>
      <c r="P41" s="25">
        <f t="shared" ref="P41:P50" si="13">(F41/(F41+K41+I41+D41))*100</f>
        <v>12.065492980395867</v>
      </c>
      <c r="Q41" s="25">
        <f t="shared" ref="Q41:Q50" si="14">K41/(C41+H41)</f>
        <v>4.237056770230082E-2</v>
      </c>
    </row>
    <row r="42" spans="1:17" x14ac:dyDescent="0.2">
      <c r="A42" s="21" t="s">
        <v>17</v>
      </c>
      <c r="B42" s="24">
        <v>2.4367704710821884E-2</v>
      </c>
      <c r="C42" s="26">
        <v>1.1657981457485223</v>
      </c>
      <c r="D42" s="26">
        <v>0.16488502224849419</v>
      </c>
      <c r="E42" s="26">
        <v>4.0319581666759585E-2</v>
      </c>
      <c r="F42" s="26">
        <v>0.26554566646993621</v>
      </c>
      <c r="G42" s="26">
        <v>0.14168795337438883</v>
      </c>
      <c r="H42" s="26">
        <v>0.66641083489548236</v>
      </c>
      <c r="I42" s="26">
        <v>0.93107565071436982</v>
      </c>
      <c r="J42" s="94">
        <v>5.1981787087957039E-4</v>
      </c>
      <c r="K42" s="26">
        <v>3.0904879164097745E-2</v>
      </c>
      <c r="L42" s="25">
        <f t="shared" si="10"/>
        <v>10.120475278219628</v>
      </c>
      <c r="M42" s="45">
        <v>0.01</v>
      </c>
      <c r="N42" s="25">
        <f t="shared" si="11"/>
        <v>0.10120475278219628</v>
      </c>
      <c r="O42" s="25">
        <f t="shared" si="12"/>
        <v>18.542825693139633</v>
      </c>
      <c r="P42" s="25">
        <f t="shared" si="13"/>
        <v>19.070922650100499</v>
      </c>
      <c r="Q42" s="25">
        <f t="shared" si="14"/>
        <v>1.6867551404117102E-2</v>
      </c>
    </row>
    <row r="43" spans="1:17" x14ac:dyDescent="0.2">
      <c r="A43" s="21" t="s">
        <v>18</v>
      </c>
      <c r="B43" s="24">
        <v>2.4591808120175522E-2</v>
      </c>
      <c r="C43" s="26">
        <v>1.5012604733388923</v>
      </c>
      <c r="D43" s="26">
        <v>0.17666052863328752</v>
      </c>
      <c r="E43" s="26">
        <v>4.6192125995644429E-2</v>
      </c>
      <c r="F43" s="26">
        <v>0.27767700924624</v>
      </c>
      <c r="G43" s="26">
        <v>0.12503390375780282</v>
      </c>
      <c r="H43" s="26">
        <v>0.76170030161415614</v>
      </c>
      <c r="I43" s="26">
        <v>0.98528576769449427</v>
      </c>
      <c r="J43" s="94">
        <v>6.3998463650526203E-4</v>
      </c>
      <c r="K43" s="26">
        <v>2.7554518565891858E-2</v>
      </c>
      <c r="L43" s="25">
        <f t="shared" si="10"/>
        <v>11.024329593403097</v>
      </c>
      <c r="M43" s="45">
        <v>0.01</v>
      </c>
      <c r="N43" s="25">
        <f t="shared" si="11"/>
        <v>0.11024329593403097</v>
      </c>
      <c r="O43" s="25">
        <f t="shared" si="12"/>
        <v>24.947625440025298</v>
      </c>
      <c r="P43" s="25">
        <f t="shared" si="13"/>
        <v>18.925927360510599</v>
      </c>
      <c r="Q43" s="25">
        <f t="shared" si="14"/>
        <v>1.2176312939610521E-2</v>
      </c>
    </row>
    <row r="44" spans="1:17" x14ac:dyDescent="0.2">
      <c r="A44" s="21" t="s">
        <v>19</v>
      </c>
      <c r="B44" s="24">
        <v>2.4879361316932483E-2</v>
      </c>
      <c r="C44" s="26">
        <v>0.95545488288664604</v>
      </c>
      <c r="D44" s="26">
        <v>0.16649395901759931</v>
      </c>
      <c r="E44" s="26">
        <v>4.964114593023481E-2</v>
      </c>
      <c r="F44" s="26">
        <v>0.27390815647468636</v>
      </c>
      <c r="G44" s="26">
        <v>0.13412844315458125</v>
      </c>
      <c r="H44" s="26">
        <v>0.82537869819736909</v>
      </c>
      <c r="I44" s="26">
        <v>0.99420662187715969</v>
      </c>
      <c r="J44" s="94">
        <v>5.2045345971269959E-4</v>
      </c>
      <c r="K44" s="26">
        <v>3.2253258496391247E-2</v>
      </c>
      <c r="L44" s="25">
        <f t="shared" si="10"/>
        <v>9.5902681672273786</v>
      </c>
      <c r="M44" s="45">
        <v>0.01</v>
      </c>
      <c r="N44" s="25">
        <f t="shared" si="11"/>
        <v>9.5902681672273782E-2</v>
      </c>
      <c r="O44" s="25">
        <f t="shared" si="12"/>
        <v>17.078671603799567</v>
      </c>
      <c r="P44" s="25">
        <f t="shared" si="13"/>
        <v>18.673069262593316</v>
      </c>
      <c r="Q44" s="25">
        <f t="shared" si="14"/>
        <v>1.8111326537743239E-2</v>
      </c>
    </row>
    <row r="45" spans="1:17" x14ac:dyDescent="0.2">
      <c r="A45" s="21" t="s">
        <v>21</v>
      </c>
      <c r="B45" s="24">
        <v>2.500910561331551E-2</v>
      </c>
      <c r="C45" s="26">
        <v>0.17469022403513101</v>
      </c>
      <c r="D45" s="26">
        <v>4.8830176529193733E-2</v>
      </c>
      <c r="E45" s="26">
        <v>3.6441288506546696E-2</v>
      </c>
      <c r="F45" s="26">
        <v>0.10094323576413983</v>
      </c>
      <c r="G45" s="26">
        <v>0.10499360022466508</v>
      </c>
      <c r="H45" s="26">
        <v>0.60043830851342905</v>
      </c>
      <c r="I45" s="26">
        <v>0.58573755886525625</v>
      </c>
      <c r="J45" s="94">
        <v>5.1138355483643615E-4</v>
      </c>
      <c r="K45" s="26">
        <v>2.6441269325778519E-2</v>
      </c>
      <c r="L45" s="25">
        <f t="shared" si="10"/>
        <v>11.17604693130863</v>
      </c>
      <c r="M45" s="45">
        <v>0.01</v>
      </c>
      <c r="N45" s="25">
        <f t="shared" si="11"/>
        <v>0.11176046931308629</v>
      </c>
      <c r="O45" s="25">
        <f t="shared" si="12"/>
        <v>8.6628728575590959</v>
      </c>
      <c r="P45" s="25">
        <f t="shared" si="13"/>
        <v>13.247974138112756</v>
      </c>
      <c r="Q45" s="25">
        <f t="shared" si="14"/>
        <v>3.4112109431505194E-2</v>
      </c>
    </row>
    <row r="46" spans="1:17" x14ac:dyDescent="0.2">
      <c r="A46" s="21" t="s">
        <v>13</v>
      </c>
      <c r="B46" s="24">
        <v>2.7165618644981307E-2</v>
      </c>
      <c r="C46" s="26">
        <v>0.66771910366133447</v>
      </c>
      <c r="D46" s="26">
        <v>0.13375690301775686</v>
      </c>
      <c r="E46" s="26">
        <v>6.4542453227548188E-2</v>
      </c>
      <c r="F46" s="26">
        <v>0.30907281150990262</v>
      </c>
      <c r="G46" s="26">
        <v>4.8771868010307341E-2</v>
      </c>
      <c r="H46" s="26">
        <v>0.39641053800018833</v>
      </c>
      <c r="I46" s="26">
        <v>0.96489886433387895</v>
      </c>
      <c r="J46" s="94">
        <v>1.5356303030923755E-3</v>
      </c>
      <c r="K46" s="26">
        <v>3.9300847608305815E-2</v>
      </c>
      <c r="L46" s="25">
        <f t="shared" si="10"/>
        <v>5.9998740623783338</v>
      </c>
      <c r="M46" s="45">
        <v>0.01</v>
      </c>
      <c r="N46" s="25">
        <f t="shared" si="11"/>
        <v>5.9998740623783339E-2</v>
      </c>
      <c r="O46" s="25">
        <f t="shared" si="12"/>
        <v>6.3846438360129216</v>
      </c>
      <c r="P46" s="25">
        <f t="shared" si="13"/>
        <v>21.359124137780181</v>
      </c>
      <c r="Q46" s="25">
        <f t="shared" si="14"/>
        <v>3.6932386872469608E-2</v>
      </c>
    </row>
    <row r="47" spans="1:17" x14ac:dyDescent="0.2">
      <c r="A47" s="21" t="s">
        <v>16</v>
      </c>
      <c r="B47" s="24">
        <v>2.7473643775309205E-2</v>
      </c>
      <c r="C47" s="26">
        <v>0.69986594333008556</v>
      </c>
      <c r="D47" s="26">
        <v>0.16008278836889514</v>
      </c>
      <c r="E47" s="26">
        <v>4.9478141157946874E-2</v>
      </c>
      <c r="F47" s="26">
        <v>0.24563878829836491</v>
      </c>
      <c r="G47" s="26">
        <v>0.17637208151259434</v>
      </c>
      <c r="H47" s="26">
        <v>0.47206364717602833</v>
      </c>
      <c r="I47" s="26">
        <v>1.196180202923121</v>
      </c>
      <c r="J47" s="94">
        <v>6.6091698112199278E-4</v>
      </c>
      <c r="K47" s="26">
        <v>3.2425087208884922E-2</v>
      </c>
      <c r="L47" s="25">
        <f t="shared" si="10"/>
        <v>9.2535319446196844</v>
      </c>
      <c r="M47" s="45">
        <v>0.01</v>
      </c>
      <c r="N47" s="25">
        <f t="shared" si="11"/>
        <v>9.2535319446196848E-2</v>
      </c>
      <c r="O47" s="25">
        <f t="shared" si="12"/>
        <v>10.844487902593389</v>
      </c>
      <c r="P47" s="25">
        <f t="shared" si="13"/>
        <v>15.029966972239414</v>
      </c>
      <c r="Q47" s="25">
        <f t="shared" si="14"/>
        <v>2.7668118862739618E-2</v>
      </c>
    </row>
    <row r="48" spans="1:17" x14ac:dyDescent="0.2">
      <c r="A48" s="21" t="s">
        <v>20</v>
      </c>
      <c r="B48" s="24">
        <v>2.7465285740844329E-2</v>
      </c>
      <c r="C48" s="26">
        <v>1.1463262709273425</v>
      </c>
      <c r="D48" s="26">
        <v>0.15562910980011713</v>
      </c>
      <c r="E48" s="26">
        <v>6.6484322346194447E-2</v>
      </c>
      <c r="F48" s="26">
        <v>0.31974820915101343</v>
      </c>
      <c r="G48" s="26">
        <v>0.10882054203987568</v>
      </c>
      <c r="H48" s="26">
        <v>0.25964634361255018</v>
      </c>
      <c r="I48" s="26">
        <v>1.0134444166620462</v>
      </c>
      <c r="J48" s="94">
        <v>1.2730665974868189E-3</v>
      </c>
      <c r="K48" s="26">
        <v>4.6000937190432599E-2</v>
      </c>
      <c r="L48" s="25">
        <f t="shared" si="10"/>
        <v>7.0447178922180802</v>
      </c>
      <c r="M48" s="45">
        <v>0.01</v>
      </c>
      <c r="N48" s="25">
        <f t="shared" si="11"/>
        <v>7.0447178922180803E-2</v>
      </c>
      <c r="O48" s="25">
        <f t="shared" si="12"/>
        <v>9.9046804336178162</v>
      </c>
      <c r="P48" s="25">
        <f t="shared" si="13"/>
        <v>20.832908896696193</v>
      </c>
      <c r="Q48" s="25">
        <f t="shared" si="14"/>
        <v>3.2718231290363005E-2</v>
      </c>
    </row>
    <row r="49" spans="1:28" x14ac:dyDescent="0.2">
      <c r="A49" s="21" t="s">
        <v>14</v>
      </c>
      <c r="B49" s="24">
        <v>2.8583116063984244E-2</v>
      </c>
      <c r="C49" s="26">
        <v>0.3429249431957207</v>
      </c>
      <c r="D49" s="26">
        <v>0.13717535013973489</v>
      </c>
      <c r="E49" s="26">
        <v>8.6924077800815014E-2</v>
      </c>
      <c r="F49" s="26">
        <v>0.33114081774329163</v>
      </c>
      <c r="G49" s="26">
        <v>0.19219886819836743</v>
      </c>
      <c r="H49" s="26">
        <v>0.29990080689785892</v>
      </c>
      <c r="I49" s="26">
        <v>1.0758863380349708</v>
      </c>
      <c r="J49" s="94">
        <v>1.651245812844667E-3</v>
      </c>
      <c r="K49" s="26">
        <v>4.4255326685520194E-2</v>
      </c>
      <c r="L49" s="25">
        <f t="shared" si="10"/>
        <v>4.9851350162221237</v>
      </c>
      <c r="M49" s="45">
        <v>0.01</v>
      </c>
      <c r="N49" s="25">
        <f t="shared" si="11"/>
        <v>4.9851350162221239E-2</v>
      </c>
      <c r="O49" s="25">
        <f t="shared" si="12"/>
        <v>3.2045731561207562</v>
      </c>
      <c r="P49" s="25">
        <f t="shared" si="13"/>
        <v>20.846686071643745</v>
      </c>
      <c r="Q49" s="25">
        <f t="shared" si="14"/>
        <v>6.8844981208480996E-2</v>
      </c>
    </row>
    <row r="50" spans="1:28" x14ac:dyDescent="0.2">
      <c r="A50" s="21" t="s">
        <v>15</v>
      </c>
      <c r="B50" s="24">
        <v>2.9080074866313834E-2</v>
      </c>
      <c r="C50" s="26">
        <v>0.19086320410167715</v>
      </c>
      <c r="D50" s="26">
        <v>0.13617093412637091</v>
      </c>
      <c r="E50" s="26">
        <v>8.199834095130755E-2</v>
      </c>
      <c r="F50" s="26">
        <v>0.3270634035331253</v>
      </c>
      <c r="G50" s="26">
        <v>0.28254709482545909</v>
      </c>
      <c r="H50" s="26">
        <v>0.26719860757308211</v>
      </c>
      <c r="I50" s="26">
        <v>1.0333167689042604</v>
      </c>
      <c r="J50" s="94">
        <v>3.1998956162922598E-3</v>
      </c>
      <c r="K50" s="26">
        <v>5.1474711364300797E-2</v>
      </c>
      <c r="L50" s="25">
        <f t="shared" si="10"/>
        <v>4.7580738300461158</v>
      </c>
      <c r="M50" s="45">
        <v>0.01</v>
      </c>
      <c r="N50" s="25">
        <f t="shared" si="11"/>
        <v>4.758073830046116E-2</v>
      </c>
      <c r="O50" s="25">
        <f t="shared" si="12"/>
        <v>2.1794919186731843</v>
      </c>
      <c r="P50" s="25">
        <f t="shared" si="13"/>
        <v>21.127774468960776</v>
      </c>
      <c r="Q50" s="25">
        <f t="shared" si="14"/>
        <v>0.11237503335215759</v>
      </c>
    </row>
    <row r="54" spans="1:28" x14ac:dyDescent="0.2">
      <c r="A54" s="31" t="s">
        <v>0</v>
      </c>
      <c r="B54" s="31" t="s">
        <v>130</v>
      </c>
      <c r="C54" s="31" t="s">
        <v>94</v>
      </c>
      <c r="D54" s="31" t="s">
        <v>139</v>
      </c>
      <c r="E54" s="31" t="s">
        <v>97</v>
      </c>
      <c r="F54" s="31" t="s">
        <v>140</v>
      </c>
      <c r="G54" s="31" t="s">
        <v>101</v>
      </c>
      <c r="H54" s="31" t="s">
        <v>141</v>
      </c>
      <c r="I54" s="31" t="s">
        <v>105</v>
      </c>
      <c r="J54" s="31" t="s">
        <v>142</v>
      </c>
      <c r="K54" s="31" t="s">
        <v>109</v>
      </c>
      <c r="L54" s="31" t="s">
        <v>143</v>
      </c>
      <c r="M54" s="31" t="s">
        <v>113</v>
      </c>
      <c r="N54" s="31" t="s">
        <v>144</v>
      </c>
      <c r="O54" s="31" t="s">
        <v>117</v>
      </c>
      <c r="P54" s="31" t="s">
        <v>145</v>
      </c>
      <c r="Q54" s="96" t="s">
        <v>121</v>
      </c>
      <c r="R54" s="31" t="s">
        <v>146</v>
      </c>
      <c r="S54" s="31" t="s">
        <v>125</v>
      </c>
      <c r="T54" s="31" t="s">
        <v>147</v>
      </c>
      <c r="U54" s="87" t="s">
        <v>148</v>
      </c>
      <c r="V54" s="32"/>
      <c r="W54" s="32"/>
      <c r="X54" s="32"/>
      <c r="Y54" s="32"/>
      <c r="Z54" s="32"/>
      <c r="AA54" s="32"/>
      <c r="AB54" s="32"/>
    </row>
    <row r="55" spans="1:28" x14ac:dyDescent="0.2">
      <c r="A55" s="21" t="s">
        <v>36</v>
      </c>
      <c r="B55" s="24">
        <v>2.302505362390234E-2</v>
      </c>
      <c r="C55" s="26">
        <v>0.27973162720270273</v>
      </c>
      <c r="D55" s="24">
        <f t="shared" ref="D55:D64" si="15">(C55*10)/1000</f>
        <v>2.797316272027027E-3</v>
      </c>
      <c r="E55" s="26">
        <v>0.14530065692711489</v>
      </c>
      <c r="F55" s="24">
        <f t="shared" ref="F55:F64" si="16">(E55*10)/1000</f>
        <v>1.4530065692711488E-3</v>
      </c>
      <c r="G55" s="26">
        <v>5.854584384938346E-2</v>
      </c>
      <c r="H55" s="24">
        <f t="shared" ref="H55:H64" si="17">(G55*10)/1000</f>
        <v>5.8545843849383463E-4</v>
      </c>
      <c r="I55" s="26">
        <v>0.12359863219540543</v>
      </c>
      <c r="J55" s="24">
        <f t="shared" ref="J55:J64" si="18">(I55*10)/1000</f>
        <v>1.2359863219540542E-3</v>
      </c>
      <c r="K55" s="26">
        <v>0.18082890870379731</v>
      </c>
      <c r="L55" s="24">
        <f t="shared" ref="L55:L64" si="19">(K55*10)/1000</f>
        <v>1.808289087037973E-3</v>
      </c>
      <c r="M55" s="26">
        <v>2.4123797991018581</v>
      </c>
      <c r="N55" s="24">
        <f t="shared" ref="N55:N64" si="20">(M55*10)/1000</f>
        <v>2.4123797991018582E-2</v>
      </c>
      <c r="O55" s="26">
        <v>0.64143211819945956</v>
      </c>
      <c r="P55" s="24">
        <f t="shared" ref="P55:P64" si="21">(O55*10)/1000</f>
        <v>6.4143211819945953E-3</v>
      </c>
      <c r="Q55" s="94">
        <v>1.1442707027356925E-3</v>
      </c>
      <c r="R55" s="98">
        <f t="shared" ref="R55:R64" si="22">(Q55*10)/1000</f>
        <v>1.1442707027356925E-5</v>
      </c>
      <c r="S55" s="26">
        <v>0.11406628945037502</v>
      </c>
      <c r="T55" s="24">
        <f t="shared" ref="T55:T64" si="23">(S55*10)/1000</f>
        <v>1.1406628945037503E-3</v>
      </c>
      <c r="U55" s="25">
        <f t="shared" ref="U55:U64" si="24">(D55+N55)/B55</f>
        <v>1.1692096228214106</v>
      </c>
    </row>
    <row r="56" spans="1:28" x14ac:dyDescent="0.2">
      <c r="A56" s="21" t="s">
        <v>17</v>
      </c>
      <c r="B56" s="24">
        <v>2.4367704710821884E-2</v>
      </c>
      <c r="C56" s="26">
        <v>1.1657981457485223</v>
      </c>
      <c r="D56" s="24">
        <f t="shared" si="15"/>
        <v>1.1657981457485223E-2</v>
      </c>
      <c r="E56" s="26">
        <v>0.16488502224849419</v>
      </c>
      <c r="F56" s="24">
        <f t="shared" si="16"/>
        <v>1.648850222484942E-3</v>
      </c>
      <c r="G56" s="26">
        <v>4.0319581666759585E-2</v>
      </c>
      <c r="H56" s="24">
        <f t="shared" si="17"/>
        <v>4.0319581666759587E-4</v>
      </c>
      <c r="I56" s="26">
        <v>0.26554566646993621</v>
      </c>
      <c r="J56" s="24">
        <f t="shared" si="18"/>
        <v>2.6554566646993624E-3</v>
      </c>
      <c r="K56" s="26">
        <v>0.14168795337438883</v>
      </c>
      <c r="L56" s="24">
        <f t="shared" si="19"/>
        <v>1.4168795337438885E-3</v>
      </c>
      <c r="M56" s="26">
        <v>0.66641083489548236</v>
      </c>
      <c r="N56" s="24">
        <f t="shared" si="20"/>
        <v>6.6641083489548236E-3</v>
      </c>
      <c r="O56" s="26">
        <v>0.93107565071436982</v>
      </c>
      <c r="P56" s="24">
        <f t="shared" si="21"/>
        <v>9.3107565071436967E-3</v>
      </c>
      <c r="Q56" s="94">
        <v>5.1981787087957039E-4</v>
      </c>
      <c r="R56" s="98">
        <f t="shared" si="22"/>
        <v>5.1981787087957035E-6</v>
      </c>
      <c r="S56" s="26">
        <v>3.0904879164097745E-2</v>
      </c>
      <c r="T56" s="24">
        <f t="shared" si="23"/>
        <v>3.0904879164097741E-4</v>
      </c>
      <c r="U56" s="25">
        <f t="shared" si="24"/>
        <v>0.75190051848843464</v>
      </c>
    </row>
    <row r="57" spans="1:28" x14ac:dyDescent="0.2">
      <c r="A57" s="21" t="s">
        <v>18</v>
      </c>
      <c r="B57" s="24">
        <v>2.4591808120175522E-2</v>
      </c>
      <c r="C57" s="26">
        <v>1.5012604733388923</v>
      </c>
      <c r="D57" s="24">
        <f t="shared" si="15"/>
        <v>1.5012604733388923E-2</v>
      </c>
      <c r="E57" s="26">
        <v>0.17666052863328752</v>
      </c>
      <c r="F57" s="24">
        <f t="shared" si="16"/>
        <v>1.7666052863328752E-3</v>
      </c>
      <c r="G57" s="26">
        <v>4.6192125995644429E-2</v>
      </c>
      <c r="H57" s="24">
        <f t="shared" si="17"/>
        <v>4.6192125995644429E-4</v>
      </c>
      <c r="I57" s="26">
        <v>0.27767700924624</v>
      </c>
      <c r="J57" s="24">
        <f t="shared" si="18"/>
        <v>2.7767700924623997E-3</v>
      </c>
      <c r="K57" s="26">
        <v>0.12503390375780282</v>
      </c>
      <c r="L57" s="24">
        <f t="shared" si="19"/>
        <v>1.2503390375780282E-3</v>
      </c>
      <c r="M57" s="26">
        <v>0.76170030161415614</v>
      </c>
      <c r="N57" s="24">
        <f t="shared" si="20"/>
        <v>7.617003016141561E-3</v>
      </c>
      <c r="O57" s="26">
        <v>0.98528576769449427</v>
      </c>
      <c r="P57" s="24">
        <f t="shared" si="21"/>
        <v>9.8528576769449424E-3</v>
      </c>
      <c r="Q57" s="94">
        <v>6.3998463650526203E-4</v>
      </c>
      <c r="R57" s="98">
        <f t="shared" si="22"/>
        <v>6.3998463650526207E-6</v>
      </c>
      <c r="S57" s="26">
        <v>2.7554518565891858E-2</v>
      </c>
      <c r="T57" s="24">
        <f t="shared" si="23"/>
        <v>2.7554518565891856E-4</v>
      </c>
      <c r="U57" s="25">
        <f t="shared" si="24"/>
        <v>0.92020918669110718</v>
      </c>
    </row>
    <row r="58" spans="1:28" x14ac:dyDescent="0.2">
      <c r="A58" s="21" t="s">
        <v>19</v>
      </c>
      <c r="B58" s="24">
        <v>2.4879361316932483E-2</v>
      </c>
      <c r="C58" s="26">
        <v>0.95545488288664604</v>
      </c>
      <c r="D58" s="24">
        <f t="shared" si="15"/>
        <v>9.5545488288664611E-3</v>
      </c>
      <c r="E58" s="26">
        <v>0.16649395901759931</v>
      </c>
      <c r="F58" s="24">
        <f t="shared" si="16"/>
        <v>1.6649395901759932E-3</v>
      </c>
      <c r="G58" s="26">
        <v>4.964114593023481E-2</v>
      </c>
      <c r="H58" s="24">
        <f t="shared" si="17"/>
        <v>4.964114593023481E-4</v>
      </c>
      <c r="I58" s="26">
        <v>0.27390815647468636</v>
      </c>
      <c r="J58" s="24">
        <f t="shared" si="18"/>
        <v>2.7390815647468634E-3</v>
      </c>
      <c r="K58" s="26">
        <v>0.13412844315458125</v>
      </c>
      <c r="L58" s="24">
        <f t="shared" si="19"/>
        <v>1.3412844315458126E-3</v>
      </c>
      <c r="M58" s="26">
        <v>0.82537869819736909</v>
      </c>
      <c r="N58" s="24">
        <f t="shared" si="20"/>
        <v>8.2537869819736924E-3</v>
      </c>
      <c r="O58" s="26">
        <v>0.99420662187715969</v>
      </c>
      <c r="P58" s="24">
        <f t="shared" si="21"/>
        <v>9.9420662187715975E-3</v>
      </c>
      <c r="Q58" s="94">
        <v>5.2045345971269959E-4</v>
      </c>
      <c r="R58" s="98">
        <f t="shared" si="22"/>
        <v>5.2045345971269956E-6</v>
      </c>
      <c r="S58" s="26">
        <v>3.2253258496391247E-2</v>
      </c>
      <c r="T58" s="24">
        <f t="shared" si="23"/>
        <v>3.2253258496391248E-4</v>
      </c>
      <c r="U58" s="25">
        <f t="shared" si="24"/>
        <v>0.71578749888246107</v>
      </c>
    </row>
    <row r="59" spans="1:28" x14ac:dyDescent="0.2">
      <c r="A59" s="21" t="s">
        <v>21</v>
      </c>
      <c r="B59" s="24">
        <v>2.500910561331551E-2</v>
      </c>
      <c r="C59" s="26">
        <v>0.17469022403513101</v>
      </c>
      <c r="D59" s="24">
        <f t="shared" si="15"/>
        <v>1.7469022403513101E-3</v>
      </c>
      <c r="E59" s="26">
        <v>4.8830176529193733E-2</v>
      </c>
      <c r="F59" s="24">
        <f t="shared" si="16"/>
        <v>4.8830176529193736E-4</v>
      </c>
      <c r="G59" s="26">
        <v>3.6441288506546696E-2</v>
      </c>
      <c r="H59" s="24">
        <f t="shared" si="17"/>
        <v>3.6441288506546698E-4</v>
      </c>
      <c r="I59" s="26">
        <v>0.10094323576413983</v>
      </c>
      <c r="J59" s="24">
        <f t="shared" si="18"/>
        <v>1.0094323576413983E-3</v>
      </c>
      <c r="K59" s="26">
        <v>0.10499360022466508</v>
      </c>
      <c r="L59" s="24">
        <f t="shared" si="19"/>
        <v>1.0499360022466508E-3</v>
      </c>
      <c r="M59" s="26">
        <v>0.60043830851342905</v>
      </c>
      <c r="N59" s="24">
        <f t="shared" si="20"/>
        <v>6.0043830851342905E-3</v>
      </c>
      <c r="O59" s="26">
        <v>0.58573755886525625</v>
      </c>
      <c r="P59" s="24">
        <f t="shared" si="21"/>
        <v>5.8573755886525622E-3</v>
      </c>
      <c r="Q59" s="94">
        <v>5.1138355483643615E-4</v>
      </c>
      <c r="R59" s="98">
        <f t="shared" si="22"/>
        <v>5.1138355483643612E-6</v>
      </c>
      <c r="S59" s="26">
        <v>2.6441269325778519E-2</v>
      </c>
      <c r="T59" s="24">
        <f t="shared" si="23"/>
        <v>2.6441269325778516E-4</v>
      </c>
      <c r="U59" s="25">
        <f t="shared" si="24"/>
        <v>0.30993852580472175</v>
      </c>
    </row>
    <row r="60" spans="1:28" x14ac:dyDescent="0.2">
      <c r="A60" s="21" t="s">
        <v>13</v>
      </c>
      <c r="B60" s="24">
        <v>2.7165618644981307E-2</v>
      </c>
      <c r="C60" s="26">
        <v>0.66771910366133447</v>
      </c>
      <c r="D60" s="24">
        <f t="shared" si="15"/>
        <v>6.677191036613345E-3</v>
      </c>
      <c r="E60" s="26">
        <v>0.13607097343004643</v>
      </c>
      <c r="F60" s="24">
        <f t="shared" si="16"/>
        <v>1.3607097343004643E-3</v>
      </c>
      <c r="G60" s="26">
        <v>6.4353554371726046E-2</v>
      </c>
      <c r="H60" s="24">
        <f t="shared" si="17"/>
        <v>6.4353554371726054E-4</v>
      </c>
      <c r="I60" s="26">
        <v>0.34216079142054162</v>
      </c>
      <c r="J60" s="24">
        <f t="shared" si="18"/>
        <v>3.4216079142054159E-3</v>
      </c>
      <c r="K60" s="26">
        <v>6.3386643593807496E-2</v>
      </c>
      <c r="L60" s="24">
        <f t="shared" si="19"/>
        <v>6.3386643593807499E-4</v>
      </c>
      <c r="M60" s="26">
        <v>0.39641053800018833</v>
      </c>
      <c r="N60" s="24">
        <f t="shared" si="20"/>
        <v>3.9641053800018831E-3</v>
      </c>
      <c r="O60" s="26">
        <v>1.0195616506631733</v>
      </c>
      <c r="P60" s="24">
        <f t="shared" si="21"/>
        <v>1.0195616506631732E-2</v>
      </c>
      <c r="Q60" s="94">
        <v>1.6531319891331946E-3</v>
      </c>
      <c r="R60" s="98">
        <f t="shared" si="22"/>
        <v>1.6531319891331944E-5</v>
      </c>
      <c r="S60" s="26">
        <v>5.1560701279013285E-2</v>
      </c>
      <c r="T60" s="24">
        <f t="shared" si="23"/>
        <v>5.1560701279013284E-4</v>
      </c>
      <c r="U60" s="25">
        <f t="shared" si="24"/>
        <v>0.39171927411935259</v>
      </c>
    </row>
    <row r="61" spans="1:28" x14ac:dyDescent="0.2">
      <c r="A61" s="21" t="s">
        <v>16</v>
      </c>
      <c r="B61" s="24">
        <v>2.7473643775309205E-2</v>
      </c>
      <c r="C61" s="26">
        <v>0.69986594333008556</v>
      </c>
      <c r="D61" s="24">
        <f t="shared" si="15"/>
        <v>6.9986594333008552E-3</v>
      </c>
      <c r="E61" s="26">
        <v>0.16008278836889514</v>
      </c>
      <c r="F61" s="24">
        <f t="shared" si="16"/>
        <v>1.6008278836889514E-3</v>
      </c>
      <c r="G61" s="26">
        <v>4.9478141157946874E-2</v>
      </c>
      <c r="H61" s="24">
        <f t="shared" si="17"/>
        <v>4.9478141157946877E-4</v>
      </c>
      <c r="I61" s="26">
        <v>0.24563878829836491</v>
      </c>
      <c r="J61" s="24">
        <f t="shared" si="18"/>
        <v>2.4563878829836493E-3</v>
      </c>
      <c r="K61" s="26">
        <v>0.17637208151259434</v>
      </c>
      <c r="L61" s="24">
        <f t="shared" si="19"/>
        <v>1.7637208151259434E-3</v>
      </c>
      <c r="M61" s="26">
        <v>0.47206364717602833</v>
      </c>
      <c r="N61" s="24">
        <f t="shared" si="20"/>
        <v>4.720636471760283E-3</v>
      </c>
      <c r="O61" s="26">
        <v>1.196180202923121</v>
      </c>
      <c r="P61" s="24">
        <f t="shared" si="21"/>
        <v>1.196180202923121E-2</v>
      </c>
      <c r="Q61" s="94">
        <v>6.6091698112199278E-4</v>
      </c>
      <c r="R61" s="98">
        <f t="shared" si="22"/>
        <v>6.6091698112199279E-6</v>
      </c>
      <c r="S61" s="26">
        <v>3.2425087208884922E-2</v>
      </c>
      <c r="T61" s="24">
        <f t="shared" si="23"/>
        <v>3.2425087208884921E-4</v>
      </c>
      <c r="U61" s="25">
        <f t="shared" si="24"/>
        <v>0.42656503814733771</v>
      </c>
    </row>
    <row r="62" spans="1:28" x14ac:dyDescent="0.2">
      <c r="A62" s="21" t="s">
        <v>20</v>
      </c>
      <c r="B62" s="24">
        <v>2.7465285740844329E-2</v>
      </c>
      <c r="C62" s="26">
        <v>1.1463262709273425</v>
      </c>
      <c r="D62" s="24">
        <f t="shared" si="15"/>
        <v>1.1463262709273427E-2</v>
      </c>
      <c r="E62" s="26">
        <v>0.15562910980011713</v>
      </c>
      <c r="F62" s="24">
        <f t="shared" si="16"/>
        <v>1.5562910980011712E-3</v>
      </c>
      <c r="G62" s="26">
        <v>6.6484322346194447E-2</v>
      </c>
      <c r="H62" s="24">
        <f t="shared" si="17"/>
        <v>6.6484322346194451E-4</v>
      </c>
      <c r="I62" s="26">
        <v>0.31974820915101343</v>
      </c>
      <c r="J62" s="24">
        <f t="shared" si="18"/>
        <v>3.1974820915101347E-3</v>
      </c>
      <c r="K62" s="26">
        <v>0.10882054203987568</v>
      </c>
      <c r="L62" s="24">
        <f t="shared" si="19"/>
        <v>1.0882054203987567E-3</v>
      </c>
      <c r="M62" s="26">
        <v>0.25964634361255018</v>
      </c>
      <c r="N62" s="24">
        <f t="shared" si="20"/>
        <v>2.5964634361255018E-3</v>
      </c>
      <c r="O62" s="26">
        <v>1.0134444166620462</v>
      </c>
      <c r="P62" s="24">
        <f t="shared" si="21"/>
        <v>1.0134444166620462E-2</v>
      </c>
      <c r="Q62" s="94">
        <v>1.2730665974868189E-3</v>
      </c>
      <c r="R62" s="98">
        <f t="shared" si="22"/>
        <v>1.2730665974868189E-5</v>
      </c>
      <c r="S62" s="26">
        <v>4.6000937190432599E-2</v>
      </c>
      <c r="T62" s="24">
        <f t="shared" si="23"/>
        <v>4.6000937190432601E-4</v>
      </c>
      <c r="U62" s="25">
        <f t="shared" si="24"/>
        <v>0.51190897040223948</v>
      </c>
    </row>
    <row r="63" spans="1:28" x14ac:dyDescent="0.2">
      <c r="A63" s="21" t="s">
        <v>14</v>
      </c>
      <c r="B63" s="24">
        <v>2.8583116063984244E-2</v>
      </c>
      <c r="C63" s="26">
        <v>0.3429249431957207</v>
      </c>
      <c r="D63" s="24">
        <f t="shared" si="15"/>
        <v>3.4292494319572071E-3</v>
      </c>
      <c r="E63" s="26">
        <v>0.13717535013973489</v>
      </c>
      <c r="F63" s="24">
        <f t="shared" si="16"/>
        <v>1.3717535013973491E-3</v>
      </c>
      <c r="G63" s="26">
        <v>8.6924077800815014E-2</v>
      </c>
      <c r="H63" s="24">
        <f t="shared" si="17"/>
        <v>8.6924077800815016E-4</v>
      </c>
      <c r="I63" s="26">
        <v>0.33114081774329163</v>
      </c>
      <c r="J63" s="24">
        <f t="shared" si="18"/>
        <v>3.3114081774329165E-3</v>
      </c>
      <c r="K63" s="26">
        <v>0.19219886819836743</v>
      </c>
      <c r="L63" s="24">
        <f t="shared" si="19"/>
        <v>1.9219886819836743E-3</v>
      </c>
      <c r="M63" s="26">
        <v>0.29990080689785892</v>
      </c>
      <c r="N63" s="24">
        <f t="shared" si="20"/>
        <v>2.999008068978589E-3</v>
      </c>
      <c r="O63" s="26">
        <v>1.0758863380349708</v>
      </c>
      <c r="P63" s="24">
        <f t="shared" si="21"/>
        <v>1.0758863380349709E-2</v>
      </c>
      <c r="Q63" s="94">
        <v>1.651245812844667E-3</v>
      </c>
      <c r="R63" s="98">
        <f t="shared" si="22"/>
        <v>1.6512458128446671E-5</v>
      </c>
      <c r="S63" s="26">
        <v>4.4255326685520194E-2</v>
      </c>
      <c r="T63" s="24">
        <f t="shared" si="23"/>
        <v>4.4255326685520193E-4</v>
      </c>
      <c r="U63" s="25">
        <f t="shared" si="24"/>
        <v>0.22489701565588338</v>
      </c>
    </row>
    <row r="64" spans="1:28" x14ac:dyDescent="0.2">
      <c r="A64" s="21" t="s">
        <v>15</v>
      </c>
      <c r="B64" s="24">
        <v>2.9080074866313834E-2</v>
      </c>
      <c r="C64" s="26">
        <v>0.19086320410167715</v>
      </c>
      <c r="D64" s="24">
        <f t="shared" si="15"/>
        <v>1.9086320410167715E-3</v>
      </c>
      <c r="E64" s="26">
        <v>0.13617093412637091</v>
      </c>
      <c r="F64" s="24">
        <f t="shared" si="16"/>
        <v>1.3617093412637091E-3</v>
      </c>
      <c r="G64" s="26">
        <v>8.199834095130755E-2</v>
      </c>
      <c r="H64" s="24">
        <f t="shared" si="17"/>
        <v>8.1998340951307551E-4</v>
      </c>
      <c r="I64" s="26">
        <v>0.3270634035331253</v>
      </c>
      <c r="J64" s="24">
        <f t="shared" si="18"/>
        <v>3.2706340353312528E-3</v>
      </c>
      <c r="K64" s="26">
        <v>0.28254709482545909</v>
      </c>
      <c r="L64" s="24">
        <f t="shared" si="19"/>
        <v>2.8254709482545908E-3</v>
      </c>
      <c r="M64" s="26">
        <v>0.26719860757308211</v>
      </c>
      <c r="N64" s="24">
        <f t="shared" si="20"/>
        <v>2.6719860757308212E-3</v>
      </c>
      <c r="O64" s="26">
        <v>1.0333167689042604</v>
      </c>
      <c r="P64" s="24">
        <f t="shared" si="21"/>
        <v>1.0333167689042603E-2</v>
      </c>
      <c r="Q64" s="94">
        <v>3.1998956162922598E-3</v>
      </c>
      <c r="R64" s="98">
        <f t="shared" si="22"/>
        <v>3.1998956162922602E-5</v>
      </c>
      <c r="S64" s="26">
        <v>5.1474711364300797E-2</v>
      </c>
      <c r="T64" s="24">
        <f t="shared" si="23"/>
        <v>5.1474711364300795E-4</v>
      </c>
      <c r="U64" s="25">
        <f t="shared" si="24"/>
        <v>0.15751741141676873</v>
      </c>
    </row>
    <row r="66" spans="1:19" x14ac:dyDescent="0.2">
      <c r="A66" s="31" t="s">
        <v>149</v>
      </c>
    </row>
    <row r="67" spans="1:19" x14ac:dyDescent="0.2">
      <c r="A67" s="21" t="s">
        <v>0</v>
      </c>
      <c r="B67" s="21" t="s">
        <v>150</v>
      </c>
      <c r="C67" s="21" t="s">
        <v>151</v>
      </c>
      <c r="D67" s="21" t="s">
        <v>152</v>
      </c>
    </row>
    <row r="68" spans="1:19" x14ac:dyDescent="0.2">
      <c r="A68" s="21" t="s">
        <v>36</v>
      </c>
      <c r="B68" s="26">
        <f t="shared" ref="B68:B77" si="25">H41+C41+G41</f>
        <v>2.8729403350083578</v>
      </c>
      <c r="C68" s="26">
        <f t="shared" ref="C68:C77" si="26">I41+D41</f>
        <v>0.78673277512657447</v>
      </c>
      <c r="D68" s="26">
        <f t="shared" ref="D68:D77" si="27">F41+K41+E41</f>
        <v>0.2962107654951639</v>
      </c>
      <c r="H68" s="25"/>
      <c r="I68" s="25"/>
      <c r="J68" s="25"/>
      <c r="K68" s="25"/>
      <c r="L68" s="25"/>
      <c r="M68" s="25"/>
    </row>
    <row r="69" spans="1:19" x14ac:dyDescent="0.2">
      <c r="A69" s="21" t="s">
        <v>17</v>
      </c>
      <c r="B69" s="26">
        <f t="shared" si="25"/>
        <v>1.9738969340183936</v>
      </c>
      <c r="C69" s="26">
        <f t="shared" si="26"/>
        <v>1.0959606729628639</v>
      </c>
      <c r="D69" s="26">
        <f t="shared" si="27"/>
        <v>0.33677012730079353</v>
      </c>
      <c r="H69" s="25"/>
      <c r="I69" s="25"/>
      <c r="J69" s="25"/>
      <c r="K69" s="25"/>
      <c r="L69" s="25"/>
      <c r="M69" s="25"/>
    </row>
    <row r="70" spans="1:19" x14ac:dyDescent="0.2">
      <c r="A70" s="21" t="s">
        <v>18</v>
      </c>
      <c r="B70" s="26">
        <f t="shared" si="25"/>
        <v>2.3879946787108515</v>
      </c>
      <c r="C70" s="26">
        <f t="shared" si="26"/>
        <v>1.1619462963277818</v>
      </c>
      <c r="D70" s="26">
        <f t="shared" si="27"/>
        <v>0.35142365380777629</v>
      </c>
      <c r="H70" s="25"/>
      <c r="I70" s="25"/>
      <c r="J70" s="25"/>
      <c r="K70" s="25"/>
      <c r="L70" s="25"/>
      <c r="M70" s="25"/>
    </row>
    <row r="71" spans="1:19" x14ac:dyDescent="0.2">
      <c r="A71" s="21" t="s">
        <v>19</v>
      </c>
      <c r="B71" s="26">
        <f t="shared" si="25"/>
        <v>1.9149620242385963</v>
      </c>
      <c r="C71" s="26">
        <f t="shared" si="26"/>
        <v>1.160700580894759</v>
      </c>
      <c r="D71" s="26">
        <f t="shared" si="27"/>
        <v>0.35580256090131246</v>
      </c>
      <c r="H71" s="25"/>
      <c r="I71" s="25"/>
      <c r="J71" s="25"/>
      <c r="K71" s="25"/>
      <c r="L71" s="25"/>
      <c r="M71" s="25"/>
    </row>
    <row r="72" spans="1:19" x14ac:dyDescent="0.2">
      <c r="A72" s="21" t="s">
        <v>21</v>
      </c>
      <c r="B72" s="26">
        <f t="shared" si="25"/>
        <v>0.88012213277322515</v>
      </c>
      <c r="C72" s="26">
        <f t="shared" si="26"/>
        <v>0.63456773539444999</v>
      </c>
      <c r="D72" s="26">
        <f t="shared" si="27"/>
        <v>0.16382579359646504</v>
      </c>
      <c r="H72" s="25"/>
      <c r="I72" s="25"/>
      <c r="J72" s="25"/>
      <c r="K72" s="25"/>
      <c r="L72" s="25"/>
      <c r="M72" s="25"/>
    </row>
    <row r="73" spans="1:19" x14ac:dyDescent="0.2">
      <c r="A73" s="21" t="s">
        <v>13</v>
      </c>
      <c r="B73" s="26">
        <f t="shared" si="25"/>
        <v>1.1129015096718302</v>
      </c>
      <c r="C73" s="26">
        <f t="shared" si="26"/>
        <v>1.0986557673516357</v>
      </c>
      <c r="D73" s="26">
        <f t="shared" si="27"/>
        <v>0.41291611234575665</v>
      </c>
      <c r="H73" s="25"/>
      <c r="I73" s="25"/>
      <c r="J73" s="25"/>
      <c r="K73" s="25"/>
      <c r="L73" s="25"/>
      <c r="M73" s="25"/>
    </row>
    <row r="74" spans="1:19" x14ac:dyDescent="0.2">
      <c r="A74" s="21" t="s">
        <v>16</v>
      </c>
      <c r="B74" s="26">
        <f t="shared" si="25"/>
        <v>1.3483016720187082</v>
      </c>
      <c r="C74" s="26">
        <f t="shared" si="26"/>
        <v>1.3562629912920161</v>
      </c>
      <c r="D74" s="26">
        <f t="shared" si="27"/>
        <v>0.32754201666519667</v>
      </c>
      <c r="H74" s="25"/>
      <c r="I74" s="25"/>
      <c r="J74" s="25"/>
      <c r="K74" s="25"/>
      <c r="L74" s="25"/>
      <c r="M74" s="25"/>
    </row>
    <row r="75" spans="1:19" x14ac:dyDescent="0.2">
      <c r="A75" s="21" t="s">
        <v>20</v>
      </c>
      <c r="B75" s="26">
        <f t="shared" si="25"/>
        <v>1.5147931565797683</v>
      </c>
      <c r="C75" s="26">
        <f t="shared" si="26"/>
        <v>1.1690735264621632</v>
      </c>
      <c r="D75" s="26">
        <f t="shared" si="27"/>
        <v>0.43223346868764045</v>
      </c>
      <c r="H75" s="25"/>
      <c r="I75" s="25"/>
      <c r="J75" s="25"/>
      <c r="K75" s="25"/>
      <c r="L75" s="25"/>
      <c r="M75" s="25"/>
    </row>
    <row r="76" spans="1:19" x14ac:dyDescent="0.2">
      <c r="A76" s="21" t="s">
        <v>14</v>
      </c>
      <c r="B76" s="26">
        <f t="shared" si="25"/>
        <v>0.83502461829194707</v>
      </c>
      <c r="C76" s="26">
        <f t="shared" si="26"/>
        <v>1.2130616881747056</v>
      </c>
      <c r="D76" s="26">
        <f t="shared" si="27"/>
        <v>0.46232022222962682</v>
      </c>
      <c r="H76" s="25"/>
      <c r="I76" s="25"/>
      <c r="J76" s="25"/>
      <c r="K76" s="25"/>
      <c r="L76" s="25"/>
      <c r="M76" s="25"/>
    </row>
    <row r="77" spans="1:19" x14ac:dyDescent="0.2">
      <c r="A77" s="21" t="s">
        <v>15</v>
      </c>
      <c r="B77" s="26">
        <f t="shared" si="25"/>
        <v>0.74060890650021838</v>
      </c>
      <c r="C77" s="26">
        <f t="shared" si="26"/>
        <v>1.1694877030306312</v>
      </c>
      <c r="D77" s="26">
        <f t="shared" si="27"/>
        <v>0.46053645584873365</v>
      </c>
      <c r="H77" s="25"/>
      <c r="I77" s="25"/>
      <c r="J77" s="25"/>
      <c r="K77" s="25"/>
      <c r="L77" s="25"/>
      <c r="M77" s="25"/>
    </row>
    <row r="79" spans="1:19" x14ac:dyDescent="0.2">
      <c r="G79" s="31" t="s">
        <v>0</v>
      </c>
      <c r="H79" s="31" t="s">
        <v>153</v>
      </c>
      <c r="I79" s="31" t="s">
        <v>154</v>
      </c>
      <c r="J79" s="31" t="s">
        <v>155</v>
      </c>
      <c r="K79" s="31" t="s">
        <v>154</v>
      </c>
      <c r="L79" s="31" t="s">
        <v>156</v>
      </c>
      <c r="M79" s="31" t="s">
        <v>154</v>
      </c>
      <c r="N79" s="31" t="s">
        <v>157</v>
      </c>
      <c r="O79" s="31" t="s">
        <v>154</v>
      </c>
      <c r="P79" s="31" t="s">
        <v>137</v>
      </c>
      <c r="Q79" s="31" t="s">
        <v>154</v>
      </c>
      <c r="R79" s="31" t="s">
        <v>138</v>
      </c>
      <c r="S79" s="31" t="s">
        <v>154</v>
      </c>
    </row>
    <row r="80" spans="1:19" x14ac:dyDescent="0.2">
      <c r="G80" s="21" t="s">
        <v>36</v>
      </c>
      <c r="H80" s="25">
        <v>1.1692096228214106</v>
      </c>
      <c r="I80" s="25">
        <v>8.2302612133023593E-4</v>
      </c>
      <c r="J80" s="25">
        <v>20.589040334175749</v>
      </c>
      <c r="K80" s="25">
        <v>1.9590157730071863E-4</v>
      </c>
      <c r="L80" s="25">
        <v>0.20589040334175748</v>
      </c>
      <c r="M80" s="25">
        <f t="shared" ref="M80:M89" si="28">((L80-0.20589)/0.20589)*100</f>
        <v>1.959015772953263E-4</v>
      </c>
      <c r="N80" s="25">
        <v>55.427990740280002</v>
      </c>
      <c r="O80" s="25">
        <v>1.6370867379244104E-4</v>
      </c>
      <c r="P80" s="25">
        <v>12.065492980395867</v>
      </c>
      <c r="Q80" s="25">
        <v>7.706366624086144E-4</v>
      </c>
      <c r="R80" s="25">
        <v>4.237056770230082E-2</v>
      </c>
      <c r="S80" s="25">
        <v>1.339868540999748E-3</v>
      </c>
    </row>
    <row r="81" spans="7:19" x14ac:dyDescent="0.2">
      <c r="G81" s="21" t="s">
        <v>17</v>
      </c>
      <c r="H81" s="25">
        <v>0.75190051848843464</v>
      </c>
      <c r="I81" s="25">
        <v>-35.691026472080509</v>
      </c>
      <c r="J81" s="25">
        <v>10.120475278219628</v>
      </c>
      <c r="K81" s="25">
        <v>-50.845231540047465</v>
      </c>
      <c r="L81" s="25">
        <v>0.10120475278219628</v>
      </c>
      <c r="M81" s="25">
        <f t="shared" si="28"/>
        <v>-50.845231540047465</v>
      </c>
      <c r="N81" s="25">
        <v>18.542825693139633</v>
      </c>
      <c r="O81" s="25">
        <v>-66.546043250529735</v>
      </c>
      <c r="P81" s="25">
        <v>19.070922650100499</v>
      </c>
      <c r="Q81" s="25">
        <v>58.062912544138598</v>
      </c>
      <c r="R81" s="25">
        <v>1.6867551404117102E-2</v>
      </c>
      <c r="S81" s="25">
        <v>-60.189871597552269</v>
      </c>
    </row>
    <row r="82" spans="7:19" x14ac:dyDescent="0.2">
      <c r="G82" s="21" t="s">
        <v>18</v>
      </c>
      <c r="H82" s="25">
        <v>0.92020918669110718</v>
      </c>
      <c r="I82" s="25">
        <v>-21.295827344243314</v>
      </c>
      <c r="J82" s="25">
        <v>11.024329593403097</v>
      </c>
      <c r="K82" s="25">
        <v>-46.455245065796795</v>
      </c>
      <c r="L82" s="25">
        <v>0.11024329593403097</v>
      </c>
      <c r="M82" s="25">
        <f t="shared" si="28"/>
        <v>-46.455245065796795</v>
      </c>
      <c r="N82" s="25">
        <v>24.947625440025298</v>
      </c>
      <c r="O82" s="25">
        <v>-54.990852188112306</v>
      </c>
      <c r="P82" s="25">
        <v>18.925927360510599</v>
      </c>
      <c r="Q82" s="25">
        <v>56.861167972140159</v>
      </c>
      <c r="R82" s="25">
        <v>1.2176312939610521E-2</v>
      </c>
      <c r="S82" s="25">
        <v>-71.26194727493386</v>
      </c>
    </row>
    <row r="83" spans="7:19" x14ac:dyDescent="0.2">
      <c r="G83" s="21" t="s">
        <v>19</v>
      </c>
      <c r="H83" s="25">
        <v>0.71578749888246107</v>
      </c>
      <c r="I83" s="25">
        <v>-38.77972127245458</v>
      </c>
      <c r="J83" s="25">
        <v>9.5902681672273786</v>
      </c>
      <c r="K83" s="25">
        <v>-53.420427571871485</v>
      </c>
      <c r="L83" s="25">
        <v>9.5902681672273782E-2</v>
      </c>
      <c r="M83" s="25">
        <f t="shared" si="28"/>
        <v>-53.420427571871485</v>
      </c>
      <c r="N83" s="25">
        <v>17.078671603799567</v>
      </c>
      <c r="O83" s="25">
        <v>-69.187590358286045</v>
      </c>
      <c r="P83" s="25">
        <v>18.673069262593316</v>
      </c>
      <c r="Q83" s="25">
        <v>54.765438879716513</v>
      </c>
      <c r="R83" s="25">
        <v>1.8111326537743239E-2</v>
      </c>
      <c r="S83" s="25">
        <v>-57.254362667587344</v>
      </c>
    </row>
    <row r="84" spans="7:19" x14ac:dyDescent="0.2">
      <c r="G84" s="21" t="s">
        <v>21</v>
      </c>
      <c r="H84" s="25">
        <v>0.30993852580472175</v>
      </c>
      <c r="I84" s="25">
        <v>-73.491402172021736</v>
      </c>
      <c r="J84" s="25">
        <v>11.17604693130863</v>
      </c>
      <c r="K84" s="25">
        <v>-45.718359651713875</v>
      </c>
      <c r="L84" s="25">
        <v>0.11176046931308629</v>
      </c>
      <c r="M84" s="25">
        <f t="shared" si="28"/>
        <v>-45.718359651713875</v>
      </c>
      <c r="N84" s="25">
        <v>8.6628728575590959</v>
      </c>
      <c r="O84" s="25">
        <v>-84.370916347978024</v>
      </c>
      <c r="P84" s="25">
        <v>13.247974138112756</v>
      </c>
      <c r="Q84" s="25">
        <v>9.8013670339380017</v>
      </c>
      <c r="R84" s="25">
        <v>3.4112109431505194E-2</v>
      </c>
      <c r="S84" s="25">
        <v>-19.489947058047687</v>
      </c>
    </row>
    <row r="85" spans="7:19" x14ac:dyDescent="0.2">
      <c r="G85" s="21" t="s">
        <v>13</v>
      </c>
      <c r="H85" s="25">
        <v>0.39171927411935259</v>
      </c>
      <c r="I85" s="25">
        <v>-66.496811998002698</v>
      </c>
      <c r="J85" s="25">
        <v>5.9998740623783338</v>
      </c>
      <c r="K85" s="25">
        <v>-70.858836940218879</v>
      </c>
      <c r="L85" s="25">
        <v>5.9998740623783339E-2</v>
      </c>
      <c r="M85" s="25">
        <f t="shared" si="28"/>
        <v>-70.858836940218893</v>
      </c>
      <c r="N85" s="25">
        <v>6.3846438360129216</v>
      </c>
      <c r="O85" s="25">
        <v>-88.4811731348059</v>
      </c>
      <c r="P85" s="25">
        <v>21.359124137780181</v>
      </c>
      <c r="Q85" s="25">
        <v>77.027899098083623</v>
      </c>
      <c r="R85" s="25">
        <v>3.6932386872469608E-2</v>
      </c>
      <c r="S85" s="25">
        <v>-12.833639668469177</v>
      </c>
    </row>
    <row r="86" spans="7:19" x14ac:dyDescent="0.2">
      <c r="G86" s="21" t="s">
        <v>16</v>
      </c>
      <c r="H86" s="25">
        <v>0.42656503814733771</v>
      </c>
      <c r="I86" s="25">
        <v>-63.516503750655353</v>
      </c>
      <c r="J86" s="25">
        <v>9.2535319446196844</v>
      </c>
      <c r="K86" s="25">
        <v>-55.055942762544639</v>
      </c>
      <c r="L86" s="25">
        <v>9.2535319446196848E-2</v>
      </c>
      <c r="M86" s="25">
        <f t="shared" si="28"/>
        <v>-55.055942762544632</v>
      </c>
      <c r="N86" s="25">
        <v>10.844487902593389</v>
      </c>
      <c r="O86" s="25">
        <v>-80.434965238456826</v>
      </c>
      <c r="P86" s="25">
        <v>15.029966972239414</v>
      </c>
      <c r="Q86" s="25">
        <v>24.570813833270456</v>
      </c>
      <c r="R86" s="25">
        <v>2.7668118862739618E-2</v>
      </c>
      <c r="S86" s="25">
        <v>-34.698799002266654</v>
      </c>
    </row>
    <row r="87" spans="7:19" x14ac:dyDescent="0.2">
      <c r="G87" s="21" t="s">
        <v>20</v>
      </c>
      <c r="H87" s="25">
        <v>0.51190897040223948</v>
      </c>
      <c r="I87" s="25">
        <v>-56.2171595619022</v>
      </c>
      <c r="J87" s="25">
        <v>7.0447178922180802</v>
      </c>
      <c r="K87" s="25">
        <v>-65.784069686638105</v>
      </c>
      <c r="L87" s="25">
        <v>7.0447178922180803E-2</v>
      </c>
      <c r="M87" s="25">
        <f t="shared" si="28"/>
        <v>-65.784069686638105</v>
      </c>
      <c r="N87" s="25">
        <v>9.9046804336178162</v>
      </c>
      <c r="O87" s="25">
        <v>-82.130514716202825</v>
      </c>
      <c r="P87" s="25">
        <v>20.832908896696193</v>
      </c>
      <c r="Q87" s="25">
        <v>72.666541488025189</v>
      </c>
      <c r="R87" s="25">
        <v>3.2718231290363005E-2</v>
      </c>
      <c r="S87" s="25">
        <v>-22.779723175919266</v>
      </c>
    </row>
    <row r="88" spans="7:19" x14ac:dyDescent="0.2">
      <c r="G88" s="21" t="s">
        <v>14</v>
      </c>
      <c r="H88" s="25">
        <v>0.22489701565588338</v>
      </c>
      <c r="I88" s="25">
        <v>-80.764880631552899</v>
      </c>
      <c r="J88" s="25">
        <v>4.9851350162221237</v>
      </c>
      <c r="K88" s="25">
        <v>-75.787386389712353</v>
      </c>
      <c r="L88" s="25">
        <v>4.9851350162221239E-2</v>
      </c>
      <c r="M88" s="25">
        <f t="shared" si="28"/>
        <v>-75.787386389712353</v>
      </c>
      <c r="N88" s="25">
        <v>3.2045731561207562</v>
      </c>
      <c r="O88" s="25">
        <v>-94.218483550484947</v>
      </c>
      <c r="P88" s="25">
        <v>20.846686071643745</v>
      </c>
      <c r="Q88" s="25">
        <v>72.780728957545918</v>
      </c>
      <c r="R88" s="25">
        <v>6.8844981208480996E-2</v>
      </c>
      <c r="S88" s="25">
        <v>62.485204645931077</v>
      </c>
    </row>
    <row r="89" spans="7:19" x14ac:dyDescent="0.2">
      <c r="G89" s="21" t="s">
        <v>15</v>
      </c>
      <c r="H89" s="25">
        <v>0.15751741141676873</v>
      </c>
      <c r="I89" s="25">
        <v>-86.527761596239415</v>
      </c>
      <c r="J89" s="25">
        <v>4.7580738300461158</v>
      </c>
      <c r="K89" s="25">
        <v>-76.890214046111439</v>
      </c>
      <c r="L89" s="25">
        <v>4.758073830046116E-2</v>
      </c>
      <c r="M89" s="25">
        <f t="shared" si="28"/>
        <v>-76.890214046111439</v>
      </c>
      <c r="N89" s="25">
        <v>2.1794919186731843</v>
      </c>
      <c r="O89" s="25">
        <v>-96.067879319488597</v>
      </c>
      <c r="P89" s="25">
        <v>21.127774468960776</v>
      </c>
      <c r="Q89" s="25">
        <v>75.110435368581037</v>
      </c>
      <c r="R89" s="25">
        <v>0.11237503335215759</v>
      </c>
      <c r="S89" s="25">
        <v>165.223113882836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AN1001"/>
  <sheetViews>
    <sheetView workbookViewId="0"/>
  </sheetViews>
  <sheetFormatPr baseColWidth="10" defaultColWidth="12.5703125" defaultRowHeight="15.75" customHeight="1" x14ac:dyDescent="0.2"/>
  <cols>
    <col min="1" max="1" width="15" customWidth="1"/>
    <col min="2" max="2" width="23.85546875" customWidth="1"/>
    <col min="4" max="4" width="18.5703125" customWidth="1"/>
    <col min="5" max="5" width="14.42578125" customWidth="1"/>
    <col min="6" max="8" width="15.28515625" customWidth="1"/>
    <col min="9" max="9" width="14" customWidth="1"/>
    <col min="18" max="18" width="13.85546875" customWidth="1"/>
    <col min="21" max="21" width="17" customWidth="1"/>
    <col min="24" max="24" width="17.42578125" customWidth="1"/>
    <col min="27" max="27" width="17.28515625" customWidth="1"/>
    <col min="30" max="30" width="17.42578125" customWidth="1"/>
    <col min="33" max="33" width="17.42578125" customWidth="1"/>
    <col min="36" max="36" width="16.85546875" customWidth="1"/>
    <col min="39" max="39" width="17.5703125" customWidth="1"/>
  </cols>
  <sheetData>
    <row r="1" spans="1:40" x14ac:dyDescent="0.2">
      <c r="A1" s="31"/>
      <c r="B1" s="99" t="s">
        <v>158</v>
      </c>
      <c r="C1" s="31" t="s">
        <v>159</v>
      </c>
      <c r="D1" s="99" t="s">
        <v>160</v>
      </c>
      <c r="E1" s="99" t="s">
        <v>161</v>
      </c>
      <c r="F1" s="99" t="s">
        <v>162</v>
      </c>
      <c r="G1" s="100" t="s">
        <v>163</v>
      </c>
      <c r="H1" s="99" t="s">
        <v>164</v>
      </c>
      <c r="I1" s="99" t="s">
        <v>162</v>
      </c>
      <c r="J1" s="101" t="s">
        <v>163</v>
      </c>
      <c r="K1" s="99" t="s">
        <v>165</v>
      </c>
      <c r="L1" s="99" t="s">
        <v>166</v>
      </c>
      <c r="M1" s="101" t="s">
        <v>163</v>
      </c>
      <c r="N1" s="99" t="s">
        <v>167</v>
      </c>
      <c r="O1" s="99" t="s">
        <v>166</v>
      </c>
      <c r="P1" s="99" t="s">
        <v>163</v>
      </c>
      <c r="Q1" s="99" t="s">
        <v>168</v>
      </c>
      <c r="R1" s="99" t="s">
        <v>166</v>
      </c>
      <c r="S1" s="99" t="s">
        <v>169</v>
      </c>
      <c r="T1" s="99" t="s">
        <v>170</v>
      </c>
      <c r="U1" s="99" t="s">
        <v>171</v>
      </c>
      <c r="V1" s="99" t="s">
        <v>163</v>
      </c>
      <c r="W1" s="99" t="s">
        <v>172</v>
      </c>
      <c r="X1" s="99" t="s">
        <v>173</v>
      </c>
      <c r="Y1" s="99" t="s">
        <v>163</v>
      </c>
      <c r="Z1" s="99" t="s">
        <v>174</v>
      </c>
      <c r="AA1" s="99" t="s">
        <v>173</v>
      </c>
      <c r="AB1" s="99" t="s">
        <v>163</v>
      </c>
      <c r="AC1" s="99" t="s">
        <v>175</v>
      </c>
      <c r="AD1" s="31" t="s">
        <v>173</v>
      </c>
      <c r="AE1" s="31" t="s">
        <v>176</v>
      </c>
      <c r="AF1" s="31" t="s">
        <v>177</v>
      </c>
      <c r="AG1" s="31" t="s">
        <v>173</v>
      </c>
      <c r="AH1" s="31" t="s">
        <v>163</v>
      </c>
      <c r="AI1" s="102">
        <v>44927</v>
      </c>
      <c r="AJ1" s="31" t="s">
        <v>171</v>
      </c>
      <c r="AK1" s="31" t="s">
        <v>163</v>
      </c>
      <c r="AL1" s="102">
        <v>44958</v>
      </c>
      <c r="AM1" s="31" t="s">
        <v>173</v>
      </c>
      <c r="AN1" s="31" t="s">
        <v>163</v>
      </c>
    </row>
    <row r="2" spans="1:40" x14ac:dyDescent="0.2">
      <c r="A2" s="39" t="s">
        <v>0</v>
      </c>
      <c r="B2" s="21">
        <v>0</v>
      </c>
      <c r="C2" s="21">
        <v>0</v>
      </c>
      <c r="D2" s="21">
        <v>0</v>
      </c>
      <c r="E2" s="21" t="s">
        <v>178</v>
      </c>
      <c r="F2" s="21" t="s">
        <v>178</v>
      </c>
      <c r="G2" s="103" t="s">
        <v>178</v>
      </c>
      <c r="H2" s="21" t="s">
        <v>179</v>
      </c>
      <c r="I2" s="21" t="s">
        <v>179</v>
      </c>
      <c r="J2" s="39" t="s">
        <v>179</v>
      </c>
      <c r="K2" s="21" t="s">
        <v>180</v>
      </c>
      <c r="L2" s="21" t="s">
        <v>180</v>
      </c>
      <c r="M2" s="39" t="s">
        <v>180</v>
      </c>
      <c r="N2" s="21" t="s">
        <v>181</v>
      </c>
      <c r="O2" s="21" t="s">
        <v>181</v>
      </c>
      <c r="P2" s="21" t="s">
        <v>181</v>
      </c>
      <c r="Q2" s="21" t="s">
        <v>182</v>
      </c>
      <c r="R2" s="21" t="s">
        <v>182</v>
      </c>
      <c r="S2" s="21" t="s">
        <v>182</v>
      </c>
      <c r="T2" s="21" t="s">
        <v>183</v>
      </c>
      <c r="U2" s="21" t="s">
        <v>183</v>
      </c>
      <c r="V2" s="21" t="s">
        <v>183</v>
      </c>
      <c r="W2" s="21" t="s">
        <v>184</v>
      </c>
      <c r="X2" s="21" t="s">
        <v>184</v>
      </c>
      <c r="Y2" s="21" t="s">
        <v>184</v>
      </c>
      <c r="Z2" s="21" t="s">
        <v>185</v>
      </c>
      <c r="AA2" s="104" t="s">
        <v>185</v>
      </c>
      <c r="AB2" s="104" t="s">
        <v>185</v>
      </c>
      <c r="AC2" s="104" t="s">
        <v>186</v>
      </c>
      <c r="AD2" s="15" t="s">
        <v>186</v>
      </c>
      <c r="AE2" s="15" t="s">
        <v>186</v>
      </c>
      <c r="AF2" s="15" t="s">
        <v>187</v>
      </c>
      <c r="AG2" s="15" t="s">
        <v>187</v>
      </c>
      <c r="AH2" s="15" t="s">
        <v>187</v>
      </c>
      <c r="AI2" s="15" t="s">
        <v>188</v>
      </c>
      <c r="AJ2" s="21" t="s">
        <v>188</v>
      </c>
      <c r="AK2" s="21" t="s">
        <v>188</v>
      </c>
      <c r="AL2" s="21" t="s">
        <v>189</v>
      </c>
      <c r="AM2" s="21" t="s">
        <v>189</v>
      </c>
      <c r="AN2" s="21" t="s">
        <v>189</v>
      </c>
    </row>
    <row r="3" spans="1:40" x14ac:dyDescent="0.2">
      <c r="A3" s="39" t="s">
        <v>13</v>
      </c>
      <c r="B3" s="21">
        <v>1.0736000000000001</v>
      </c>
      <c r="C3" s="21">
        <v>0.1124</v>
      </c>
      <c r="D3" s="21">
        <f t="shared" ref="D3:D38" si="0">B3-C3</f>
        <v>0.96120000000000005</v>
      </c>
      <c r="E3" s="21">
        <v>1.111</v>
      </c>
      <c r="F3" s="21">
        <f t="shared" ref="F3:F38" si="1">E3-C3</f>
        <v>0.99859999999999993</v>
      </c>
      <c r="G3" s="103">
        <f t="shared" ref="G3:G38" si="2">((F3-D3)*1000)/D3</f>
        <v>38.909696213066873</v>
      </c>
      <c r="H3" s="21">
        <v>1.1121000000000001</v>
      </c>
      <c r="I3" s="21">
        <f t="shared" ref="I3:I38" si="3">H3-C3</f>
        <v>0.99970000000000003</v>
      </c>
      <c r="J3" s="103">
        <f t="shared" ref="J3:J38" si="4">((I3-D3)*1000)/D3</f>
        <v>40.054099042863065</v>
      </c>
      <c r="K3" s="21">
        <v>1.113</v>
      </c>
      <c r="L3" s="21">
        <f t="shared" ref="L3:L38" si="5">K3-C3</f>
        <v>1.0005999999999999</v>
      </c>
      <c r="M3" s="103">
        <f t="shared" ref="M3:M38" si="6">((L3-D3)*1000)/D3</f>
        <v>40.990428630877936</v>
      </c>
      <c r="N3" s="21">
        <v>1.1133999999999999</v>
      </c>
      <c r="O3" s="21">
        <f t="shared" ref="O3:O38" si="7">N3-C3</f>
        <v>1.0009999999999999</v>
      </c>
      <c r="P3" s="103">
        <f t="shared" ref="P3:P38" si="8">((O3-D3)*1000)/D3</f>
        <v>41.406575114440109</v>
      </c>
      <c r="Q3" s="21">
        <v>1.1133999999999999</v>
      </c>
      <c r="R3" s="21">
        <f t="shared" ref="R3:R38" si="9">Q3-C3</f>
        <v>1.0009999999999999</v>
      </c>
      <c r="S3" s="103">
        <f t="shared" ref="S3:S38" si="10">((R3-D3)*1000)/D3</f>
        <v>41.406575114440109</v>
      </c>
      <c r="T3" s="21">
        <v>1.1133999999999999</v>
      </c>
      <c r="U3" s="21">
        <f t="shared" ref="U3:U38" si="11">T3-C3</f>
        <v>1.0009999999999999</v>
      </c>
      <c r="V3" s="103">
        <f t="shared" ref="V3:V38" si="12">((U3-D3)*1000)/D3</f>
        <v>41.406575114440109</v>
      </c>
      <c r="W3" s="21">
        <v>1.1133</v>
      </c>
      <c r="X3" s="21">
        <f t="shared" ref="X3:X38" si="13">W3-C3</f>
        <v>1.0008999999999999</v>
      </c>
      <c r="Y3" s="103">
        <f t="shared" ref="Y3:Y38" si="14">((X3-D3)*1000)/D3</f>
        <v>41.302538493549569</v>
      </c>
      <c r="Z3" s="21">
        <v>1.1141000000000001</v>
      </c>
      <c r="AA3" s="105">
        <f t="shared" ref="AA3:AA38" si="15">Z3-C3</f>
        <v>1.0017</v>
      </c>
      <c r="AB3" s="103">
        <f t="shared" ref="AB3:AB38" si="16">((AA3-D3)*1000)/D3</f>
        <v>42.134831460674135</v>
      </c>
      <c r="AC3" s="105">
        <v>1.1143000000000001</v>
      </c>
      <c r="AD3" s="105">
        <f t="shared" ref="AD3:AD38" si="17">AC3-C3</f>
        <v>1.0019</v>
      </c>
      <c r="AE3" s="103">
        <f t="shared" ref="AE3:AE38" si="18">((AD3-D3)*1000)/D3</f>
        <v>42.342904702455222</v>
      </c>
      <c r="AF3" s="15">
        <v>1.1143000000000001</v>
      </c>
      <c r="AG3" s="15">
        <f t="shared" ref="AG3:AG38" si="19">AF3-C3</f>
        <v>1.0019</v>
      </c>
      <c r="AH3" s="103">
        <f t="shared" ref="AH3:AH38" si="20">((AG3-D3)*1000)/D3</f>
        <v>42.342904702455222</v>
      </c>
      <c r="AI3" s="15">
        <v>1.1143000000000001</v>
      </c>
      <c r="AJ3" s="21">
        <f t="shared" ref="AJ3:AJ38" si="21">AI3-C3</f>
        <v>1.0019</v>
      </c>
      <c r="AK3" s="103">
        <f t="shared" ref="AK3:AK38" si="22">((AJ3-D3)*1000)/D3</f>
        <v>42.342904702455222</v>
      </c>
      <c r="AL3" s="21">
        <v>1.1140000000000001</v>
      </c>
      <c r="AM3" s="23">
        <f t="shared" ref="AM3:AM38" si="23">AL3-C3</f>
        <v>1.0016</v>
      </c>
      <c r="AN3" s="103">
        <f t="shared" ref="AN3:AN38" si="24">((AM3-D3)*1000)/D3</f>
        <v>42.030794839783596</v>
      </c>
    </row>
    <row r="4" spans="1:40" x14ac:dyDescent="0.2">
      <c r="A4" s="39" t="s">
        <v>13</v>
      </c>
      <c r="B4" s="21">
        <v>1.1012</v>
      </c>
      <c r="C4" s="21">
        <v>0.153</v>
      </c>
      <c r="D4" s="21">
        <f t="shared" si="0"/>
        <v>0.94819999999999993</v>
      </c>
      <c r="E4" s="21">
        <v>1.1515</v>
      </c>
      <c r="F4" s="21">
        <f t="shared" si="1"/>
        <v>0.99849999999999994</v>
      </c>
      <c r="G4" s="103">
        <f t="shared" si="2"/>
        <v>53.047880194051906</v>
      </c>
      <c r="H4" s="21">
        <v>1.1539999999999999</v>
      </c>
      <c r="I4" s="21">
        <f t="shared" si="3"/>
        <v>1.0009999999999999</v>
      </c>
      <c r="J4" s="103">
        <f t="shared" si="4"/>
        <v>55.684454756380468</v>
      </c>
      <c r="K4" s="21">
        <v>1.1539999999999999</v>
      </c>
      <c r="L4" s="21">
        <f t="shared" si="5"/>
        <v>1.0009999999999999</v>
      </c>
      <c r="M4" s="103">
        <f t="shared" si="6"/>
        <v>55.684454756380468</v>
      </c>
      <c r="N4" s="21">
        <v>1.1548</v>
      </c>
      <c r="O4" s="21">
        <f t="shared" si="7"/>
        <v>1.0018</v>
      </c>
      <c r="P4" s="103">
        <f t="shared" si="8"/>
        <v>56.528158616325776</v>
      </c>
      <c r="Q4" s="21">
        <v>1.1553</v>
      </c>
      <c r="R4" s="21">
        <f t="shared" si="9"/>
        <v>1.0023</v>
      </c>
      <c r="S4" s="103">
        <f t="shared" si="10"/>
        <v>57.055473528791438</v>
      </c>
      <c r="T4" s="21">
        <v>1.155</v>
      </c>
      <c r="U4" s="21">
        <f t="shared" si="11"/>
        <v>1.002</v>
      </c>
      <c r="V4" s="103">
        <f t="shared" si="12"/>
        <v>56.739084581312035</v>
      </c>
      <c r="W4" s="21">
        <v>1.1546000000000001</v>
      </c>
      <c r="X4" s="21">
        <f t="shared" si="13"/>
        <v>1.0016</v>
      </c>
      <c r="Y4" s="103">
        <f t="shared" si="14"/>
        <v>56.317232651339502</v>
      </c>
      <c r="Z4" s="21">
        <v>1.1540999999999999</v>
      </c>
      <c r="AA4" s="105">
        <f t="shared" si="15"/>
        <v>1.0010999999999999</v>
      </c>
      <c r="AB4" s="103">
        <f t="shared" si="16"/>
        <v>55.789917738873605</v>
      </c>
      <c r="AC4" s="21">
        <v>1.1541999999999999</v>
      </c>
      <c r="AD4" s="15">
        <f t="shared" si="17"/>
        <v>1.0011999999999999</v>
      </c>
      <c r="AE4" s="103">
        <f t="shared" si="18"/>
        <v>55.895380721366735</v>
      </c>
      <c r="AF4" s="21">
        <v>1.1549</v>
      </c>
      <c r="AG4" s="15">
        <f t="shared" si="19"/>
        <v>1.0019</v>
      </c>
      <c r="AH4" s="103">
        <f t="shared" si="20"/>
        <v>56.633621598818905</v>
      </c>
      <c r="AI4" s="21">
        <v>1.1549</v>
      </c>
      <c r="AJ4" s="21">
        <f t="shared" si="21"/>
        <v>1.0019</v>
      </c>
      <c r="AK4" s="103">
        <f t="shared" si="22"/>
        <v>56.633621598818905</v>
      </c>
      <c r="AL4" s="21">
        <v>1.1543000000000001</v>
      </c>
      <c r="AM4" s="23">
        <f t="shared" si="23"/>
        <v>1.0013000000000001</v>
      </c>
      <c r="AN4" s="103">
        <f t="shared" si="24"/>
        <v>56.000843703860106</v>
      </c>
    </row>
    <row r="5" spans="1:40" x14ac:dyDescent="0.2">
      <c r="A5" s="39" t="s">
        <v>13</v>
      </c>
      <c r="B5" s="21">
        <v>1.1431</v>
      </c>
      <c r="C5" s="21">
        <v>0.19989999999999999</v>
      </c>
      <c r="D5" s="21">
        <f t="shared" si="0"/>
        <v>0.94320000000000004</v>
      </c>
      <c r="E5" s="21">
        <v>1.1972</v>
      </c>
      <c r="F5" s="21">
        <f t="shared" si="1"/>
        <v>0.99730000000000008</v>
      </c>
      <c r="G5" s="103">
        <f t="shared" si="2"/>
        <v>57.357930449533541</v>
      </c>
      <c r="H5" s="21">
        <v>1.1975</v>
      </c>
      <c r="I5" s="21">
        <f t="shared" si="3"/>
        <v>0.99760000000000004</v>
      </c>
      <c r="J5" s="103">
        <f t="shared" si="4"/>
        <v>57.675996607294323</v>
      </c>
      <c r="K5" s="21">
        <v>1.1981999999999999</v>
      </c>
      <c r="L5" s="21">
        <f t="shared" si="5"/>
        <v>0.99829999999999997</v>
      </c>
      <c r="M5" s="103">
        <f t="shared" si="6"/>
        <v>58.418150975402803</v>
      </c>
      <c r="N5" s="21">
        <v>1.1990000000000001</v>
      </c>
      <c r="O5" s="21">
        <f t="shared" si="7"/>
        <v>0.9991000000000001</v>
      </c>
      <c r="P5" s="103">
        <f t="shared" si="8"/>
        <v>59.266327396098454</v>
      </c>
      <c r="Q5" s="21">
        <v>1.1994</v>
      </c>
      <c r="R5" s="21">
        <f t="shared" si="9"/>
        <v>0.99950000000000006</v>
      </c>
      <c r="S5" s="103">
        <f t="shared" si="10"/>
        <v>59.690415606446159</v>
      </c>
      <c r="T5" s="21">
        <v>1.1996</v>
      </c>
      <c r="U5" s="21">
        <f t="shared" si="11"/>
        <v>0.99970000000000003</v>
      </c>
      <c r="V5" s="103">
        <f t="shared" si="12"/>
        <v>59.902459711620004</v>
      </c>
      <c r="W5" s="21">
        <v>1.1995</v>
      </c>
      <c r="X5" s="21">
        <f t="shared" si="13"/>
        <v>0.99960000000000004</v>
      </c>
      <c r="Y5" s="103">
        <f t="shared" si="14"/>
        <v>59.796437659033082</v>
      </c>
      <c r="Z5" s="21">
        <v>1.1994</v>
      </c>
      <c r="AA5" s="105">
        <f t="shared" si="15"/>
        <v>0.99950000000000006</v>
      </c>
      <c r="AB5" s="103">
        <f t="shared" si="16"/>
        <v>59.690415606446159</v>
      </c>
      <c r="AC5" s="21">
        <v>1.1995</v>
      </c>
      <c r="AD5" s="15">
        <f t="shared" si="17"/>
        <v>0.99960000000000004</v>
      </c>
      <c r="AE5" s="103">
        <f t="shared" si="18"/>
        <v>59.796437659033082</v>
      </c>
      <c r="AF5" s="21">
        <v>1.1999</v>
      </c>
      <c r="AG5" s="15">
        <f t="shared" si="19"/>
        <v>1</v>
      </c>
      <c r="AH5" s="103">
        <f t="shared" si="20"/>
        <v>60.220525869380786</v>
      </c>
      <c r="AI5" s="21">
        <v>1.1999</v>
      </c>
      <c r="AJ5" s="21">
        <f t="shared" si="21"/>
        <v>1</v>
      </c>
      <c r="AK5" s="103">
        <f t="shared" si="22"/>
        <v>60.220525869380786</v>
      </c>
      <c r="AL5" s="30">
        <v>1.2</v>
      </c>
      <c r="AM5" s="24">
        <f t="shared" si="23"/>
        <v>1.0001</v>
      </c>
      <c r="AN5" s="103">
        <f t="shared" si="24"/>
        <v>60.326547921967716</v>
      </c>
    </row>
    <row r="6" spans="1:40" x14ac:dyDescent="0.2">
      <c r="A6" s="39" t="s">
        <v>14</v>
      </c>
      <c r="B6" s="21">
        <v>1.2442</v>
      </c>
      <c r="C6" s="21">
        <v>0.28549999999999998</v>
      </c>
      <c r="D6" s="21">
        <f t="shared" si="0"/>
        <v>0.9587</v>
      </c>
      <c r="E6" s="21">
        <v>1.2661</v>
      </c>
      <c r="F6" s="21">
        <f t="shared" si="1"/>
        <v>0.98060000000000003</v>
      </c>
      <c r="G6" s="103">
        <f t="shared" si="2"/>
        <v>22.843433816626714</v>
      </c>
      <c r="H6" s="21">
        <v>1.2668999999999999</v>
      </c>
      <c r="I6" s="21">
        <f t="shared" si="3"/>
        <v>0.98139999999999994</v>
      </c>
      <c r="J6" s="103">
        <f t="shared" si="4"/>
        <v>23.677897152393808</v>
      </c>
      <c r="K6" s="21">
        <v>1.2683</v>
      </c>
      <c r="L6" s="21">
        <f t="shared" si="5"/>
        <v>0.98280000000000001</v>
      </c>
      <c r="M6" s="103">
        <f t="shared" si="6"/>
        <v>25.138207989986448</v>
      </c>
      <c r="N6" s="21">
        <v>1.2685999999999999</v>
      </c>
      <c r="O6" s="21">
        <f t="shared" si="7"/>
        <v>0.98309999999999997</v>
      </c>
      <c r="P6" s="103">
        <f t="shared" si="8"/>
        <v>25.451131740899111</v>
      </c>
      <c r="Q6" s="21">
        <v>1.2689999999999999</v>
      </c>
      <c r="R6" s="21">
        <f t="shared" si="9"/>
        <v>0.98349999999999993</v>
      </c>
      <c r="S6" s="103">
        <f t="shared" si="10"/>
        <v>25.868363408782656</v>
      </c>
      <c r="T6" s="21">
        <v>1.2692000000000001</v>
      </c>
      <c r="U6" s="21">
        <f t="shared" si="11"/>
        <v>0.98370000000000013</v>
      </c>
      <c r="V6" s="103">
        <f t="shared" si="12"/>
        <v>26.076979242724665</v>
      </c>
      <c r="W6" s="21">
        <v>1.2699</v>
      </c>
      <c r="X6" s="21">
        <f t="shared" si="13"/>
        <v>0.98440000000000005</v>
      </c>
      <c r="Y6" s="103">
        <f t="shared" si="14"/>
        <v>26.80713466152087</v>
      </c>
      <c r="Z6" s="21">
        <v>1.2698</v>
      </c>
      <c r="AA6" s="105">
        <f t="shared" si="15"/>
        <v>0.98430000000000006</v>
      </c>
      <c r="AB6" s="103">
        <f t="shared" si="16"/>
        <v>26.702826744549981</v>
      </c>
      <c r="AC6" s="21">
        <v>1.2694000000000001</v>
      </c>
      <c r="AD6" s="15">
        <f t="shared" si="17"/>
        <v>0.98390000000000011</v>
      </c>
      <c r="AE6" s="103">
        <f t="shared" si="18"/>
        <v>26.285595076666432</v>
      </c>
      <c r="AF6" s="21">
        <v>1.2706</v>
      </c>
      <c r="AG6" s="15">
        <f t="shared" si="19"/>
        <v>0.98509999999999998</v>
      </c>
      <c r="AH6" s="103">
        <f t="shared" si="20"/>
        <v>27.537290080317071</v>
      </c>
      <c r="AI6" s="21">
        <v>1.2695000000000001</v>
      </c>
      <c r="AJ6" s="21">
        <f t="shared" si="21"/>
        <v>0.9840000000000001</v>
      </c>
      <c r="AK6" s="103">
        <f t="shared" si="22"/>
        <v>26.389902993637321</v>
      </c>
      <c r="AL6" s="21">
        <v>1.2686999999999999</v>
      </c>
      <c r="AM6" s="23">
        <f t="shared" si="23"/>
        <v>0.98319999999999996</v>
      </c>
      <c r="AN6" s="103">
        <f t="shared" si="24"/>
        <v>25.555439657869996</v>
      </c>
    </row>
    <row r="7" spans="1:40" x14ac:dyDescent="0.2">
      <c r="A7" s="39" t="s">
        <v>14</v>
      </c>
      <c r="B7" s="21">
        <v>1.1973</v>
      </c>
      <c r="C7" s="21">
        <v>0.24429999999999999</v>
      </c>
      <c r="D7" s="21">
        <f t="shared" si="0"/>
        <v>0.95300000000000007</v>
      </c>
      <c r="E7" s="21">
        <v>1.2326999999999999</v>
      </c>
      <c r="F7" s="21">
        <f t="shared" si="1"/>
        <v>0.98839999999999995</v>
      </c>
      <c r="G7" s="103">
        <f t="shared" si="2"/>
        <v>37.145855194123691</v>
      </c>
      <c r="H7" s="21">
        <v>1.2334000000000001</v>
      </c>
      <c r="I7" s="21">
        <f t="shared" si="3"/>
        <v>0.98910000000000009</v>
      </c>
      <c r="J7" s="103">
        <f t="shared" si="4"/>
        <v>37.880377754459623</v>
      </c>
      <c r="K7" s="21">
        <v>1.2345999999999999</v>
      </c>
      <c r="L7" s="21">
        <f t="shared" si="5"/>
        <v>0.99029999999999996</v>
      </c>
      <c r="M7" s="103">
        <f t="shared" si="6"/>
        <v>39.13955928646368</v>
      </c>
      <c r="N7" s="21">
        <v>1.2353000000000001</v>
      </c>
      <c r="O7" s="21">
        <f t="shared" si="7"/>
        <v>0.9910000000000001</v>
      </c>
      <c r="P7" s="103">
        <f t="shared" si="8"/>
        <v>39.874081846799612</v>
      </c>
      <c r="Q7" s="21">
        <v>1.2355</v>
      </c>
      <c r="R7" s="21">
        <f t="shared" si="9"/>
        <v>0.99120000000000008</v>
      </c>
      <c r="S7" s="103">
        <f t="shared" si="10"/>
        <v>40.083945435466951</v>
      </c>
      <c r="T7" s="21">
        <v>1.2357</v>
      </c>
      <c r="U7" s="21">
        <f t="shared" si="11"/>
        <v>0.99140000000000006</v>
      </c>
      <c r="V7" s="103">
        <f t="shared" si="12"/>
        <v>40.293809024134298</v>
      </c>
      <c r="W7" s="21">
        <v>1.2357</v>
      </c>
      <c r="X7" s="21">
        <f t="shared" si="13"/>
        <v>0.99140000000000006</v>
      </c>
      <c r="Y7" s="103">
        <f t="shared" si="14"/>
        <v>40.293809024134298</v>
      </c>
      <c r="Z7" s="21">
        <v>1.2349000000000001</v>
      </c>
      <c r="AA7" s="105">
        <f t="shared" si="15"/>
        <v>0.99060000000000015</v>
      </c>
      <c r="AB7" s="103">
        <f t="shared" si="16"/>
        <v>39.454354669464927</v>
      </c>
      <c r="AC7" s="21">
        <v>1.2357</v>
      </c>
      <c r="AD7" s="15">
        <f t="shared" si="17"/>
        <v>0.99140000000000006</v>
      </c>
      <c r="AE7" s="103">
        <f t="shared" si="18"/>
        <v>40.293809024134298</v>
      </c>
      <c r="AF7" s="21">
        <v>1.2362</v>
      </c>
      <c r="AG7" s="15">
        <f t="shared" si="19"/>
        <v>0.9919</v>
      </c>
      <c r="AH7" s="103">
        <f t="shared" si="20"/>
        <v>40.818467995802656</v>
      </c>
      <c r="AI7" s="21">
        <v>1.2355</v>
      </c>
      <c r="AJ7" s="21">
        <f t="shared" si="21"/>
        <v>0.99120000000000008</v>
      </c>
      <c r="AK7" s="103">
        <f t="shared" si="22"/>
        <v>40.083945435466951</v>
      </c>
      <c r="AL7" s="21">
        <v>1.2355</v>
      </c>
      <c r="AM7" s="23">
        <f t="shared" si="23"/>
        <v>0.99120000000000008</v>
      </c>
      <c r="AN7" s="103">
        <f t="shared" si="24"/>
        <v>40.083945435466951</v>
      </c>
    </row>
    <row r="8" spans="1:40" x14ac:dyDescent="0.2">
      <c r="A8" s="39" t="s">
        <v>14</v>
      </c>
      <c r="B8" s="21">
        <v>1.0411999999999999</v>
      </c>
      <c r="C8" s="21">
        <v>9.6600000000000005E-2</v>
      </c>
      <c r="D8" s="21">
        <f t="shared" si="0"/>
        <v>0.94459999999999988</v>
      </c>
      <c r="E8" s="21">
        <v>1.0741000000000001</v>
      </c>
      <c r="F8" s="21">
        <f t="shared" si="1"/>
        <v>0.97750000000000004</v>
      </c>
      <c r="G8" s="103">
        <f t="shared" si="2"/>
        <v>34.829557484649747</v>
      </c>
      <c r="H8" s="21">
        <v>1.0741000000000001</v>
      </c>
      <c r="I8" s="21">
        <f t="shared" si="3"/>
        <v>0.97750000000000004</v>
      </c>
      <c r="J8" s="103">
        <f t="shared" si="4"/>
        <v>34.829557484649747</v>
      </c>
      <c r="K8" s="21">
        <v>1.0746</v>
      </c>
      <c r="L8" s="21">
        <f t="shared" si="5"/>
        <v>0.97799999999999998</v>
      </c>
      <c r="M8" s="103">
        <f t="shared" si="6"/>
        <v>35.358882066483275</v>
      </c>
      <c r="N8" s="21">
        <v>1.075</v>
      </c>
      <c r="O8" s="21">
        <f t="shared" si="7"/>
        <v>0.97839999999999994</v>
      </c>
      <c r="P8" s="103">
        <f t="shared" si="8"/>
        <v>35.78234173195009</v>
      </c>
      <c r="Q8" s="21">
        <v>1.0755999999999999</v>
      </c>
      <c r="R8" s="21">
        <f t="shared" si="9"/>
        <v>0.97899999999999987</v>
      </c>
      <c r="S8" s="103">
        <f t="shared" si="10"/>
        <v>36.417531230150317</v>
      </c>
      <c r="T8" s="21">
        <v>1.075</v>
      </c>
      <c r="U8" s="21">
        <f t="shared" si="11"/>
        <v>0.97839999999999994</v>
      </c>
      <c r="V8" s="103">
        <f t="shared" si="12"/>
        <v>35.78234173195009</v>
      </c>
      <c r="W8" s="21">
        <v>1.0766</v>
      </c>
      <c r="X8" s="21">
        <f t="shared" si="13"/>
        <v>0.98</v>
      </c>
      <c r="Y8" s="103">
        <f t="shared" si="14"/>
        <v>37.4761803938176</v>
      </c>
      <c r="Z8" s="21">
        <v>1.0754999999999999</v>
      </c>
      <c r="AA8" s="105">
        <f t="shared" si="15"/>
        <v>0.97889999999999988</v>
      </c>
      <c r="AB8" s="103">
        <f t="shared" si="16"/>
        <v>36.311666313783611</v>
      </c>
      <c r="AC8" s="21">
        <v>1.0754999999999999</v>
      </c>
      <c r="AD8" s="15">
        <f t="shared" si="17"/>
        <v>0.97889999999999988</v>
      </c>
      <c r="AE8" s="103">
        <f t="shared" si="18"/>
        <v>36.311666313783611</v>
      </c>
      <c r="AF8" s="21">
        <v>1.0757000000000001</v>
      </c>
      <c r="AG8" s="15">
        <f t="shared" si="19"/>
        <v>0.97910000000000008</v>
      </c>
      <c r="AH8" s="103">
        <f t="shared" si="20"/>
        <v>36.523396146517257</v>
      </c>
      <c r="AI8" s="21">
        <v>1.0750999999999999</v>
      </c>
      <c r="AJ8" s="21">
        <f t="shared" si="21"/>
        <v>0.97849999999999993</v>
      </c>
      <c r="AK8" s="103">
        <f t="shared" si="22"/>
        <v>35.888206648316796</v>
      </c>
      <c r="AL8" s="21">
        <v>1.0761000000000001</v>
      </c>
      <c r="AM8" s="23">
        <f t="shared" si="23"/>
        <v>0.97950000000000004</v>
      </c>
      <c r="AN8" s="103">
        <f t="shared" si="24"/>
        <v>36.946855811984079</v>
      </c>
    </row>
    <row r="9" spans="1:40" x14ac:dyDescent="0.2">
      <c r="A9" s="39" t="s">
        <v>15</v>
      </c>
      <c r="B9" s="21">
        <v>1.1931</v>
      </c>
      <c r="C9" s="21">
        <v>0.23769999999999999</v>
      </c>
      <c r="D9" s="21">
        <f t="shared" si="0"/>
        <v>0.95540000000000003</v>
      </c>
      <c r="E9" s="21">
        <v>1.2197</v>
      </c>
      <c r="F9" s="21">
        <f t="shared" si="1"/>
        <v>0.98199999999999998</v>
      </c>
      <c r="G9" s="103">
        <f t="shared" si="2"/>
        <v>27.841741678877913</v>
      </c>
      <c r="H9" s="21">
        <v>1.22</v>
      </c>
      <c r="I9" s="21">
        <f t="shared" si="3"/>
        <v>0.98229999999999995</v>
      </c>
      <c r="J9" s="103">
        <f t="shared" si="4"/>
        <v>28.155746284278756</v>
      </c>
      <c r="K9" s="21">
        <v>1.2210000000000001</v>
      </c>
      <c r="L9" s="21">
        <f t="shared" si="5"/>
        <v>0.98330000000000006</v>
      </c>
      <c r="M9" s="103">
        <f t="shared" si="6"/>
        <v>29.202428302281803</v>
      </c>
      <c r="N9" s="21">
        <v>1.2210000000000001</v>
      </c>
      <c r="O9" s="21">
        <f t="shared" si="7"/>
        <v>0.98330000000000006</v>
      </c>
      <c r="P9" s="103">
        <f t="shared" si="8"/>
        <v>29.202428302281803</v>
      </c>
      <c r="Q9" s="21">
        <v>1.2216</v>
      </c>
      <c r="R9" s="21">
        <f t="shared" si="9"/>
        <v>0.9839</v>
      </c>
      <c r="S9" s="103">
        <f t="shared" si="10"/>
        <v>29.830437513083496</v>
      </c>
      <c r="T9" s="21">
        <v>1.2209000000000001</v>
      </c>
      <c r="U9" s="21">
        <f t="shared" si="11"/>
        <v>0.98320000000000007</v>
      </c>
      <c r="V9" s="103">
        <f t="shared" si="12"/>
        <v>29.097760100481523</v>
      </c>
      <c r="W9" s="21">
        <v>1.222</v>
      </c>
      <c r="X9" s="21">
        <f t="shared" si="13"/>
        <v>0.98429999999999995</v>
      </c>
      <c r="Y9" s="103">
        <f t="shared" si="14"/>
        <v>30.249110320284622</v>
      </c>
      <c r="Z9" s="21">
        <v>1.2219</v>
      </c>
      <c r="AA9" s="105">
        <f t="shared" si="15"/>
        <v>0.98419999999999996</v>
      </c>
      <c r="AB9" s="103">
        <f t="shared" si="16"/>
        <v>30.144442118484339</v>
      </c>
      <c r="AC9" s="21">
        <v>1.2213000000000001</v>
      </c>
      <c r="AD9" s="15">
        <f t="shared" si="17"/>
        <v>0.98360000000000003</v>
      </c>
      <c r="AE9" s="103">
        <f t="shared" si="18"/>
        <v>29.516432907682649</v>
      </c>
      <c r="AF9" s="21">
        <v>1.2218</v>
      </c>
      <c r="AG9" s="15">
        <f t="shared" si="19"/>
        <v>0.98409999999999997</v>
      </c>
      <c r="AH9" s="103">
        <f t="shared" si="20"/>
        <v>30.039773916684055</v>
      </c>
      <c r="AI9" s="21">
        <v>1.2218</v>
      </c>
      <c r="AJ9" s="21">
        <f t="shared" si="21"/>
        <v>0.98409999999999997</v>
      </c>
      <c r="AK9" s="103">
        <f t="shared" si="22"/>
        <v>30.039773916684055</v>
      </c>
      <c r="AL9" s="21">
        <v>1.2222</v>
      </c>
      <c r="AM9" s="23">
        <f t="shared" si="23"/>
        <v>0.98449999999999993</v>
      </c>
      <c r="AN9" s="103">
        <f t="shared" si="24"/>
        <v>30.458446723885181</v>
      </c>
    </row>
    <row r="10" spans="1:40" x14ac:dyDescent="0.2">
      <c r="A10" s="39" t="s">
        <v>15</v>
      </c>
      <c r="B10" s="21">
        <v>1.2744</v>
      </c>
      <c r="C10" s="21">
        <v>0.31709999999999999</v>
      </c>
      <c r="D10" s="21">
        <f t="shared" si="0"/>
        <v>0.95730000000000004</v>
      </c>
      <c r="E10" s="21">
        <v>1.3011999999999999</v>
      </c>
      <c r="F10" s="21">
        <f t="shared" si="1"/>
        <v>0.98409999999999997</v>
      </c>
      <c r="G10" s="103">
        <f t="shared" si="2"/>
        <v>27.995403739684459</v>
      </c>
      <c r="H10" s="21">
        <v>1.3016000000000001</v>
      </c>
      <c r="I10" s="21">
        <f t="shared" si="3"/>
        <v>0.98450000000000015</v>
      </c>
      <c r="J10" s="103">
        <f t="shared" si="4"/>
        <v>28.41324558654561</v>
      </c>
      <c r="K10" s="21">
        <v>1.302</v>
      </c>
      <c r="L10" s="21">
        <f t="shared" si="5"/>
        <v>0.98490000000000011</v>
      </c>
      <c r="M10" s="103">
        <f t="shared" si="6"/>
        <v>28.831087433406527</v>
      </c>
      <c r="N10" s="21">
        <v>1.3026</v>
      </c>
      <c r="O10" s="21">
        <f t="shared" si="7"/>
        <v>0.98550000000000004</v>
      </c>
      <c r="P10" s="103">
        <f t="shared" si="8"/>
        <v>29.457850203697902</v>
      </c>
      <c r="Q10" s="21">
        <v>1.3037000000000001</v>
      </c>
      <c r="R10" s="21">
        <f t="shared" si="9"/>
        <v>0.98660000000000014</v>
      </c>
      <c r="S10" s="103">
        <f t="shared" si="10"/>
        <v>30.606915282565655</v>
      </c>
      <c r="T10" s="21">
        <v>1.3032999999999999</v>
      </c>
      <c r="U10" s="21">
        <f t="shared" si="11"/>
        <v>0.98619999999999997</v>
      </c>
      <c r="V10" s="103">
        <f t="shared" si="12"/>
        <v>30.189073435704508</v>
      </c>
      <c r="W10" s="21">
        <v>1.3038000000000001</v>
      </c>
      <c r="X10" s="21">
        <f t="shared" si="13"/>
        <v>0.98670000000000013</v>
      </c>
      <c r="Y10" s="103">
        <f t="shared" si="14"/>
        <v>30.711375744280883</v>
      </c>
      <c r="Z10" s="21">
        <v>1.3035000000000001</v>
      </c>
      <c r="AA10" s="105">
        <f t="shared" si="15"/>
        <v>0.98640000000000017</v>
      </c>
      <c r="AB10" s="103">
        <f t="shared" si="16"/>
        <v>30.397994359135197</v>
      </c>
      <c r="AC10" s="21">
        <v>1.3046</v>
      </c>
      <c r="AD10" s="15">
        <f t="shared" si="17"/>
        <v>0.98750000000000004</v>
      </c>
      <c r="AE10" s="103">
        <f t="shared" si="18"/>
        <v>31.547059438002719</v>
      </c>
      <c r="AF10" s="21">
        <v>1.3035000000000001</v>
      </c>
      <c r="AG10" s="15">
        <f t="shared" si="19"/>
        <v>0.98640000000000017</v>
      </c>
      <c r="AH10" s="103">
        <f t="shared" si="20"/>
        <v>30.397994359135197</v>
      </c>
      <c r="AI10" s="21">
        <v>1.3035000000000001</v>
      </c>
      <c r="AJ10" s="21">
        <f t="shared" si="21"/>
        <v>0.98640000000000017</v>
      </c>
      <c r="AK10" s="103">
        <f t="shared" si="22"/>
        <v>30.397994359135197</v>
      </c>
      <c r="AL10" s="21">
        <v>1.3042</v>
      </c>
      <c r="AM10" s="23">
        <f t="shared" si="23"/>
        <v>0.98710000000000009</v>
      </c>
      <c r="AN10" s="103">
        <f t="shared" si="24"/>
        <v>31.129217591141799</v>
      </c>
    </row>
    <row r="11" spans="1:40" x14ac:dyDescent="0.2">
      <c r="A11" s="39" t="s">
        <v>15</v>
      </c>
      <c r="B11" s="21">
        <v>1.2531000000000001</v>
      </c>
      <c r="C11" s="21">
        <v>0.30149999999999999</v>
      </c>
      <c r="D11" s="21">
        <f t="shared" si="0"/>
        <v>0.95160000000000011</v>
      </c>
      <c r="E11" s="21">
        <v>1.2783</v>
      </c>
      <c r="F11" s="21">
        <f t="shared" si="1"/>
        <v>0.9768</v>
      </c>
      <c r="G11" s="103">
        <f t="shared" si="2"/>
        <v>26.481715006305052</v>
      </c>
      <c r="H11" s="21">
        <v>1.2801</v>
      </c>
      <c r="I11" s="21">
        <f t="shared" si="3"/>
        <v>0.97860000000000003</v>
      </c>
      <c r="J11" s="103">
        <f t="shared" si="4"/>
        <v>28.373266078184017</v>
      </c>
      <c r="K11" s="21">
        <v>1.2819</v>
      </c>
      <c r="L11" s="21">
        <f t="shared" si="5"/>
        <v>0.98040000000000005</v>
      </c>
      <c r="M11" s="103">
        <f t="shared" si="6"/>
        <v>30.264817150062981</v>
      </c>
      <c r="N11" s="21">
        <v>1.2819</v>
      </c>
      <c r="O11" s="21">
        <f t="shared" si="7"/>
        <v>0.98040000000000005</v>
      </c>
      <c r="P11" s="103">
        <f t="shared" si="8"/>
        <v>30.264817150062981</v>
      </c>
      <c r="Q11" s="21">
        <v>1.2821</v>
      </c>
      <c r="R11" s="21">
        <f t="shared" si="9"/>
        <v>0.98060000000000003</v>
      </c>
      <c r="S11" s="103">
        <f t="shared" si="10"/>
        <v>30.474989491382839</v>
      </c>
      <c r="T11" s="21">
        <v>1.2829999999999999</v>
      </c>
      <c r="U11" s="21">
        <f t="shared" si="11"/>
        <v>0.98149999999999993</v>
      </c>
      <c r="V11" s="103">
        <f t="shared" si="12"/>
        <v>31.420765027322204</v>
      </c>
      <c r="W11" s="21">
        <v>1.2825</v>
      </c>
      <c r="X11" s="21">
        <f t="shared" si="13"/>
        <v>0.98099999999999998</v>
      </c>
      <c r="Y11" s="103">
        <f t="shared" si="14"/>
        <v>30.895334174022558</v>
      </c>
      <c r="Z11" s="21">
        <v>1.2824</v>
      </c>
      <c r="AA11" s="105">
        <f t="shared" si="15"/>
        <v>0.98089999999999999</v>
      </c>
      <c r="AB11" s="103">
        <f t="shared" si="16"/>
        <v>30.790248003362631</v>
      </c>
      <c r="AC11" s="21">
        <v>1.2825</v>
      </c>
      <c r="AD11" s="15">
        <f t="shared" si="17"/>
        <v>0.98099999999999998</v>
      </c>
      <c r="AE11" s="103">
        <f t="shared" si="18"/>
        <v>30.895334174022558</v>
      </c>
      <c r="AF11" s="21">
        <v>1.2833000000000001</v>
      </c>
      <c r="AG11" s="15">
        <f t="shared" si="19"/>
        <v>0.98180000000000012</v>
      </c>
      <c r="AH11" s="103">
        <f t="shared" si="20"/>
        <v>31.736023539302227</v>
      </c>
      <c r="AI11" s="21">
        <v>1.2833000000000001</v>
      </c>
      <c r="AJ11" s="21">
        <f t="shared" si="21"/>
        <v>0.98180000000000012</v>
      </c>
      <c r="AK11" s="103">
        <f t="shared" si="22"/>
        <v>31.736023539302227</v>
      </c>
      <c r="AL11" s="21">
        <v>1.2824</v>
      </c>
      <c r="AM11" s="23">
        <f t="shared" si="23"/>
        <v>0.98089999999999999</v>
      </c>
      <c r="AN11" s="103">
        <f t="shared" si="24"/>
        <v>30.790248003362631</v>
      </c>
    </row>
    <row r="12" spans="1:40" x14ac:dyDescent="0.2">
      <c r="A12" s="39" t="s">
        <v>16</v>
      </c>
      <c r="B12" s="21">
        <v>1.2763</v>
      </c>
      <c r="C12" s="21">
        <v>0.32950000000000002</v>
      </c>
      <c r="D12" s="21">
        <f t="shared" si="0"/>
        <v>0.94679999999999997</v>
      </c>
      <c r="E12" s="21">
        <v>1.3213999999999999</v>
      </c>
      <c r="F12" s="21">
        <f t="shared" si="1"/>
        <v>0.99189999999999989</v>
      </c>
      <c r="G12" s="103">
        <f t="shared" si="2"/>
        <v>47.634136037177775</v>
      </c>
      <c r="H12" s="21">
        <v>1.3227</v>
      </c>
      <c r="I12" s="21">
        <f t="shared" si="3"/>
        <v>0.99319999999999997</v>
      </c>
      <c r="J12" s="103">
        <f t="shared" si="4"/>
        <v>49.007182087029996</v>
      </c>
      <c r="K12" s="21">
        <v>1.3231999999999999</v>
      </c>
      <c r="L12" s="21">
        <f t="shared" si="5"/>
        <v>0.99369999999999992</v>
      </c>
      <c r="M12" s="103">
        <f t="shared" si="6"/>
        <v>49.535276721588446</v>
      </c>
      <c r="N12" s="21">
        <v>1.3240000000000001</v>
      </c>
      <c r="O12" s="21">
        <f t="shared" si="7"/>
        <v>0.99450000000000005</v>
      </c>
      <c r="P12" s="103">
        <f t="shared" si="8"/>
        <v>50.380228136882209</v>
      </c>
      <c r="Q12" s="21">
        <v>1.3233999999999999</v>
      </c>
      <c r="R12" s="21">
        <f t="shared" si="9"/>
        <v>0.99389999999999989</v>
      </c>
      <c r="S12" s="103">
        <f t="shared" si="10"/>
        <v>49.746514575411837</v>
      </c>
      <c r="T12" s="21">
        <v>1.3234999999999999</v>
      </c>
      <c r="U12" s="21">
        <f t="shared" si="11"/>
        <v>0.99399999999999988</v>
      </c>
      <c r="V12" s="103">
        <f t="shared" si="12"/>
        <v>49.852133502323525</v>
      </c>
      <c r="W12" s="21">
        <v>1.3244</v>
      </c>
      <c r="X12" s="21">
        <f t="shared" si="13"/>
        <v>0.99490000000000001</v>
      </c>
      <c r="Y12" s="103">
        <f t="shared" si="14"/>
        <v>50.80270384452897</v>
      </c>
      <c r="Z12" s="21">
        <v>1.3233999999999999</v>
      </c>
      <c r="AA12" s="105">
        <f t="shared" si="15"/>
        <v>0.99389999999999989</v>
      </c>
      <c r="AB12" s="103">
        <f t="shared" si="16"/>
        <v>49.746514575411837</v>
      </c>
      <c r="AC12" s="21">
        <v>1.3246</v>
      </c>
      <c r="AD12" s="15">
        <f t="shared" si="17"/>
        <v>0.99509999999999998</v>
      </c>
      <c r="AE12" s="103">
        <f t="shared" si="18"/>
        <v>51.013941698352355</v>
      </c>
      <c r="AF12" s="21">
        <v>1.3237000000000001</v>
      </c>
      <c r="AG12" s="15">
        <f t="shared" si="19"/>
        <v>0.99420000000000008</v>
      </c>
      <c r="AH12" s="103">
        <f t="shared" si="20"/>
        <v>50.063371356147137</v>
      </c>
      <c r="AI12" s="21">
        <v>1.3237000000000001</v>
      </c>
      <c r="AJ12" s="21">
        <f t="shared" si="21"/>
        <v>0.99420000000000008</v>
      </c>
      <c r="AK12" s="103">
        <f t="shared" si="22"/>
        <v>50.063371356147137</v>
      </c>
      <c r="AL12" s="21">
        <v>1.3234999999999999</v>
      </c>
      <c r="AM12" s="23">
        <f t="shared" si="23"/>
        <v>0.99399999999999988</v>
      </c>
      <c r="AN12" s="103">
        <f t="shared" si="24"/>
        <v>49.852133502323525</v>
      </c>
    </row>
    <row r="13" spans="1:40" x14ac:dyDescent="0.2">
      <c r="A13" s="39" t="s">
        <v>16</v>
      </c>
      <c r="B13" s="21">
        <v>1.2535000000000001</v>
      </c>
      <c r="C13" s="21">
        <v>0.3135</v>
      </c>
      <c r="D13" s="21">
        <f t="shared" si="0"/>
        <v>0.94000000000000006</v>
      </c>
      <c r="E13" s="21">
        <v>1.3089</v>
      </c>
      <c r="F13" s="21">
        <f t="shared" si="1"/>
        <v>0.99539999999999995</v>
      </c>
      <c r="G13" s="103">
        <f t="shared" si="2"/>
        <v>58.936170212765838</v>
      </c>
      <c r="H13" s="21">
        <v>1.3107</v>
      </c>
      <c r="I13" s="21">
        <f t="shared" si="3"/>
        <v>0.99719999999999998</v>
      </c>
      <c r="J13" s="103">
        <f t="shared" si="4"/>
        <v>60.851063829787144</v>
      </c>
      <c r="K13" s="21">
        <v>1.3109999999999999</v>
      </c>
      <c r="L13" s="21">
        <f t="shared" si="5"/>
        <v>0.99749999999999994</v>
      </c>
      <c r="M13" s="103">
        <f t="shared" si="6"/>
        <v>61.170212765957324</v>
      </c>
      <c r="N13" s="21">
        <v>1.3111999999999999</v>
      </c>
      <c r="O13" s="21">
        <f t="shared" si="7"/>
        <v>0.99769999999999992</v>
      </c>
      <c r="P13" s="103">
        <f t="shared" si="8"/>
        <v>61.382978723404101</v>
      </c>
      <c r="Q13" s="21">
        <v>1.3115000000000001</v>
      </c>
      <c r="R13" s="21">
        <f t="shared" si="9"/>
        <v>0.99800000000000011</v>
      </c>
      <c r="S13" s="103">
        <f t="shared" si="10"/>
        <v>61.702127659574515</v>
      </c>
      <c r="T13" s="21">
        <v>1.3111999999999999</v>
      </c>
      <c r="U13" s="21">
        <f t="shared" si="11"/>
        <v>0.99769999999999992</v>
      </c>
      <c r="V13" s="103">
        <f t="shared" si="12"/>
        <v>61.382978723404101</v>
      </c>
      <c r="W13" s="21">
        <v>1.3111999999999999</v>
      </c>
      <c r="X13" s="21">
        <f t="shared" si="13"/>
        <v>0.99769999999999992</v>
      </c>
      <c r="Y13" s="103">
        <f t="shared" si="14"/>
        <v>61.382978723404101</v>
      </c>
      <c r="Z13" s="21">
        <v>1.3106</v>
      </c>
      <c r="AA13" s="105">
        <f t="shared" si="15"/>
        <v>0.99709999999999999</v>
      </c>
      <c r="AB13" s="103">
        <f t="shared" si="16"/>
        <v>60.744680851063755</v>
      </c>
      <c r="AC13" s="21">
        <v>1.3113999999999999</v>
      </c>
      <c r="AD13" s="15">
        <f t="shared" si="17"/>
        <v>0.9978999999999999</v>
      </c>
      <c r="AE13" s="103">
        <f t="shared" si="18"/>
        <v>61.595744680850892</v>
      </c>
      <c r="AF13" s="21">
        <v>1.3109999999999999</v>
      </c>
      <c r="AG13" s="15">
        <f t="shared" si="19"/>
        <v>0.99749999999999994</v>
      </c>
      <c r="AH13" s="103">
        <f t="shared" si="20"/>
        <v>61.170212765957324</v>
      </c>
      <c r="AI13" s="21">
        <v>1.3113999999999999</v>
      </c>
      <c r="AJ13" s="21">
        <f t="shared" si="21"/>
        <v>0.9978999999999999</v>
      </c>
      <c r="AK13" s="103">
        <f t="shared" si="22"/>
        <v>61.595744680850892</v>
      </c>
      <c r="AL13" s="21">
        <v>1.3113999999999999</v>
      </c>
      <c r="AM13" s="23">
        <f t="shared" si="23"/>
        <v>0.9978999999999999</v>
      </c>
      <c r="AN13" s="103">
        <f t="shared" si="24"/>
        <v>61.595744680850892</v>
      </c>
    </row>
    <row r="14" spans="1:40" x14ac:dyDescent="0.2">
      <c r="A14" s="39" t="s">
        <v>16</v>
      </c>
      <c r="B14" s="21">
        <v>1.127</v>
      </c>
      <c r="C14" s="21">
        <v>0.18129999999999999</v>
      </c>
      <c r="D14" s="21">
        <f t="shared" si="0"/>
        <v>0.94569999999999999</v>
      </c>
      <c r="E14" s="21">
        <v>1.1834</v>
      </c>
      <c r="F14" s="21">
        <f t="shared" si="1"/>
        <v>1.0021</v>
      </c>
      <c r="G14" s="103">
        <f t="shared" si="2"/>
        <v>59.638363117267637</v>
      </c>
      <c r="H14" s="21">
        <v>1.1836</v>
      </c>
      <c r="I14" s="21">
        <f t="shared" si="3"/>
        <v>1.0023</v>
      </c>
      <c r="J14" s="103">
        <f t="shared" si="4"/>
        <v>59.849846674421045</v>
      </c>
      <c r="K14" s="21">
        <v>1.1848000000000001</v>
      </c>
      <c r="L14" s="21">
        <f t="shared" si="5"/>
        <v>1.0035000000000001</v>
      </c>
      <c r="M14" s="103">
        <f t="shared" si="6"/>
        <v>61.11874801734173</v>
      </c>
      <c r="N14" s="21">
        <v>1.1851</v>
      </c>
      <c r="O14" s="21">
        <f t="shared" si="7"/>
        <v>1.0038</v>
      </c>
      <c r="P14" s="103">
        <f t="shared" si="8"/>
        <v>61.435973353071837</v>
      </c>
      <c r="Q14" s="21">
        <v>1.1858</v>
      </c>
      <c r="R14" s="21">
        <f t="shared" si="9"/>
        <v>1.0044999999999999</v>
      </c>
      <c r="S14" s="103">
        <f t="shared" si="10"/>
        <v>62.176165803108766</v>
      </c>
      <c r="T14" s="21">
        <v>1.1863999999999999</v>
      </c>
      <c r="U14" s="21">
        <f t="shared" si="11"/>
        <v>1.0050999999999999</v>
      </c>
      <c r="V14" s="103">
        <f t="shared" si="12"/>
        <v>62.810616474568995</v>
      </c>
      <c r="W14" s="21">
        <v>1.1852</v>
      </c>
      <c r="X14" s="21">
        <f t="shared" si="13"/>
        <v>1.0039</v>
      </c>
      <c r="Y14" s="103">
        <f t="shared" si="14"/>
        <v>61.541715131648552</v>
      </c>
      <c r="Z14" s="21">
        <v>1.1852</v>
      </c>
      <c r="AA14" s="105">
        <f t="shared" si="15"/>
        <v>1.0039</v>
      </c>
      <c r="AB14" s="103">
        <f t="shared" si="16"/>
        <v>61.541715131648552</v>
      </c>
      <c r="AC14" s="21">
        <v>1.1866000000000001</v>
      </c>
      <c r="AD14" s="15">
        <f t="shared" si="17"/>
        <v>1.0053000000000001</v>
      </c>
      <c r="AE14" s="103">
        <f t="shared" si="18"/>
        <v>63.022100031722637</v>
      </c>
      <c r="AF14" s="21">
        <v>1.1854</v>
      </c>
      <c r="AG14" s="15">
        <f t="shared" si="19"/>
        <v>1.0041</v>
      </c>
      <c r="AH14" s="103">
        <f t="shared" si="20"/>
        <v>61.753198688801952</v>
      </c>
      <c r="AI14" s="21">
        <v>1.1837</v>
      </c>
      <c r="AJ14" s="21">
        <f t="shared" si="21"/>
        <v>1.0024</v>
      </c>
      <c r="AK14" s="103">
        <f t="shared" si="22"/>
        <v>59.955588452997752</v>
      </c>
      <c r="AL14" s="21">
        <v>1.1854</v>
      </c>
      <c r="AM14" s="23">
        <f t="shared" si="23"/>
        <v>1.0041</v>
      </c>
      <c r="AN14" s="103">
        <f t="shared" si="24"/>
        <v>61.753198688801952</v>
      </c>
    </row>
    <row r="15" spans="1:40" x14ac:dyDescent="0.2">
      <c r="A15" s="39" t="s">
        <v>17</v>
      </c>
      <c r="B15" s="21">
        <v>1.1754</v>
      </c>
      <c r="C15" s="21">
        <v>0.2442</v>
      </c>
      <c r="D15" s="21">
        <f t="shared" si="0"/>
        <v>0.93120000000000003</v>
      </c>
      <c r="E15" s="21">
        <v>1.2501</v>
      </c>
      <c r="F15" s="21">
        <f t="shared" si="1"/>
        <v>1.0059</v>
      </c>
      <c r="G15" s="103">
        <f t="shared" si="2"/>
        <v>80.219072164948443</v>
      </c>
      <c r="H15" s="21">
        <v>1.252</v>
      </c>
      <c r="I15" s="21">
        <f t="shared" si="3"/>
        <v>1.0078</v>
      </c>
      <c r="J15" s="103">
        <f t="shared" si="4"/>
        <v>82.2594501718213</v>
      </c>
      <c r="K15" s="21">
        <v>1.2524999999999999</v>
      </c>
      <c r="L15" s="21">
        <f t="shared" si="5"/>
        <v>1.0083</v>
      </c>
      <c r="M15" s="103">
        <f t="shared" si="6"/>
        <v>82.796391752577264</v>
      </c>
      <c r="N15" s="21">
        <v>1.2535000000000001</v>
      </c>
      <c r="O15" s="21">
        <f t="shared" si="7"/>
        <v>1.0093000000000001</v>
      </c>
      <c r="P15" s="103">
        <f t="shared" si="8"/>
        <v>83.870274914089393</v>
      </c>
      <c r="Q15" s="21">
        <v>1.2537</v>
      </c>
      <c r="R15" s="21">
        <f t="shared" si="9"/>
        <v>1.0095000000000001</v>
      </c>
      <c r="S15" s="103">
        <f t="shared" si="10"/>
        <v>84.085051546391796</v>
      </c>
      <c r="T15" s="21">
        <v>1.2539</v>
      </c>
      <c r="U15" s="21">
        <f t="shared" si="11"/>
        <v>1.0097</v>
      </c>
      <c r="V15" s="103">
        <f t="shared" si="12"/>
        <v>84.29982817869417</v>
      </c>
      <c r="W15" s="21">
        <v>1.2539</v>
      </c>
      <c r="X15" s="21">
        <f t="shared" si="13"/>
        <v>1.0097</v>
      </c>
      <c r="Y15" s="103">
        <f t="shared" si="14"/>
        <v>84.29982817869417</v>
      </c>
      <c r="Z15" s="21">
        <v>1.2535000000000001</v>
      </c>
      <c r="AA15" s="105">
        <f t="shared" si="15"/>
        <v>1.0093000000000001</v>
      </c>
      <c r="AB15" s="103">
        <f t="shared" si="16"/>
        <v>83.870274914089393</v>
      </c>
      <c r="AC15" s="21">
        <v>1.2539</v>
      </c>
      <c r="AD15" s="15">
        <f t="shared" si="17"/>
        <v>1.0097</v>
      </c>
      <c r="AE15" s="103">
        <f t="shared" si="18"/>
        <v>84.29982817869417</v>
      </c>
      <c r="AF15" s="21">
        <v>1.2536</v>
      </c>
      <c r="AG15" s="15">
        <f t="shared" si="19"/>
        <v>1.0094000000000001</v>
      </c>
      <c r="AH15" s="103">
        <f t="shared" si="20"/>
        <v>83.977663230240594</v>
      </c>
      <c r="AI15" s="21">
        <v>1.2536</v>
      </c>
      <c r="AJ15" s="21">
        <f t="shared" si="21"/>
        <v>1.0094000000000001</v>
      </c>
      <c r="AK15" s="103">
        <f t="shared" si="22"/>
        <v>83.977663230240594</v>
      </c>
      <c r="AL15" s="21">
        <v>1.2538</v>
      </c>
      <c r="AM15" s="23">
        <f t="shared" si="23"/>
        <v>1.0096000000000001</v>
      </c>
      <c r="AN15" s="103">
        <f t="shared" si="24"/>
        <v>84.192439862542969</v>
      </c>
    </row>
    <row r="16" spans="1:40" x14ac:dyDescent="0.2">
      <c r="A16" s="39" t="s">
        <v>17</v>
      </c>
      <c r="B16" s="21">
        <v>1.1735</v>
      </c>
      <c r="C16" s="21">
        <v>0.25190000000000001</v>
      </c>
      <c r="D16" s="21">
        <f t="shared" si="0"/>
        <v>0.92159999999999997</v>
      </c>
      <c r="E16" s="21">
        <v>1.2269000000000001</v>
      </c>
      <c r="F16" s="21">
        <f t="shared" si="1"/>
        <v>0.97500000000000009</v>
      </c>
      <c r="G16" s="103">
        <f t="shared" si="2"/>
        <v>57.942708333333456</v>
      </c>
      <c r="H16" s="21">
        <v>1.2486999999999999</v>
      </c>
      <c r="I16" s="21">
        <f t="shared" si="3"/>
        <v>0.99679999999999991</v>
      </c>
      <c r="J16" s="103">
        <f t="shared" si="4"/>
        <v>81.597222222222157</v>
      </c>
      <c r="K16" s="21">
        <v>1.2486999999999999</v>
      </c>
      <c r="L16" s="21">
        <f t="shared" si="5"/>
        <v>0.99679999999999991</v>
      </c>
      <c r="M16" s="103">
        <f t="shared" si="6"/>
        <v>81.597222222222157</v>
      </c>
      <c r="N16" s="21">
        <v>1.2486999999999999</v>
      </c>
      <c r="O16" s="21">
        <f t="shared" si="7"/>
        <v>0.99679999999999991</v>
      </c>
      <c r="P16" s="103">
        <f t="shared" si="8"/>
        <v>81.597222222222157</v>
      </c>
      <c r="Q16" s="21">
        <v>1.2523</v>
      </c>
      <c r="R16" s="21">
        <f t="shared" si="9"/>
        <v>1.0004</v>
      </c>
      <c r="S16" s="103">
        <f t="shared" si="10"/>
        <v>85.5034722222222</v>
      </c>
      <c r="T16" s="21">
        <v>1.2333000000000001</v>
      </c>
      <c r="U16" s="21">
        <f t="shared" si="11"/>
        <v>0.98140000000000005</v>
      </c>
      <c r="V16" s="103">
        <f t="shared" si="12"/>
        <v>64.887152777777857</v>
      </c>
      <c r="W16" s="21">
        <v>1.234</v>
      </c>
      <c r="X16" s="21">
        <f t="shared" si="13"/>
        <v>0.98209999999999997</v>
      </c>
      <c r="Y16" s="103">
        <f t="shared" si="14"/>
        <v>65.646701388888886</v>
      </c>
      <c r="Z16" s="21">
        <v>1.2374000000000001</v>
      </c>
      <c r="AA16" s="105">
        <f t="shared" si="15"/>
        <v>0.98550000000000004</v>
      </c>
      <c r="AB16" s="103">
        <f t="shared" si="16"/>
        <v>69.335937500000071</v>
      </c>
      <c r="AC16" s="21">
        <v>1.2424999999999999</v>
      </c>
      <c r="AD16" s="15">
        <f t="shared" si="17"/>
        <v>0.99059999999999993</v>
      </c>
      <c r="AE16" s="103">
        <f t="shared" si="18"/>
        <v>74.8697916666666</v>
      </c>
      <c r="AF16" s="21">
        <v>1.2464</v>
      </c>
      <c r="AG16" s="15">
        <f t="shared" si="19"/>
        <v>0.99449999999999994</v>
      </c>
      <c r="AH16" s="103">
        <f t="shared" si="20"/>
        <v>79.101562499999957</v>
      </c>
      <c r="AI16" s="21">
        <v>1.2378</v>
      </c>
      <c r="AJ16" s="21">
        <f t="shared" si="21"/>
        <v>0.9859</v>
      </c>
      <c r="AK16" s="103">
        <f t="shared" si="22"/>
        <v>69.769965277777814</v>
      </c>
      <c r="AL16" s="21">
        <v>1.2396</v>
      </c>
      <c r="AM16" s="23">
        <f t="shared" si="23"/>
        <v>0.98770000000000002</v>
      </c>
      <c r="AN16" s="103">
        <f t="shared" si="24"/>
        <v>71.723090277777828</v>
      </c>
    </row>
    <row r="17" spans="1:40" x14ac:dyDescent="0.2">
      <c r="A17" s="39" t="s">
        <v>17</v>
      </c>
      <c r="B17" s="21">
        <v>1.1346000000000001</v>
      </c>
      <c r="C17" s="21">
        <v>0.21160000000000001</v>
      </c>
      <c r="D17" s="21">
        <f t="shared" si="0"/>
        <v>0.92300000000000004</v>
      </c>
      <c r="E17" s="21">
        <v>1.2170000000000001</v>
      </c>
      <c r="F17" s="21">
        <f t="shared" si="1"/>
        <v>1.0054000000000001</v>
      </c>
      <c r="G17" s="103">
        <f t="shared" si="2"/>
        <v>89.27410617551466</v>
      </c>
      <c r="H17" s="21">
        <v>1.2079</v>
      </c>
      <c r="I17" s="21">
        <f t="shared" si="3"/>
        <v>0.99629999999999996</v>
      </c>
      <c r="J17" s="103">
        <f t="shared" si="4"/>
        <v>79.414951245937075</v>
      </c>
      <c r="K17" s="21">
        <v>1.2101999999999999</v>
      </c>
      <c r="L17" s="21">
        <f t="shared" si="5"/>
        <v>0.99859999999999993</v>
      </c>
      <c r="M17" s="103">
        <f t="shared" si="6"/>
        <v>81.906825568797288</v>
      </c>
      <c r="N17" s="21">
        <v>1.2118</v>
      </c>
      <c r="O17" s="21">
        <f t="shared" si="7"/>
        <v>1.0002</v>
      </c>
      <c r="P17" s="103">
        <f t="shared" si="8"/>
        <v>83.640303358613139</v>
      </c>
      <c r="Q17" s="21">
        <v>1.2122999999999999</v>
      </c>
      <c r="R17" s="21">
        <f t="shared" si="9"/>
        <v>1.0006999999999999</v>
      </c>
      <c r="S17" s="103">
        <f t="shared" si="10"/>
        <v>84.182015167930516</v>
      </c>
      <c r="T17" s="21">
        <v>1.2149000000000001</v>
      </c>
      <c r="U17" s="21">
        <f t="shared" si="11"/>
        <v>1.0033000000000001</v>
      </c>
      <c r="V17" s="103">
        <f t="shared" si="12"/>
        <v>86.998916576381404</v>
      </c>
      <c r="W17" s="21">
        <v>1.2119</v>
      </c>
      <c r="X17" s="21">
        <f t="shared" si="13"/>
        <v>1.0003</v>
      </c>
      <c r="Y17" s="103">
        <f t="shared" si="14"/>
        <v>83.748645720476617</v>
      </c>
      <c r="Z17" s="21">
        <v>1.2097</v>
      </c>
      <c r="AA17" s="105">
        <f t="shared" si="15"/>
        <v>0.99809999999999999</v>
      </c>
      <c r="AB17" s="103">
        <f t="shared" si="16"/>
        <v>81.365113759479883</v>
      </c>
      <c r="AC17" s="21">
        <v>1.2097</v>
      </c>
      <c r="AD17" s="15">
        <f t="shared" si="17"/>
        <v>0.99809999999999999</v>
      </c>
      <c r="AE17" s="103">
        <f t="shared" si="18"/>
        <v>81.365113759479883</v>
      </c>
      <c r="AF17" s="21">
        <v>1.2093</v>
      </c>
      <c r="AG17" s="15">
        <f t="shared" si="19"/>
        <v>0.99770000000000003</v>
      </c>
      <c r="AH17" s="103">
        <f t="shared" si="20"/>
        <v>80.931744312025984</v>
      </c>
      <c r="AI17" s="21">
        <v>1.2101</v>
      </c>
      <c r="AJ17" s="21">
        <f t="shared" si="21"/>
        <v>0.99849999999999994</v>
      </c>
      <c r="AK17" s="103">
        <f t="shared" si="22"/>
        <v>81.798483206933795</v>
      </c>
      <c r="AL17" s="21">
        <v>1.2111000000000001</v>
      </c>
      <c r="AM17" s="23">
        <f t="shared" si="23"/>
        <v>0.99950000000000006</v>
      </c>
      <c r="AN17" s="103">
        <f t="shared" si="24"/>
        <v>82.881906825568805</v>
      </c>
    </row>
    <row r="18" spans="1:40" x14ac:dyDescent="0.2">
      <c r="A18" s="39" t="s">
        <v>18</v>
      </c>
      <c r="B18" s="21">
        <v>1.1347</v>
      </c>
      <c r="C18" s="21">
        <v>0.2082</v>
      </c>
      <c r="D18" s="21">
        <f t="shared" si="0"/>
        <v>0.9265000000000001</v>
      </c>
      <c r="E18" s="21">
        <v>1.1960999999999999</v>
      </c>
      <c r="F18" s="21">
        <f t="shared" si="1"/>
        <v>0.9879</v>
      </c>
      <c r="G18" s="103">
        <f t="shared" si="2"/>
        <v>66.270912034538469</v>
      </c>
      <c r="H18" s="21">
        <v>1.2004999999999999</v>
      </c>
      <c r="I18" s="21">
        <f t="shared" si="3"/>
        <v>0.99229999999999996</v>
      </c>
      <c r="J18" s="103">
        <f t="shared" si="4"/>
        <v>71.019967620075391</v>
      </c>
      <c r="K18" s="21">
        <v>1.2012</v>
      </c>
      <c r="L18" s="21">
        <f t="shared" si="5"/>
        <v>0.9930000000000001</v>
      </c>
      <c r="M18" s="103">
        <f t="shared" si="6"/>
        <v>71.775499190501876</v>
      </c>
      <c r="N18" s="21">
        <v>1.2024999999999999</v>
      </c>
      <c r="O18" s="21">
        <f t="shared" si="7"/>
        <v>0.99429999999999996</v>
      </c>
      <c r="P18" s="103">
        <f t="shared" si="8"/>
        <v>73.178629249864926</v>
      </c>
      <c r="Q18" s="21">
        <v>1.204</v>
      </c>
      <c r="R18" s="21">
        <f t="shared" si="9"/>
        <v>0.99580000000000002</v>
      </c>
      <c r="S18" s="103">
        <f t="shared" si="10"/>
        <v>74.79762547220713</v>
      </c>
      <c r="T18" s="21">
        <v>1.2025999999999999</v>
      </c>
      <c r="U18" s="21">
        <f t="shared" si="11"/>
        <v>0.99439999999999995</v>
      </c>
      <c r="V18" s="103">
        <f t="shared" si="12"/>
        <v>73.286562331354389</v>
      </c>
      <c r="W18" s="21">
        <v>1.2036</v>
      </c>
      <c r="X18" s="21">
        <f t="shared" si="13"/>
        <v>0.99540000000000006</v>
      </c>
      <c r="Y18" s="103">
        <f t="shared" si="14"/>
        <v>74.365893146249277</v>
      </c>
      <c r="Z18" s="21">
        <v>1.2042999999999999</v>
      </c>
      <c r="AA18" s="105">
        <f t="shared" si="15"/>
        <v>0.99609999999999999</v>
      </c>
      <c r="AB18" s="103">
        <f t="shared" si="16"/>
        <v>75.12142471667552</v>
      </c>
      <c r="AC18" s="21">
        <v>1.2036</v>
      </c>
      <c r="AD18" s="15">
        <f t="shared" si="17"/>
        <v>0.99540000000000006</v>
      </c>
      <c r="AE18" s="103">
        <f t="shared" si="18"/>
        <v>74.365893146249277</v>
      </c>
      <c r="AF18" s="21">
        <v>1.2034</v>
      </c>
      <c r="AG18" s="15">
        <f t="shared" si="19"/>
        <v>0.99520000000000008</v>
      </c>
      <c r="AH18" s="103">
        <f t="shared" si="20"/>
        <v>74.150026983270351</v>
      </c>
      <c r="AI18" s="21">
        <v>1.2038</v>
      </c>
      <c r="AJ18" s="21">
        <f t="shared" si="21"/>
        <v>0.99560000000000004</v>
      </c>
      <c r="AK18" s="103">
        <f t="shared" si="22"/>
        <v>74.581759309228204</v>
      </c>
      <c r="AL18" s="21">
        <v>1.2041999999999999</v>
      </c>
      <c r="AM18" s="23">
        <f t="shared" si="23"/>
        <v>0.996</v>
      </c>
      <c r="AN18" s="103">
        <f t="shared" si="24"/>
        <v>75.013491635186071</v>
      </c>
    </row>
    <row r="19" spans="1:40" x14ac:dyDescent="0.2">
      <c r="A19" s="39" t="s">
        <v>18</v>
      </c>
      <c r="B19" s="21">
        <v>1.2025999999999999</v>
      </c>
      <c r="C19" s="21">
        <v>0.27989999999999998</v>
      </c>
      <c r="D19" s="21">
        <f t="shared" si="0"/>
        <v>0.92269999999999985</v>
      </c>
      <c r="E19" s="21">
        <v>1.2827999999999999</v>
      </c>
      <c r="F19" s="21">
        <f t="shared" si="1"/>
        <v>1.0028999999999999</v>
      </c>
      <c r="G19" s="103">
        <f t="shared" si="2"/>
        <v>86.918825186951395</v>
      </c>
      <c r="H19" s="21">
        <v>1.286</v>
      </c>
      <c r="I19" s="21">
        <f t="shared" si="3"/>
        <v>1.0061</v>
      </c>
      <c r="J19" s="103">
        <f t="shared" si="4"/>
        <v>90.386907987428373</v>
      </c>
      <c r="K19" s="21">
        <v>1.2873000000000001</v>
      </c>
      <c r="L19" s="21">
        <f t="shared" si="5"/>
        <v>1.0074000000000001</v>
      </c>
      <c r="M19" s="103">
        <f t="shared" si="6"/>
        <v>91.795816625122171</v>
      </c>
      <c r="N19" s="21">
        <v>1.2878000000000001</v>
      </c>
      <c r="O19" s="21">
        <f t="shared" si="7"/>
        <v>1.0079</v>
      </c>
      <c r="P19" s="103">
        <f t="shared" si="8"/>
        <v>92.337704562696615</v>
      </c>
      <c r="Q19" s="21">
        <v>1.2878000000000001</v>
      </c>
      <c r="R19" s="21">
        <f t="shared" si="9"/>
        <v>1.0079</v>
      </c>
      <c r="S19" s="103">
        <f t="shared" si="10"/>
        <v>92.337704562696615</v>
      </c>
      <c r="T19" s="21">
        <v>1.288</v>
      </c>
      <c r="U19" s="21">
        <f t="shared" si="11"/>
        <v>1.0081</v>
      </c>
      <c r="V19" s="103">
        <f t="shared" si="12"/>
        <v>92.554459737726418</v>
      </c>
      <c r="W19" s="21">
        <v>1.288</v>
      </c>
      <c r="X19" s="21">
        <f t="shared" si="13"/>
        <v>1.0081</v>
      </c>
      <c r="Y19" s="103">
        <f t="shared" si="14"/>
        <v>92.554459737726418</v>
      </c>
      <c r="Z19" s="21">
        <v>1.2881</v>
      </c>
      <c r="AA19" s="105">
        <f t="shared" si="15"/>
        <v>1.0082</v>
      </c>
      <c r="AB19" s="103">
        <f t="shared" si="16"/>
        <v>92.662837325241298</v>
      </c>
      <c r="AC19" s="21">
        <v>1.2876000000000001</v>
      </c>
      <c r="AD19" s="15">
        <f t="shared" si="17"/>
        <v>1.0077</v>
      </c>
      <c r="AE19" s="103">
        <f t="shared" si="18"/>
        <v>92.12094938766684</v>
      </c>
      <c r="AF19" s="21">
        <v>1.2881</v>
      </c>
      <c r="AG19" s="15">
        <f t="shared" si="19"/>
        <v>1.0082</v>
      </c>
      <c r="AH19" s="103">
        <f t="shared" si="20"/>
        <v>92.662837325241298</v>
      </c>
      <c r="AI19" s="21">
        <v>1.288</v>
      </c>
      <c r="AJ19" s="21">
        <f t="shared" si="21"/>
        <v>1.0081</v>
      </c>
      <c r="AK19" s="103">
        <f t="shared" si="22"/>
        <v>92.554459737726418</v>
      </c>
      <c r="AL19" s="21">
        <v>1.2855000000000001</v>
      </c>
      <c r="AM19" s="23">
        <f t="shared" si="23"/>
        <v>1.0056</v>
      </c>
      <c r="AN19" s="103">
        <f t="shared" si="24"/>
        <v>89.845020049853915</v>
      </c>
    </row>
    <row r="20" spans="1:40" x14ac:dyDescent="0.2">
      <c r="A20" s="39" t="s">
        <v>18</v>
      </c>
      <c r="B20" s="21">
        <v>1.1532</v>
      </c>
      <c r="C20" s="21">
        <v>0.23830000000000001</v>
      </c>
      <c r="D20" s="21">
        <f t="shared" si="0"/>
        <v>0.91490000000000005</v>
      </c>
      <c r="E20" s="21">
        <v>1.2285999999999999</v>
      </c>
      <c r="F20" s="21">
        <f t="shared" si="1"/>
        <v>0.99029999999999996</v>
      </c>
      <c r="G20" s="103">
        <f t="shared" si="2"/>
        <v>82.413378511312601</v>
      </c>
      <c r="H20" s="21">
        <v>1.2319</v>
      </c>
      <c r="I20" s="21">
        <f t="shared" si="3"/>
        <v>0.99360000000000004</v>
      </c>
      <c r="J20" s="103">
        <f t="shared" si="4"/>
        <v>86.020330090720279</v>
      </c>
      <c r="K20" s="21">
        <v>1.2323999999999999</v>
      </c>
      <c r="L20" s="21">
        <f t="shared" si="5"/>
        <v>0.99409999999999998</v>
      </c>
      <c r="M20" s="103">
        <f t="shared" si="6"/>
        <v>86.566837905781981</v>
      </c>
      <c r="N20" s="21">
        <v>1.2335</v>
      </c>
      <c r="O20" s="21">
        <f t="shared" si="7"/>
        <v>0.99520000000000008</v>
      </c>
      <c r="P20" s="103">
        <f t="shared" si="8"/>
        <v>87.769155098917949</v>
      </c>
      <c r="Q20" s="21">
        <v>1.2335</v>
      </c>
      <c r="R20" s="21">
        <f t="shared" si="9"/>
        <v>0.99520000000000008</v>
      </c>
      <c r="S20" s="103">
        <f t="shared" si="10"/>
        <v>87.769155098917949</v>
      </c>
      <c r="T20" s="21">
        <v>1.2330000000000001</v>
      </c>
      <c r="U20" s="21">
        <f t="shared" si="11"/>
        <v>0.99470000000000014</v>
      </c>
      <c r="V20" s="103">
        <f t="shared" si="12"/>
        <v>87.222647283856261</v>
      </c>
      <c r="W20" s="21">
        <v>1.2332000000000001</v>
      </c>
      <c r="X20" s="21">
        <f t="shared" si="13"/>
        <v>0.99490000000000012</v>
      </c>
      <c r="Y20" s="103">
        <f t="shared" si="14"/>
        <v>87.441250409880936</v>
      </c>
      <c r="Z20" s="21">
        <v>1.2341</v>
      </c>
      <c r="AA20" s="105">
        <f t="shared" si="15"/>
        <v>0.99580000000000002</v>
      </c>
      <c r="AB20" s="103">
        <f t="shared" si="16"/>
        <v>88.424964476991988</v>
      </c>
      <c r="AC20" s="21">
        <v>1.234</v>
      </c>
      <c r="AD20" s="15">
        <f t="shared" si="17"/>
        <v>0.99570000000000003</v>
      </c>
      <c r="AE20" s="103">
        <f t="shared" si="18"/>
        <v>88.315662913979651</v>
      </c>
      <c r="AF20" s="21">
        <v>1.2330000000000001</v>
      </c>
      <c r="AG20" s="15">
        <f t="shared" si="19"/>
        <v>0.99470000000000014</v>
      </c>
      <c r="AH20" s="103">
        <f t="shared" si="20"/>
        <v>87.222647283856261</v>
      </c>
      <c r="AI20" s="21">
        <v>1.2330000000000001</v>
      </c>
      <c r="AJ20" s="21">
        <f t="shared" si="21"/>
        <v>0.99470000000000014</v>
      </c>
      <c r="AK20" s="103">
        <f t="shared" si="22"/>
        <v>87.222647283856261</v>
      </c>
      <c r="AL20" s="21">
        <v>1.2341</v>
      </c>
      <c r="AM20" s="23">
        <f t="shared" si="23"/>
        <v>0.99580000000000002</v>
      </c>
      <c r="AN20" s="103">
        <f t="shared" si="24"/>
        <v>88.424964476991988</v>
      </c>
    </row>
    <row r="21" spans="1:40" x14ac:dyDescent="0.2">
      <c r="A21" s="39" t="s">
        <v>19</v>
      </c>
      <c r="B21" s="21">
        <v>1.2358</v>
      </c>
      <c r="C21" s="21">
        <v>0.30680000000000002</v>
      </c>
      <c r="D21" s="21">
        <f t="shared" si="0"/>
        <v>0.92900000000000005</v>
      </c>
      <c r="E21" s="21">
        <v>1.3039000000000001</v>
      </c>
      <c r="F21" s="21">
        <f t="shared" si="1"/>
        <v>0.9971000000000001</v>
      </c>
      <c r="G21" s="103">
        <f t="shared" si="2"/>
        <v>73.304628632938702</v>
      </c>
      <c r="H21" s="21">
        <v>1.3045</v>
      </c>
      <c r="I21" s="21">
        <f t="shared" si="3"/>
        <v>0.99770000000000003</v>
      </c>
      <c r="J21" s="103">
        <f t="shared" si="4"/>
        <v>73.950484391819145</v>
      </c>
      <c r="K21" s="21">
        <v>1.3061</v>
      </c>
      <c r="L21" s="21">
        <f t="shared" si="5"/>
        <v>0.99930000000000008</v>
      </c>
      <c r="M21" s="103">
        <f t="shared" si="6"/>
        <v>75.672766415500561</v>
      </c>
      <c r="N21" s="21">
        <v>1.3065</v>
      </c>
      <c r="O21" s="21">
        <f t="shared" si="7"/>
        <v>0.99970000000000003</v>
      </c>
      <c r="P21" s="103">
        <f t="shared" si="8"/>
        <v>76.103336921420862</v>
      </c>
      <c r="Q21" s="21">
        <v>1.3069999999999999</v>
      </c>
      <c r="R21" s="21">
        <f t="shared" si="9"/>
        <v>1.0002</v>
      </c>
      <c r="S21" s="103">
        <f t="shared" si="10"/>
        <v>76.641550053821234</v>
      </c>
      <c r="T21" s="21">
        <v>1.3071999999999999</v>
      </c>
      <c r="U21" s="21">
        <f t="shared" si="11"/>
        <v>1.0004</v>
      </c>
      <c r="V21" s="103">
        <f t="shared" si="12"/>
        <v>76.856835306781377</v>
      </c>
      <c r="W21" s="21">
        <v>1.3072999999999999</v>
      </c>
      <c r="X21" s="21">
        <f t="shared" si="13"/>
        <v>1.0004999999999999</v>
      </c>
      <c r="Y21" s="103">
        <f t="shared" si="14"/>
        <v>76.964477933261463</v>
      </c>
      <c r="Z21" s="21">
        <v>1.3072999999999999</v>
      </c>
      <c r="AA21" s="105">
        <f t="shared" si="15"/>
        <v>1.0004999999999999</v>
      </c>
      <c r="AB21" s="103">
        <f t="shared" si="16"/>
        <v>76.964477933261463</v>
      </c>
      <c r="AC21" s="21">
        <v>1.3063</v>
      </c>
      <c r="AD21" s="15">
        <f t="shared" si="17"/>
        <v>0.99950000000000006</v>
      </c>
      <c r="AE21" s="103">
        <f t="shared" si="18"/>
        <v>75.888051668460704</v>
      </c>
      <c r="AF21" s="21">
        <v>1.3069</v>
      </c>
      <c r="AG21" s="15">
        <f t="shared" si="19"/>
        <v>1.0001</v>
      </c>
      <c r="AH21" s="103">
        <f t="shared" si="20"/>
        <v>76.533907427341163</v>
      </c>
      <c r="AI21" s="21">
        <v>1.3059000000000001</v>
      </c>
      <c r="AJ21" s="21">
        <f t="shared" si="21"/>
        <v>0.9991000000000001</v>
      </c>
      <c r="AK21" s="103">
        <f t="shared" si="22"/>
        <v>75.457481162540418</v>
      </c>
      <c r="AL21" s="21">
        <v>1.3059000000000001</v>
      </c>
      <c r="AM21" s="23">
        <f t="shared" si="23"/>
        <v>0.9991000000000001</v>
      </c>
      <c r="AN21" s="103">
        <f t="shared" si="24"/>
        <v>75.457481162540418</v>
      </c>
    </row>
    <row r="22" spans="1:40" x14ac:dyDescent="0.2">
      <c r="A22" s="39" t="s">
        <v>19</v>
      </c>
      <c r="B22" s="21">
        <v>1.0268999999999999</v>
      </c>
      <c r="C22" s="21">
        <v>0.1086</v>
      </c>
      <c r="D22" s="21">
        <f t="shared" si="0"/>
        <v>0.91829999999999989</v>
      </c>
      <c r="E22" s="21">
        <v>1.1028</v>
      </c>
      <c r="F22" s="21">
        <f t="shared" si="1"/>
        <v>0.99419999999999997</v>
      </c>
      <c r="G22" s="103">
        <f t="shared" si="2"/>
        <v>82.652727866710322</v>
      </c>
      <c r="H22" s="21">
        <v>1.1045</v>
      </c>
      <c r="I22" s="21">
        <f t="shared" si="3"/>
        <v>0.99590000000000001</v>
      </c>
      <c r="J22" s="103">
        <f t="shared" si="4"/>
        <v>84.503974735925212</v>
      </c>
      <c r="K22" s="21">
        <v>1.1049</v>
      </c>
      <c r="L22" s="21">
        <f t="shared" si="5"/>
        <v>0.99629999999999996</v>
      </c>
      <c r="M22" s="103">
        <f t="shared" si="6"/>
        <v>84.939562234563951</v>
      </c>
      <c r="N22" s="21">
        <v>1.1049</v>
      </c>
      <c r="O22" s="21">
        <f t="shared" si="7"/>
        <v>0.99629999999999996</v>
      </c>
      <c r="P22" s="103">
        <f t="shared" si="8"/>
        <v>84.939562234563951</v>
      </c>
      <c r="Q22" s="21">
        <v>1.105</v>
      </c>
      <c r="R22" s="21">
        <f t="shared" si="9"/>
        <v>0.99639999999999995</v>
      </c>
      <c r="S22" s="103">
        <f t="shared" si="10"/>
        <v>85.048459109223629</v>
      </c>
      <c r="T22" s="21">
        <v>1.1057999999999999</v>
      </c>
      <c r="U22" s="21">
        <f t="shared" si="11"/>
        <v>0.99719999999999986</v>
      </c>
      <c r="V22" s="103">
        <f t="shared" si="12"/>
        <v>85.919634106501135</v>
      </c>
      <c r="W22" s="21">
        <v>1.1061000000000001</v>
      </c>
      <c r="X22" s="21">
        <f t="shared" si="13"/>
        <v>0.99750000000000005</v>
      </c>
      <c r="Y22" s="103">
        <f t="shared" si="14"/>
        <v>86.246324730480424</v>
      </c>
      <c r="Z22" s="21">
        <v>1.1052999999999999</v>
      </c>
      <c r="AA22" s="105">
        <f t="shared" si="15"/>
        <v>0.99669999999999992</v>
      </c>
      <c r="AB22" s="103">
        <f t="shared" si="16"/>
        <v>85.37514973320269</v>
      </c>
      <c r="AC22" s="21">
        <v>1.1053999999999999</v>
      </c>
      <c r="AD22" s="15">
        <f t="shared" si="17"/>
        <v>0.99679999999999991</v>
      </c>
      <c r="AE22" s="103">
        <f t="shared" si="18"/>
        <v>85.484046607862382</v>
      </c>
      <c r="AF22" s="21">
        <v>1.105</v>
      </c>
      <c r="AG22" s="15">
        <f t="shared" si="19"/>
        <v>0.99639999999999995</v>
      </c>
      <c r="AH22" s="103">
        <f t="shared" si="20"/>
        <v>85.048459109223629</v>
      </c>
      <c r="AI22" s="21">
        <v>1.105</v>
      </c>
      <c r="AJ22" s="21">
        <f t="shared" si="21"/>
        <v>0.99639999999999995</v>
      </c>
      <c r="AK22" s="103">
        <f t="shared" si="22"/>
        <v>85.048459109223629</v>
      </c>
      <c r="AL22" s="21">
        <v>1.1062000000000001</v>
      </c>
      <c r="AM22" s="23">
        <f t="shared" si="23"/>
        <v>0.99760000000000004</v>
      </c>
      <c r="AN22" s="103">
        <f t="shared" si="24"/>
        <v>86.355221605140116</v>
      </c>
    </row>
    <row r="23" spans="1:40" x14ac:dyDescent="0.2">
      <c r="A23" s="39" t="s">
        <v>19</v>
      </c>
      <c r="B23" s="21">
        <v>1.1909000000000001</v>
      </c>
      <c r="C23" s="21">
        <v>0.26819999999999999</v>
      </c>
      <c r="D23" s="21">
        <f t="shared" si="0"/>
        <v>0.92270000000000008</v>
      </c>
      <c r="E23" s="21">
        <v>1.2673000000000001</v>
      </c>
      <c r="F23" s="21">
        <f t="shared" si="1"/>
        <v>0.9991000000000001</v>
      </c>
      <c r="G23" s="103">
        <f t="shared" si="2"/>
        <v>82.800476861385079</v>
      </c>
      <c r="H23" s="21">
        <v>1.2663</v>
      </c>
      <c r="I23" s="21">
        <f t="shared" si="3"/>
        <v>0.99809999999999999</v>
      </c>
      <c r="J23" s="103">
        <f t="shared" si="4"/>
        <v>81.716700986235935</v>
      </c>
      <c r="K23" s="21">
        <v>1.2674000000000001</v>
      </c>
      <c r="L23" s="21">
        <f t="shared" si="5"/>
        <v>0.99920000000000009</v>
      </c>
      <c r="M23" s="103">
        <f t="shared" si="6"/>
        <v>82.908854448899973</v>
      </c>
      <c r="N23" s="21">
        <v>1.2682</v>
      </c>
      <c r="O23" s="21">
        <f t="shared" si="7"/>
        <v>1</v>
      </c>
      <c r="P23" s="103">
        <f t="shared" si="8"/>
        <v>83.7758751490191</v>
      </c>
      <c r="Q23" s="21">
        <v>1.2686999999999999</v>
      </c>
      <c r="R23" s="21">
        <f t="shared" si="9"/>
        <v>1.0004999999999999</v>
      </c>
      <c r="S23" s="103">
        <f t="shared" si="10"/>
        <v>84.317763086593544</v>
      </c>
      <c r="T23" s="21">
        <v>1.2693000000000001</v>
      </c>
      <c r="U23" s="21">
        <f t="shared" si="11"/>
        <v>1.0011000000000001</v>
      </c>
      <c r="V23" s="103">
        <f t="shared" si="12"/>
        <v>84.968028611683124</v>
      </c>
      <c r="W23" s="21">
        <v>1.2675000000000001</v>
      </c>
      <c r="X23" s="21">
        <f t="shared" si="13"/>
        <v>0.99930000000000008</v>
      </c>
      <c r="Y23" s="103">
        <f t="shared" si="14"/>
        <v>83.017232036414853</v>
      </c>
      <c r="Z23" s="21">
        <v>1.268</v>
      </c>
      <c r="AA23" s="105">
        <f t="shared" si="15"/>
        <v>0.99980000000000002</v>
      </c>
      <c r="AB23" s="103">
        <f t="shared" si="16"/>
        <v>83.559119973989326</v>
      </c>
      <c r="AC23" s="21">
        <v>1.2681</v>
      </c>
      <c r="AD23" s="15">
        <f t="shared" si="17"/>
        <v>0.99990000000000001</v>
      </c>
      <c r="AE23" s="103">
        <f t="shared" si="18"/>
        <v>83.667497561504206</v>
      </c>
      <c r="AF23" s="21">
        <v>1.2682</v>
      </c>
      <c r="AG23" s="15">
        <f t="shared" si="19"/>
        <v>1</v>
      </c>
      <c r="AH23" s="103">
        <f t="shared" si="20"/>
        <v>83.7758751490191</v>
      </c>
      <c r="AI23" s="21">
        <v>1.2690999999999999</v>
      </c>
      <c r="AJ23" s="21">
        <f t="shared" si="21"/>
        <v>1.0008999999999999</v>
      </c>
      <c r="AK23" s="103">
        <f t="shared" si="22"/>
        <v>84.751273436653094</v>
      </c>
      <c r="AL23" s="21">
        <v>1.2690999999999999</v>
      </c>
      <c r="AM23" s="23">
        <f t="shared" si="23"/>
        <v>1.0008999999999999</v>
      </c>
      <c r="AN23" s="103">
        <f t="shared" si="24"/>
        <v>84.751273436653094</v>
      </c>
    </row>
    <row r="24" spans="1:40" x14ac:dyDescent="0.2">
      <c r="A24" s="39" t="s">
        <v>20</v>
      </c>
      <c r="B24" s="21">
        <v>1.1841999999999999</v>
      </c>
      <c r="C24" s="21">
        <v>0.23150000000000001</v>
      </c>
      <c r="D24" s="21">
        <f t="shared" si="0"/>
        <v>0.95269999999999988</v>
      </c>
      <c r="E24" s="21">
        <v>1.2195</v>
      </c>
      <c r="F24" s="21">
        <f t="shared" si="1"/>
        <v>0.98799999999999999</v>
      </c>
      <c r="G24" s="103">
        <f t="shared" si="2"/>
        <v>37.052587383226744</v>
      </c>
      <c r="H24" s="21">
        <v>1.2195</v>
      </c>
      <c r="I24" s="21">
        <f t="shared" si="3"/>
        <v>0.98799999999999999</v>
      </c>
      <c r="J24" s="103">
        <f t="shared" si="4"/>
        <v>37.052587383226744</v>
      </c>
      <c r="K24" s="21">
        <v>1.22</v>
      </c>
      <c r="L24" s="21">
        <f t="shared" si="5"/>
        <v>0.98849999999999993</v>
      </c>
      <c r="M24" s="103">
        <f t="shared" si="6"/>
        <v>37.577411567125075</v>
      </c>
      <c r="N24" s="21">
        <v>1.2206999999999999</v>
      </c>
      <c r="O24" s="21">
        <f t="shared" si="7"/>
        <v>0.98919999999999986</v>
      </c>
      <c r="P24" s="103">
        <f t="shared" si="8"/>
        <v>38.312165424582744</v>
      </c>
      <c r="Q24" s="21">
        <v>1.2208000000000001</v>
      </c>
      <c r="R24" s="21">
        <f t="shared" si="9"/>
        <v>0.98930000000000007</v>
      </c>
      <c r="S24" s="103">
        <f t="shared" si="10"/>
        <v>38.417130261362644</v>
      </c>
      <c r="T24" s="21">
        <v>1.2215</v>
      </c>
      <c r="U24" s="21">
        <f t="shared" si="11"/>
        <v>0.99</v>
      </c>
      <c r="V24" s="103">
        <f t="shared" si="12"/>
        <v>39.15188411882032</v>
      </c>
      <c r="W24" s="21">
        <v>1.2222</v>
      </c>
      <c r="X24" s="21">
        <f t="shared" si="13"/>
        <v>0.99069999999999991</v>
      </c>
      <c r="Y24" s="103">
        <f t="shared" si="14"/>
        <v>39.886637976277989</v>
      </c>
      <c r="Z24" s="21">
        <v>1.2208000000000001</v>
      </c>
      <c r="AA24" s="105">
        <f t="shared" si="15"/>
        <v>0.98930000000000007</v>
      </c>
      <c r="AB24" s="103">
        <f t="shared" si="16"/>
        <v>38.417130261362644</v>
      </c>
      <c r="AC24" s="21">
        <v>1.2222999999999999</v>
      </c>
      <c r="AD24" s="15">
        <f t="shared" si="17"/>
        <v>0.9907999999999999</v>
      </c>
      <c r="AE24" s="103">
        <f t="shared" si="18"/>
        <v>39.991602813057654</v>
      </c>
      <c r="AF24" s="21">
        <v>1.2209000000000001</v>
      </c>
      <c r="AG24" s="15">
        <f t="shared" si="19"/>
        <v>0.98940000000000006</v>
      </c>
      <c r="AH24" s="103">
        <f t="shared" si="20"/>
        <v>38.522095098142309</v>
      </c>
      <c r="AI24" s="21">
        <v>1.2213000000000001</v>
      </c>
      <c r="AJ24" s="21">
        <f t="shared" si="21"/>
        <v>0.98980000000000001</v>
      </c>
      <c r="AK24" s="103">
        <f t="shared" si="22"/>
        <v>38.941954445260983</v>
      </c>
      <c r="AL24" s="21">
        <v>1.2209000000000001</v>
      </c>
      <c r="AM24" s="23">
        <f t="shared" si="23"/>
        <v>0.98940000000000006</v>
      </c>
      <c r="AN24" s="103">
        <f t="shared" si="24"/>
        <v>38.522095098142309</v>
      </c>
    </row>
    <row r="25" spans="1:40" x14ac:dyDescent="0.2">
      <c r="A25" s="39" t="s">
        <v>20</v>
      </c>
      <c r="B25" s="21">
        <v>1.1745000000000001</v>
      </c>
      <c r="C25" s="21">
        <v>0.23150000000000001</v>
      </c>
      <c r="D25" s="21">
        <f t="shared" si="0"/>
        <v>0.94300000000000006</v>
      </c>
      <c r="E25" s="21">
        <v>1.2273000000000001</v>
      </c>
      <c r="F25" s="21">
        <f t="shared" si="1"/>
        <v>0.99580000000000002</v>
      </c>
      <c r="G25" s="103">
        <f t="shared" si="2"/>
        <v>55.991516436903446</v>
      </c>
      <c r="H25" s="21">
        <v>1.2276</v>
      </c>
      <c r="I25" s="21">
        <f t="shared" si="3"/>
        <v>0.99609999999999999</v>
      </c>
      <c r="J25" s="103">
        <f t="shared" si="4"/>
        <v>56.309650053022182</v>
      </c>
      <c r="K25" s="21">
        <v>1.2276</v>
      </c>
      <c r="L25" s="21">
        <f t="shared" si="5"/>
        <v>0.99609999999999999</v>
      </c>
      <c r="M25" s="103">
        <f t="shared" si="6"/>
        <v>56.309650053022182</v>
      </c>
      <c r="N25" s="31">
        <v>1.2284999999999999</v>
      </c>
      <c r="O25" s="21">
        <f t="shared" si="7"/>
        <v>0.99699999999999989</v>
      </c>
      <c r="P25" s="103">
        <f t="shared" si="8"/>
        <v>57.264050901378397</v>
      </c>
      <c r="Q25" s="31">
        <v>1.2284999999999999</v>
      </c>
      <c r="R25" s="21">
        <f t="shared" si="9"/>
        <v>0.99699999999999989</v>
      </c>
      <c r="S25" s="103">
        <f t="shared" si="10"/>
        <v>57.264050901378397</v>
      </c>
      <c r="T25" s="31">
        <v>1.2285999999999999</v>
      </c>
      <c r="U25" s="21">
        <f t="shared" si="11"/>
        <v>0.99709999999999988</v>
      </c>
      <c r="V25" s="103">
        <f t="shared" si="12"/>
        <v>57.37009544008464</v>
      </c>
      <c r="W25" s="21">
        <v>1.2274</v>
      </c>
      <c r="X25" s="21">
        <f t="shared" si="13"/>
        <v>0.99590000000000001</v>
      </c>
      <c r="Y25" s="103">
        <f t="shared" si="14"/>
        <v>56.097560975609696</v>
      </c>
      <c r="Z25" s="21">
        <v>1.2285999999999999</v>
      </c>
      <c r="AA25" s="105">
        <f t="shared" si="15"/>
        <v>0.99709999999999988</v>
      </c>
      <c r="AB25" s="103">
        <f t="shared" si="16"/>
        <v>57.37009544008464</v>
      </c>
      <c r="AC25" s="21">
        <v>1.228</v>
      </c>
      <c r="AD25" s="15">
        <f t="shared" si="17"/>
        <v>0.99649999999999994</v>
      </c>
      <c r="AE25" s="103">
        <f t="shared" si="18"/>
        <v>56.733828207847161</v>
      </c>
      <c r="AF25" s="21">
        <v>1.226</v>
      </c>
      <c r="AG25" s="15">
        <f t="shared" si="19"/>
        <v>0.99449999999999994</v>
      </c>
      <c r="AH25" s="103">
        <f t="shared" si="20"/>
        <v>54.612937433722031</v>
      </c>
      <c r="AI25" s="21">
        <v>1.2278</v>
      </c>
      <c r="AJ25" s="21">
        <f t="shared" si="21"/>
        <v>0.99629999999999996</v>
      </c>
      <c r="AK25" s="103">
        <f t="shared" si="22"/>
        <v>56.521739130434675</v>
      </c>
      <c r="AL25" s="21">
        <v>1.2274</v>
      </c>
      <c r="AM25" s="23">
        <f t="shared" si="23"/>
        <v>0.99590000000000001</v>
      </c>
      <c r="AN25" s="103">
        <f t="shared" si="24"/>
        <v>56.097560975609696</v>
      </c>
    </row>
    <row r="26" spans="1:40" x14ac:dyDescent="0.2">
      <c r="A26" s="39" t="s">
        <v>20</v>
      </c>
      <c r="C26" s="21">
        <v>0.2621</v>
      </c>
      <c r="D26" s="21">
        <f t="shared" si="0"/>
        <v>-0.2621</v>
      </c>
      <c r="F26" s="21">
        <f t="shared" si="1"/>
        <v>-0.2621</v>
      </c>
      <c r="G26" s="103">
        <f t="shared" si="2"/>
        <v>0</v>
      </c>
      <c r="I26" s="21">
        <f t="shared" si="3"/>
        <v>-0.2621</v>
      </c>
      <c r="J26" s="103">
        <f t="shared" si="4"/>
        <v>0</v>
      </c>
      <c r="L26" s="21">
        <f t="shared" si="5"/>
        <v>-0.2621</v>
      </c>
      <c r="M26" s="103">
        <f t="shared" si="6"/>
        <v>0</v>
      </c>
      <c r="O26" s="21">
        <f t="shared" si="7"/>
        <v>-0.2621</v>
      </c>
      <c r="P26" s="103">
        <f t="shared" si="8"/>
        <v>0</v>
      </c>
      <c r="R26" s="21">
        <f t="shared" si="9"/>
        <v>-0.2621</v>
      </c>
      <c r="S26" s="103">
        <f t="shared" si="10"/>
        <v>0</v>
      </c>
      <c r="U26" s="21">
        <f t="shared" si="11"/>
        <v>-0.2621</v>
      </c>
      <c r="V26" s="103">
        <f t="shared" si="12"/>
        <v>0</v>
      </c>
      <c r="X26" s="21">
        <f t="shared" si="13"/>
        <v>-0.2621</v>
      </c>
      <c r="Y26" s="103">
        <f t="shared" si="14"/>
        <v>0</v>
      </c>
      <c r="AA26" s="105">
        <f t="shared" si="15"/>
        <v>-0.2621</v>
      </c>
      <c r="AB26" s="103">
        <f t="shared" si="16"/>
        <v>0</v>
      </c>
      <c r="AD26" s="15">
        <f t="shared" si="17"/>
        <v>-0.2621</v>
      </c>
      <c r="AE26" s="103">
        <f t="shared" si="18"/>
        <v>0</v>
      </c>
      <c r="AG26" s="15">
        <f t="shared" si="19"/>
        <v>-0.2621</v>
      </c>
      <c r="AH26" s="103">
        <f t="shared" si="20"/>
        <v>0</v>
      </c>
      <c r="AJ26" s="21">
        <f t="shared" si="21"/>
        <v>-0.2621</v>
      </c>
      <c r="AK26" s="103">
        <f t="shared" si="22"/>
        <v>0</v>
      </c>
      <c r="AM26" s="23">
        <f t="shared" si="23"/>
        <v>-0.2621</v>
      </c>
      <c r="AN26" s="103">
        <f t="shared" si="24"/>
        <v>0</v>
      </c>
    </row>
    <row r="27" spans="1:40" x14ac:dyDescent="0.2">
      <c r="A27" s="39" t="s">
        <v>21</v>
      </c>
      <c r="B27" s="21">
        <v>1.1424000000000001</v>
      </c>
      <c r="C27" s="21">
        <v>0.2079</v>
      </c>
      <c r="D27" s="21">
        <f t="shared" si="0"/>
        <v>0.93450000000000011</v>
      </c>
      <c r="E27" s="21">
        <v>1.2054</v>
      </c>
      <c r="F27" s="21">
        <f t="shared" si="1"/>
        <v>0.99750000000000005</v>
      </c>
      <c r="G27" s="103">
        <f t="shared" si="2"/>
        <v>67.415730337078585</v>
      </c>
      <c r="H27" s="36">
        <v>1.2073</v>
      </c>
      <c r="I27" s="21">
        <f t="shared" si="3"/>
        <v>0.99940000000000007</v>
      </c>
      <c r="J27" s="103">
        <f t="shared" si="4"/>
        <v>69.448903156768282</v>
      </c>
      <c r="K27" s="21">
        <v>1.2073</v>
      </c>
      <c r="L27" s="21">
        <f t="shared" si="5"/>
        <v>0.99940000000000007</v>
      </c>
      <c r="M27" s="103">
        <f t="shared" si="6"/>
        <v>69.448903156768282</v>
      </c>
      <c r="N27" s="21">
        <v>1.2076</v>
      </c>
      <c r="O27" s="21">
        <f t="shared" si="7"/>
        <v>0.99970000000000003</v>
      </c>
      <c r="P27" s="103">
        <f t="shared" si="8"/>
        <v>69.769930444087663</v>
      </c>
      <c r="Q27" s="21">
        <v>1.2081999999999999</v>
      </c>
      <c r="R27" s="21">
        <f t="shared" si="9"/>
        <v>1.0003</v>
      </c>
      <c r="S27" s="103">
        <f t="shared" si="10"/>
        <v>70.411985018726426</v>
      </c>
      <c r="T27" s="21">
        <v>1.2077</v>
      </c>
      <c r="U27" s="21">
        <f t="shared" si="11"/>
        <v>0.99980000000000002</v>
      </c>
      <c r="V27" s="103">
        <f t="shared" si="12"/>
        <v>69.876939539860786</v>
      </c>
      <c r="W27" s="21">
        <v>1.2081999999999999</v>
      </c>
      <c r="X27" s="21">
        <f t="shared" si="13"/>
        <v>1.0003</v>
      </c>
      <c r="Y27" s="103">
        <f t="shared" si="14"/>
        <v>70.411985018726426</v>
      </c>
      <c r="Z27" s="21">
        <v>1.2085999999999999</v>
      </c>
      <c r="AA27" s="105">
        <f t="shared" si="15"/>
        <v>1.0006999999999999</v>
      </c>
      <c r="AB27" s="103">
        <f t="shared" si="16"/>
        <v>70.840021401818959</v>
      </c>
      <c r="AC27" s="21">
        <v>1.2090000000000001</v>
      </c>
      <c r="AD27" s="15">
        <f t="shared" si="17"/>
        <v>1.0011000000000001</v>
      </c>
      <c r="AE27" s="103">
        <f t="shared" si="18"/>
        <v>71.268057784911704</v>
      </c>
      <c r="AF27" s="21">
        <v>1.2078</v>
      </c>
      <c r="AG27" s="15">
        <f t="shared" si="19"/>
        <v>0.99990000000000001</v>
      </c>
      <c r="AH27" s="103">
        <f t="shared" si="20"/>
        <v>69.983948635633922</v>
      </c>
      <c r="AI27" s="21">
        <v>1.2078</v>
      </c>
      <c r="AJ27" s="21">
        <f t="shared" si="21"/>
        <v>0.99990000000000001</v>
      </c>
      <c r="AK27" s="103">
        <f t="shared" si="22"/>
        <v>69.983948635633922</v>
      </c>
      <c r="AL27" s="21">
        <v>1.2084999999999999</v>
      </c>
      <c r="AM27" s="23">
        <f t="shared" si="23"/>
        <v>1.0005999999999999</v>
      </c>
      <c r="AN27" s="103">
        <f t="shared" si="24"/>
        <v>70.733012306045822</v>
      </c>
    </row>
    <row r="28" spans="1:40" x14ac:dyDescent="0.2">
      <c r="A28" s="39" t="s">
        <v>21</v>
      </c>
      <c r="B28" s="21">
        <v>1.1424000000000001</v>
      </c>
      <c r="C28" s="21">
        <v>0.21890000000000001</v>
      </c>
      <c r="D28" s="21">
        <f t="shared" si="0"/>
        <v>0.9235000000000001</v>
      </c>
      <c r="E28" s="21">
        <v>1.2159</v>
      </c>
      <c r="F28" s="21">
        <f t="shared" si="1"/>
        <v>0.997</v>
      </c>
      <c r="G28" s="103">
        <f t="shared" si="2"/>
        <v>79.588521927449804</v>
      </c>
      <c r="H28" s="36">
        <v>1.2168000000000001</v>
      </c>
      <c r="I28" s="21">
        <f t="shared" si="3"/>
        <v>0.99790000000000012</v>
      </c>
      <c r="J28" s="103">
        <f t="shared" si="4"/>
        <v>80.563075257173807</v>
      </c>
      <c r="K28" s="21">
        <v>1.2170000000000001</v>
      </c>
      <c r="L28" s="21">
        <f t="shared" si="5"/>
        <v>0.9981000000000001</v>
      </c>
      <c r="M28" s="103">
        <f t="shared" si="6"/>
        <v>80.779642663779086</v>
      </c>
      <c r="N28" s="21">
        <v>1.2172000000000001</v>
      </c>
      <c r="O28" s="21">
        <f t="shared" si="7"/>
        <v>0.99830000000000008</v>
      </c>
      <c r="P28" s="103">
        <f t="shared" si="8"/>
        <v>80.996210070384379</v>
      </c>
      <c r="Q28" s="21">
        <v>1.2183999999999999</v>
      </c>
      <c r="R28" s="21">
        <f t="shared" si="9"/>
        <v>0.99949999999999994</v>
      </c>
      <c r="S28" s="103">
        <f t="shared" si="10"/>
        <v>82.295614510016065</v>
      </c>
      <c r="T28" s="21">
        <v>1.2185999999999999</v>
      </c>
      <c r="U28" s="21">
        <f t="shared" si="11"/>
        <v>0.99969999999999992</v>
      </c>
      <c r="V28" s="103">
        <f t="shared" si="12"/>
        <v>82.512181916621344</v>
      </c>
      <c r="W28" s="21">
        <v>1.2178</v>
      </c>
      <c r="X28" s="21">
        <f t="shared" si="13"/>
        <v>0.99890000000000001</v>
      </c>
      <c r="Y28" s="103">
        <f t="shared" si="14"/>
        <v>81.645912290200215</v>
      </c>
      <c r="Z28" s="21">
        <v>1.2185999999999999</v>
      </c>
      <c r="AA28" s="105">
        <f t="shared" si="15"/>
        <v>0.99969999999999992</v>
      </c>
      <c r="AB28" s="103">
        <f t="shared" si="16"/>
        <v>82.512181916621344</v>
      </c>
      <c r="AC28" s="21">
        <v>1.2173</v>
      </c>
      <c r="AD28" s="15">
        <f t="shared" si="17"/>
        <v>0.99840000000000007</v>
      </c>
      <c r="AE28" s="103">
        <f t="shared" si="18"/>
        <v>81.104493773687011</v>
      </c>
      <c r="AF28" s="21">
        <v>1.2162999999999999</v>
      </c>
      <c r="AG28" s="15">
        <f t="shared" si="19"/>
        <v>0.99739999999999995</v>
      </c>
      <c r="AH28" s="103">
        <f t="shared" si="20"/>
        <v>80.021656740660362</v>
      </c>
      <c r="AI28" s="21">
        <v>1.2170000000000001</v>
      </c>
      <c r="AJ28" s="21">
        <f t="shared" si="21"/>
        <v>0.9981000000000001</v>
      </c>
      <c r="AK28" s="103">
        <f t="shared" si="22"/>
        <v>80.779642663779086</v>
      </c>
      <c r="AL28" s="21">
        <v>1.2181999999999999</v>
      </c>
      <c r="AM28" s="23">
        <f t="shared" si="23"/>
        <v>0.99929999999999997</v>
      </c>
      <c r="AN28" s="103">
        <f t="shared" si="24"/>
        <v>82.079047103410787</v>
      </c>
    </row>
    <row r="29" spans="1:40" x14ac:dyDescent="0.2">
      <c r="A29" s="39" t="s">
        <v>21</v>
      </c>
      <c r="B29" s="21">
        <v>1.1346000000000001</v>
      </c>
      <c r="C29" s="21">
        <v>0.2112</v>
      </c>
      <c r="D29" s="21">
        <f t="shared" si="0"/>
        <v>0.9234</v>
      </c>
      <c r="E29" s="21">
        <v>1.2081</v>
      </c>
      <c r="F29" s="21">
        <f t="shared" si="1"/>
        <v>0.9968999999999999</v>
      </c>
      <c r="G29" s="103">
        <f t="shared" si="2"/>
        <v>79.597141000649671</v>
      </c>
      <c r="H29" s="36">
        <v>1.2081</v>
      </c>
      <c r="I29" s="21">
        <f t="shared" si="3"/>
        <v>0.9968999999999999</v>
      </c>
      <c r="J29" s="103">
        <f t="shared" si="4"/>
        <v>79.597141000649671</v>
      </c>
      <c r="K29" s="21">
        <v>1.2082999999999999</v>
      </c>
      <c r="L29" s="21">
        <f t="shared" si="5"/>
        <v>0.99709999999999988</v>
      </c>
      <c r="M29" s="103">
        <f t="shared" si="6"/>
        <v>79.813731860515347</v>
      </c>
      <c r="N29" s="21">
        <v>1.2094</v>
      </c>
      <c r="O29" s="21">
        <f t="shared" si="7"/>
        <v>0.99819999999999998</v>
      </c>
      <c r="P29" s="103">
        <f t="shared" si="8"/>
        <v>81.004981589776889</v>
      </c>
      <c r="Q29" s="21">
        <v>1.2096</v>
      </c>
      <c r="R29" s="21">
        <f t="shared" si="9"/>
        <v>0.99839999999999995</v>
      </c>
      <c r="S29" s="103">
        <f t="shared" si="10"/>
        <v>81.221572449642579</v>
      </c>
      <c r="T29" s="21">
        <v>1.2095</v>
      </c>
      <c r="U29" s="21">
        <f t="shared" si="11"/>
        <v>0.99829999999999997</v>
      </c>
      <c r="V29" s="103">
        <f t="shared" si="12"/>
        <v>81.113277019709727</v>
      </c>
      <c r="W29" s="21">
        <v>1.2097</v>
      </c>
      <c r="X29" s="21">
        <f t="shared" si="13"/>
        <v>0.99849999999999994</v>
      </c>
      <c r="Y29" s="103">
        <f t="shared" si="14"/>
        <v>81.329867879575417</v>
      </c>
      <c r="Z29" s="21">
        <v>1.2103999999999999</v>
      </c>
      <c r="AA29" s="105">
        <f t="shared" si="15"/>
        <v>0.99919999999999987</v>
      </c>
      <c r="AB29" s="103">
        <f t="shared" si="16"/>
        <v>82.087935889105339</v>
      </c>
      <c r="AC29" s="21">
        <v>1.2103999999999999</v>
      </c>
      <c r="AD29" s="15">
        <f t="shared" si="17"/>
        <v>0.99919999999999987</v>
      </c>
      <c r="AE29" s="103">
        <f t="shared" si="18"/>
        <v>82.087935889105339</v>
      </c>
      <c r="AF29" s="21">
        <v>1.2101</v>
      </c>
      <c r="AG29" s="15">
        <f t="shared" si="19"/>
        <v>0.9988999999999999</v>
      </c>
      <c r="AH29" s="103">
        <f t="shared" si="20"/>
        <v>81.763049599306797</v>
      </c>
      <c r="AI29" s="21">
        <v>1.2089000000000001</v>
      </c>
      <c r="AJ29" s="21">
        <f t="shared" si="21"/>
        <v>0.99770000000000003</v>
      </c>
      <c r="AK29" s="103">
        <f t="shared" si="22"/>
        <v>80.463504440112672</v>
      </c>
      <c r="AL29" s="21">
        <v>1.2085999999999999</v>
      </c>
      <c r="AM29" s="23">
        <f t="shared" si="23"/>
        <v>0.99739999999999984</v>
      </c>
      <c r="AN29" s="103">
        <f t="shared" si="24"/>
        <v>80.138618150313889</v>
      </c>
    </row>
    <row r="30" spans="1:40" x14ac:dyDescent="0.2">
      <c r="A30" s="39" t="s">
        <v>13</v>
      </c>
      <c r="B30" s="21">
        <v>1.1954</v>
      </c>
      <c r="C30" s="21">
        <v>0.2495</v>
      </c>
      <c r="D30" s="21">
        <f t="shared" si="0"/>
        <v>0.94589999999999996</v>
      </c>
      <c r="E30" s="21">
        <v>1.2408999999999999</v>
      </c>
      <c r="F30" s="21">
        <f t="shared" si="1"/>
        <v>0.99139999999999984</v>
      </c>
      <c r="G30" s="103">
        <f t="shared" si="2"/>
        <v>48.102336399196396</v>
      </c>
      <c r="H30" s="36">
        <v>1.2408999999999999</v>
      </c>
      <c r="I30" s="21">
        <f t="shared" si="3"/>
        <v>0.99139999999999984</v>
      </c>
      <c r="J30" s="103">
        <f t="shared" si="4"/>
        <v>48.102336399196396</v>
      </c>
      <c r="K30" s="21">
        <v>1.2430000000000001</v>
      </c>
      <c r="L30" s="21">
        <f t="shared" si="5"/>
        <v>0.99350000000000005</v>
      </c>
      <c r="M30" s="103">
        <f t="shared" si="6"/>
        <v>50.322444233005697</v>
      </c>
      <c r="N30" s="21">
        <v>1.2439</v>
      </c>
      <c r="O30" s="21">
        <f t="shared" si="7"/>
        <v>0.99439999999999995</v>
      </c>
      <c r="P30" s="103">
        <f t="shared" si="8"/>
        <v>51.273919018923763</v>
      </c>
      <c r="Q30" s="21">
        <v>1.2441</v>
      </c>
      <c r="R30" s="21">
        <f t="shared" si="9"/>
        <v>0.99459999999999993</v>
      </c>
      <c r="S30" s="103">
        <f t="shared" si="10"/>
        <v>51.485357860238892</v>
      </c>
      <c r="T30" s="21">
        <v>1.2447999999999999</v>
      </c>
      <c r="U30" s="21">
        <f t="shared" si="11"/>
        <v>0.99529999999999985</v>
      </c>
      <c r="V30" s="103">
        <f t="shared" si="12"/>
        <v>52.225393804841836</v>
      </c>
      <c r="W30" s="21">
        <v>1.2454000000000001</v>
      </c>
      <c r="X30" s="21">
        <f t="shared" si="13"/>
        <v>0.99590000000000001</v>
      </c>
      <c r="Y30" s="103">
        <f t="shared" si="14"/>
        <v>52.859710328787443</v>
      </c>
      <c r="Z30" s="21">
        <v>1.2441</v>
      </c>
      <c r="AA30" s="105">
        <f t="shared" si="15"/>
        <v>0.99459999999999993</v>
      </c>
      <c r="AB30" s="103">
        <f t="shared" si="16"/>
        <v>51.485357860238892</v>
      </c>
      <c r="AC30" s="21">
        <v>1.2444999999999999</v>
      </c>
      <c r="AD30" s="15">
        <f t="shared" si="17"/>
        <v>0.99499999999999988</v>
      </c>
      <c r="AE30" s="103">
        <f t="shared" si="18"/>
        <v>51.908235542869143</v>
      </c>
      <c r="AF30" s="21">
        <v>1.244</v>
      </c>
      <c r="AG30" s="15">
        <f t="shared" si="19"/>
        <v>0.99449999999999994</v>
      </c>
      <c r="AH30" s="103">
        <f t="shared" si="20"/>
        <v>51.379638439581335</v>
      </c>
      <c r="AI30" s="21">
        <v>1.244</v>
      </c>
      <c r="AJ30" s="21">
        <f t="shared" si="21"/>
        <v>0.99449999999999994</v>
      </c>
      <c r="AK30" s="103">
        <f t="shared" si="22"/>
        <v>51.379638439581335</v>
      </c>
      <c r="AL30" s="21">
        <v>1.2442</v>
      </c>
      <c r="AM30" s="23">
        <f t="shared" si="23"/>
        <v>0.99469999999999992</v>
      </c>
      <c r="AN30" s="103">
        <f t="shared" si="24"/>
        <v>51.591077280896457</v>
      </c>
    </row>
    <row r="31" spans="1:40" x14ac:dyDescent="0.2">
      <c r="A31" s="39" t="s">
        <v>13</v>
      </c>
      <c r="B31" s="21">
        <v>1.1908000000000001</v>
      </c>
      <c r="C31" s="21">
        <v>0.26519999999999999</v>
      </c>
      <c r="D31" s="21">
        <f t="shared" si="0"/>
        <v>0.92560000000000009</v>
      </c>
      <c r="E31" s="21">
        <v>1.2567999999999999</v>
      </c>
      <c r="F31" s="21">
        <f t="shared" si="1"/>
        <v>0.99159999999999993</v>
      </c>
      <c r="G31" s="103">
        <f t="shared" si="2"/>
        <v>71.30509939498684</v>
      </c>
      <c r="H31" s="36">
        <v>1.2594000000000001</v>
      </c>
      <c r="I31" s="21">
        <f t="shared" si="3"/>
        <v>0.99420000000000008</v>
      </c>
      <c r="J31" s="103">
        <f t="shared" si="4"/>
        <v>74.114088159031965</v>
      </c>
      <c r="K31" s="21">
        <v>1.2594000000000001</v>
      </c>
      <c r="L31" s="21">
        <f t="shared" si="5"/>
        <v>0.99420000000000008</v>
      </c>
      <c r="M31" s="103">
        <f t="shared" si="6"/>
        <v>74.114088159031965</v>
      </c>
      <c r="N31" s="21">
        <v>1.2602</v>
      </c>
      <c r="O31" s="21">
        <f t="shared" si="7"/>
        <v>0.995</v>
      </c>
      <c r="P31" s="103">
        <f t="shared" si="8"/>
        <v>74.978392394122622</v>
      </c>
      <c r="Q31" s="21">
        <v>1.2606999999999999</v>
      </c>
      <c r="R31" s="21">
        <f t="shared" si="9"/>
        <v>0.99549999999999994</v>
      </c>
      <c r="S31" s="103">
        <f t="shared" si="10"/>
        <v>75.518582541054286</v>
      </c>
      <c r="T31" s="21">
        <v>1.2598</v>
      </c>
      <c r="U31" s="21">
        <f t="shared" si="11"/>
        <v>0.99460000000000004</v>
      </c>
      <c r="V31" s="103">
        <f t="shared" si="12"/>
        <v>74.546240276577294</v>
      </c>
      <c r="W31" s="21">
        <v>1.2601</v>
      </c>
      <c r="X31" s="21">
        <f t="shared" si="13"/>
        <v>0.99490000000000001</v>
      </c>
      <c r="Y31" s="103">
        <f t="shared" si="14"/>
        <v>74.870354364736286</v>
      </c>
      <c r="Z31" s="21">
        <v>1.2598</v>
      </c>
      <c r="AA31" s="105">
        <f t="shared" si="15"/>
        <v>0.99460000000000004</v>
      </c>
      <c r="AB31" s="103">
        <f t="shared" si="16"/>
        <v>74.546240276577294</v>
      </c>
      <c r="AC31" s="21">
        <v>1.2601</v>
      </c>
      <c r="AD31" s="15">
        <f t="shared" si="17"/>
        <v>0.99490000000000001</v>
      </c>
      <c r="AE31" s="103">
        <f t="shared" si="18"/>
        <v>74.870354364736286</v>
      </c>
      <c r="AF31" s="21">
        <v>1.26</v>
      </c>
      <c r="AG31" s="15">
        <f t="shared" si="19"/>
        <v>0.99480000000000002</v>
      </c>
      <c r="AH31" s="103">
        <f t="shared" si="20"/>
        <v>74.762316335349965</v>
      </c>
      <c r="AI31" s="21">
        <v>1.26</v>
      </c>
      <c r="AJ31" s="21">
        <f t="shared" si="21"/>
        <v>0.99480000000000002</v>
      </c>
      <c r="AK31" s="103">
        <f t="shared" si="22"/>
        <v>74.762316335349965</v>
      </c>
      <c r="AL31" s="21">
        <v>1.2579</v>
      </c>
      <c r="AM31" s="23">
        <f t="shared" si="23"/>
        <v>0.99270000000000003</v>
      </c>
      <c r="AN31" s="103">
        <f t="shared" si="24"/>
        <v>72.493517718236745</v>
      </c>
    </row>
    <row r="32" spans="1:40" x14ac:dyDescent="0.2">
      <c r="A32" s="39" t="s">
        <v>13</v>
      </c>
      <c r="B32" s="21">
        <v>1.2466999999999999</v>
      </c>
      <c r="C32" s="21">
        <v>0.31759999999999999</v>
      </c>
      <c r="D32" s="21">
        <f t="shared" si="0"/>
        <v>0.92909999999999993</v>
      </c>
      <c r="E32" s="21">
        <v>1.2918000000000001</v>
      </c>
      <c r="F32" s="21">
        <f t="shared" si="1"/>
        <v>0.97420000000000007</v>
      </c>
      <c r="G32" s="103">
        <f t="shared" si="2"/>
        <v>48.541599397266324</v>
      </c>
      <c r="H32" s="36">
        <v>1.2985</v>
      </c>
      <c r="I32" s="21">
        <f t="shared" si="3"/>
        <v>0.98089999999999999</v>
      </c>
      <c r="J32" s="103">
        <f t="shared" si="4"/>
        <v>55.75287913034127</v>
      </c>
      <c r="K32" s="21">
        <v>1.3069999999999999</v>
      </c>
      <c r="L32" s="21">
        <f t="shared" si="5"/>
        <v>0.98939999999999995</v>
      </c>
      <c r="M32" s="103">
        <f t="shared" si="6"/>
        <v>64.901517597675195</v>
      </c>
      <c r="N32" s="21">
        <v>1.3069999999999999</v>
      </c>
      <c r="O32" s="21">
        <f t="shared" si="7"/>
        <v>0.98939999999999995</v>
      </c>
      <c r="P32" s="103">
        <f t="shared" si="8"/>
        <v>64.901517597675195</v>
      </c>
      <c r="Q32" s="21">
        <v>1.3064</v>
      </c>
      <c r="R32" s="21">
        <f t="shared" si="9"/>
        <v>0.98880000000000001</v>
      </c>
      <c r="S32" s="103">
        <f t="shared" si="10"/>
        <v>64.255731352922282</v>
      </c>
      <c r="T32" s="21">
        <v>1.2932999999999999</v>
      </c>
      <c r="U32" s="21">
        <f t="shared" si="11"/>
        <v>0.9756999999999999</v>
      </c>
      <c r="V32" s="103">
        <f t="shared" si="12"/>
        <v>50.156065009148612</v>
      </c>
      <c r="W32" s="21">
        <v>1.2924</v>
      </c>
      <c r="X32" s="21">
        <f t="shared" si="13"/>
        <v>0.9748</v>
      </c>
      <c r="Y32" s="103">
        <f t="shared" si="14"/>
        <v>49.187385642019244</v>
      </c>
      <c r="Z32" s="21">
        <v>1.2950999999999999</v>
      </c>
      <c r="AA32" s="105">
        <f t="shared" si="15"/>
        <v>0.97749999999999992</v>
      </c>
      <c r="AB32" s="103">
        <f t="shared" si="16"/>
        <v>52.093423743407598</v>
      </c>
      <c r="AC32" s="21">
        <v>1.2995000000000001</v>
      </c>
      <c r="AD32" s="15">
        <f t="shared" si="17"/>
        <v>0.98190000000000011</v>
      </c>
      <c r="AE32" s="103">
        <f t="shared" si="18"/>
        <v>56.829189538263037</v>
      </c>
      <c r="AF32" s="21">
        <v>1.3038000000000001</v>
      </c>
      <c r="AG32" s="15">
        <f t="shared" si="19"/>
        <v>0.98620000000000008</v>
      </c>
      <c r="AH32" s="103">
        <f t="shared" si="20"/>
        <v>61.457324292326071</v>
      </c>
      <c r="AI32" s="21">
        <v>1.2959000000000001</v>
      </c>
      <c r="AJ32" s="21">
        <f t="shared" si="21"/>
        <v>0.97830000000000006</v>
      </c>
      <c r="AK32" s="103">
        <f t="shared" si="22"/>
        <v>52.954472069745059</v>
      </c>
      <c r="AL32" s="21">
        <v>1.2972999999999999</v>
      </c>
      <c r="AM32" s="23">
        <f t="shared" si="23"/>
        <v>0.9796999999999999</v>
      </c>
      <c r="AN32" s="103">
        <f t="shared" si="24"/>
        <v>54.461306640835197</v>
      </c>
    </row>
    <row r="33" spans="1:40" x14ac:dyDescent="0.2">
      <c r="A33" s="39" t="s">
        <v>13</v>
      </c>
      <c r="B33" s="21">
        <v>1.1435</v>
      </c>
      <c r="C33" s="21">
        <v>0.21279999999999999</v>
      </c>
      <c r="D33" s="21">
        <f t="shared" si="0"/>
        <v>0.93069999999999997</v>
      </c>
      <c r="E33" s="21">
        <v>1.2035</v>
      </c>
      <c r="F33" s="21">
        <f t="shared" si="1"/>
        <v>0.99070000000000003</v>
      </c>
      <c r="G33" s="103">
        <f t="shared" si="2"/>
        <v>64.467605028473258</v>
      </c>
      <c r="H33" s="21">
        <v>1.1974</v>
      </c>
      <c r="I33" s="21">
        <f t="shared" si="3"/>
        <v>0.98460000000000003</v>
      </c>
      <c r="J33" s="103">
        <f t="shared" si="4"/>
        <v>57.913398517245156</v>
      </c>
      <c r="K33" s="21">
        <v>1.1951000000000001</v>
      </c>
      <c r="L33" s="21">
        <f t="shared" si="5"/>
        <v>0.98230000000000006</v>
      </c>
      <c r="M33" s="103">
        <f t="shared" si="6"/>
        <v>55.442140324487049</v>
      </c>
      <c r="N33" s="21">
        <v>1.1993</v>
      </c>
      <c r="O33" s="21">
        <f t="shared" si="7"/>
        <v>0.98650000000000004</v>
      </c>
      <c r="P33" s="103">
        <f t="shared" si="8"/>
        <v>59.954872676480143</v>
      </c>
      <c r="Q33" s="21">
        <v>1.1983999999999999</v>
      </c>
      <c r="R33" s="21">
        <f t="shared" si="9"/>
        <v>0.98559999999999992</v>
      </c>
      <c r="S33" s="103">
        <f t="shared" si="10"/>
        <v>58.98785860105292</v>
      </c>
      <c r="T33" s="21">
        <v>1.202</v>
      </c>
      <c r="U33" s="21">
        <f t="shared" si="11"/>
        <v>0.98919999999999997</v>
      </c>
      <c r="V33" s="103">
        <f t="shared" si="12"/>
        <v>62.855914902761363</v>
      </c>
      <c r="W33" s="21">
        <v>1.198</v>
      </c>
      <c r="X33" s="21">
        <f t="shared" si="13"/>
        <v>0.98519999999999996</v>
      </c>
      <c r="Y33" s="103">
        <f t="shared" si="14"/>
        <v>58.558074567529808</v>
      </c>
      <c r="Z33" s="21">
        <v>1.1969000000000001</v>
      </c>
      <c r="AA33" s="105">
        <f t="shared" si="15"/>
        <v>0.98410000000000009</v>
      </c>
      <c r="AB33" s="103">
        <f t="shared" si="16"/>
        <v>57.376168475341267</v>
      </c>
      <c r="AC33" s="21">
        <v>1.1981999999999999</v>
      </c>
      <c r="AD33" s="15">
        <f t="shared" si="17"/>
        <v>0.98539999999999994</v>
      </c>
      <c r="AE33" s="103">
        <f t="shared" si="18"/>
        <v>58.772966584291368</v>
      </c>
      <c r="AF33" s="21">
        <v>1.1949000000000001</v>
      </c>
      <c r="AG33" s="15">
        <f t="shared" si="19"/>
        <v>0.98210000000000008</v>
      </c>
      <c r="AH33" s="103">
        <f t="shared" si="20"/>
        <v>55.227248307725489</v>
      </c>
      <c r="AI33" s="21">
        <v>1.196</v>
      </c>
      <c r="AJ33" s="21">
        <f t="shared" si="21"/>
        <v>0.98319999999999996</v>
      </c>
      <c r="AK33" s="103">
        <f t="shared" si="22"/>
        <v>56.409154399914037</v>
      </c>
      <c r="AL33" s="21">
        <v>1.1977</v>
      </c>
      <c r="AM33" s="23">
        <f t="shared" si="23"/>
        <v>0.9849</v>
      </c>
      <c r="AN33" s="103">
        <f t="shared" si="24"/>
        <v>58.235736542387478</v>
      </c>
    </row>
    <row r="34" spans="1:40" x14ac:dyDescent="0.2">
      <c r="A34" s="39" t="s">
        <v>13</v>
      </c>
      <c r="B34" s="21">
        <v>1.3177000000000001</v>
      </c>
      <c r="C34" s="21">
        <v>0.38500000000000001</v>
      </c>
      <c r="D34" s="21">
        <f t="shared" si="0"/>
        <v>0.93270000000000008</v>
      </c>
      <c r="E34" s="21">
        <v>1.3715999999999999</v>
      </c>
      <c r="F34" s="21">
        <f t="shared" si="1"/>
        <v>0.98659999999999992</v>
      </c>
      <c r="G34" s="103">
        <f t="shared" si="2"/>
        <v>57.789214109574175</v>
      </c>
      <c r="H34" s="21">
        <v>1.3745000000000001</v>
      </c>
      <c r="I34" s="21">
        <f t="shared" si="3"/>
        <v>0.98950000000000005</v>
      </c>
      <c r="J34" s="103">
        <f t="shared" si="4"/>
        <v>60.898466816768476</v>
      </c>
      <c r="K34" s="21">
        <v>1.3763000000000001</v>
      </c>
      <c r="L34" s="21">
        <f t="shared" si="5"/>
        <v>0.99130000000000007</v>
      </c>
      <c r="M34" s="103">
        <f t="shared" si="6"/>
        <v>62.828347807440743</v>
      </c>
      <c r="N34" s="21">
        <v>1.3766</v>
      </c>
      <c r="O34" s="21">
        <f t="shared" si="7"/>
        <v>0.99160000000000004</v>
      </c>
      <c r="P34" s="103">
        <f t="shared" si="8"/>
        <v>63.149994639219408</v>
      </c>
      <c r="Q34" s="21">
        <v>1.3774</v>
      </c>
      <c r="R34" s="21">
        <f t="shared" si="9"/>
        <v>0.99239999999999995</v>
      </c>
      <c r="S34" s="103">
        <f t="shared" si="10"/>
        <v>64.007719523962535</v>
      </c>
      <c r="T34" s="21">
        <v>1.3769</v>
      </c>
      <c r="U34" s="21">
        <f t="shared" si="11"/>
        <v>0.9919</v>
      </c>
      <c r="V34" s="103">
        <f t="shared" si="12"/>
        <v>63.471641470998087</v>
      </c>
      <c r="W34" s="21">
        <v>1.377</v>
      </c>
      <c r="X34" s="21">
        <f t="shared" si="13"/>
        <v>0.99199999999999999</v>
      </c>
      <c r="Y34" s="103">
        <f t="shared" si="14"/>
        <v>63.578857081590982</v>
      </c>
      <c r="Z34" s="21">
        <v>1.3774</v>
      </c>
      <c r="AA34" s="105">
        <f t="shared" si="15"/>
        <v>0.99239999999999995</v>
      </c>
      <c r="AB34" s="103">
        <f t="shared" si="16"/>
        <v>64.007719523962535</v>
      </c>
      <c r="AC34" s="21">
        <v>1.3794</v>
      </c>
      <c r="AD34" s="15">
        <f t="shared" si="17"/>
        <v>0.99439999999999995</v>
      </c>
      <c r="AE34" s="103">
        <f t="shared" si="18"/>
        <v>66.152031735820586</v>
      </c>
      <c r="AF34" s="21">
        <v>1.3792</v>
      </c>
      <c r="AG34" s="15">
        <f t="shared" si="19"/>
        <v>0.99419999999999997</v>
      </c>
      <c r="AH34" s="103">
        <f t="shared" si="20"/>
        <v>65.937600514634809</v>
      </c>
      <c r="AI34" s="21">
        <v>1.3774999999999999</v>
      </c>
      <c r="AJ34" s="21">
        <f t="shared" si="21"/>
        <v>0.99249999999999994</v>
      </c>
      <c r="AK34" s="103">
        <f t="shared" si="22"/>
        <v>64.114935134555424</v>
      </c>
      <c r="AL34" s="21">
        <v>1.3774999999999999</v>
      </c>
      <c r="AM34" s="23">
        <f t="shared" si="23"/>
        <v>0.99249999999999994</v>
      </c>
      <c r="AN34" s="103">
        <f t="shared" si="24"/>
        <v>64.114935134555424</v>
      </c>
    </row>
    <row r="35" spans="1:40" x14ac:dyDescent="0.2">
      <c r="A35" s="39" t="s">
        <v>13</v>
      </c>
      <c r="B35" s="21">
        <v>1.1579999999999999</v>
      </c>
      <c r="C35" s="21">
        <v>0.22939999999999999</v>
      </c>
      <c r="D35" s="21">
        <f t="shared" si="0"/>
        <v>0.92859999999999987</v>
      </c>
      <c r="E35" s="21">
        <v>1.2178</v>
      </c>
      <c r="F35" s="21">
        <f t="shared" si="1"/>
        <v>0.98839999999999995</v>
      </c>
      <c r="G35" s="103">
        <f t="shared" si="2"/>
        <v>64.398018522507087</v>
      </c>
      <c r="H35" s="21">
        <v>1.2194</v>
      </c>
      <c r="I35" s="21">
        <f t="shared" si="3"/>
        <v>0.99</v>
      </c>
      <c r="J35" s="103">
        <f t="shared" si="4"/>
        <v>66.121042429463841</v>
      </c>
      <c r="K35" s="21">
        <v>1.2199</v>
      </c>
      <c r="L35" s="21">
        <f t="shared" si="5"/>
        <v>0.99049999999999994</v>
      </c>
      <c r="M35" s="103">
        <f t="shared" si="6"/>
        <v>66.659487400387761</v>
      </c>
      <c r="N35" s="21">
        <v>1.2206999999999999</v>
      </c>
      <c r="O35" s="21">
        <f t="shared" si="7"/>
        <v>0.99129999999999985</v>
      </c>
      <c r="P35" s="103">
        <f t="shared" si="8"/>
        <v>67.520999353866017</v>
      </c>
      <c r="Q35" s="21">
        <v>1.2211000000000001</v>
      </c>
      <c r="R35" s="21">
        <f t="shared" si="9"/>
        <v>0.99170000000000003</v>
      </c>
      <c r="S35" s="103">
        <f t="shared" si="10"/>
        <v>67.951755330605394</v>
      </c>
      <c r="T35" s="21">
        <v>1.2205999999999999</v>
      </c>
      <c r="U35" s="21">
        <f t="shared" si="11"/>
        <v>0.99119999999999986</v>
      </c>
      <c r="V35" s="103">
        <f t="shared" si="12"/>
        <v>67.413310359681233</v>
      </c>
      <c r="W35" s="21">
        <v>1.2208000000000001</v>
      </c>
      <c r="X35" s="21">
        <f t="shared" si="13"/>
        <v>0.99140000000000006</v>
      </c>
      <c r="Y35" s="103">
        <f t="shared" si="14"/>
        <v>67.628688348051043</v>
      </c>
      <c r="Z35" s="21">
        <v>1.2204999999999999</v>
      </c>
      <c r="AA35" s="105">
        <f t="shared" si="15"/>
        <v>0.99109999999999987</v>
      </c>
      <c r="AB35" s="103">
        <f t="shared" si="16"/>
        <v>67.305621365496449</v>
      </c>
      <c r="AC35" s="21">
        <v>1.2209000000000001</v>
      </c>
      <c r="AD35" s="15">
        <f t="shared" si="17"/>
        <v>0.99150000000000005</v>
      </c>
      <c r="AE35" s="103">
        <f t="shared" si="18"/>
        <v>67.736377342235826</v>
      </c>
      <c r="AF35" s="21">
        <v>1.2208000000000001</v>
      </c>
      <c r="AG35" s="15">
        <f t="shared" si="19"/>
        <v>0.99140000000000006</v>
      </c>
      <c r="AH35" s="103">
        <f t="shared" si="20"/>
        <v>67.628688348051043</v>
      </c>
      <c r="AI35" s="21">
        <v>1.2208000000000001</v>
      </c>
      <c r="AJ35" s="21">
        <f t="shared" si="21"/>
        <v>0.99140000000000006</v>
      </c>
      <c r="AK35" s="103">
        <f t="shared" si="22"/>
        <v>67.628688348051043</v>
      </c>
      <c r="AL35" s="21">
        <v>1.2204999999999999</v>
      </c>
      <c r="AM35" s="23">
        <f t="shared" si="23"/>
        <v>0.99109999999999987</v>
      </c>
      <c r="AN35" s="103">
        <f t="shared" si="24"/>
        <v>67.305621365496449</v>
      </c>
    </row>
    <row r="36" spans="1:40" x14ac:dyDescent="0.2">
      <c r="A36" s="39" t="s">
        <v>36</v>
      </c>
      <c r="B36" s="21">
        <v>1.0488999999999999</v>
      </c>
      <c r="C36" s="21">
        <v>0.1396</v>
      </c>
      <c r="D36" s="21">
        <f t="shared" si="0"/>
        <v>0.9093</v>
      </c>
      <c r="E36" s="21">
        <v>1.1109</v>
      </c>
      <c r="F36" s="21">
        <f t="shared" si="1"/>
        <v>0.97130000000000005</v>
      </c>
      <c r="G36" s="103">
        <f t="shared" si="2"/>
        <v>68.184317606950458</v>
      </c>
      <c r="H36" s="21">
        <v>1.1261000000000001</v>
      </c>
      <c r="I36" s="21">
        <f t="shared" si="3"/>
        <v>0.98650000000000015</v>
      </c>
      <c r="J36" s="103">
        <f t="shared" si="4"/>
        <v>84.900472891235196</v>
      </c>
      <c r="K36" s="21">
        <v>1.1399999999999999</v>
      </c>
      <c r="L36" s="21">
        <f t="shared" si="5"/>
        <v>1.0004</v>
      </c>
      <c r="M36" s="103">
        <f t="shared" si="6"/>
        <v>100.18695699988999</v>
      </c>
      <c r="N36" s="21">
        <v>1.1474</v>
      </c>
      <c r="O36" s="21">
        <f t="shared" si="7"/>
        <v>1.0078</v>
      </c>
      <c r="P36" s="103">
        <f t="shared" si="8"/>
        <v>108.32508523039704</v>
      </c>
      <c r="Q36" s="21">
        <v>1.1758</v>
      </c>
      <c r="R36" s="21">
        <f t="shared" si="9"/>
        <v>1.0362</v>
      </c>
      <c r="S36" s="103">
        <f t="shared" si="10"/>
        <v>139.55790168261299</v>
      </c>
      <c r="T36" s="21">
        <v>1.2228000000000001</v>
      </c>
      <c r="U36" s="21">
        <f t="shared" si="11"/>
        <v>1.0832000000000002</v>
      </c>
      <c r="V36" s="103">
        <f t="shared" si="12"/>
        <v>191.24601341691431</v>
      </c>
      <c r="W36" s="21">
        <v>1.1920999999999999</v>
      </c>
      <c r="X36" s="21">
        <f t="shared" si="13"/>
        <v>1.0525</v>
      </c>
      <c r="Y36" s="103">
        <f t="shared" si="14"/>
        <v>157.48377873089188</v>
      </c>
      <c r="Z36" s="21">
        <v>1.1890000000000001</v>
      </c>
      <c r="AA36" s="105">
        <f t="shared" si="15"/>
        <v>1.0494000000000001</v>
      </c>
      <c r="AB36" s="103">
        <f t="shared" si="16"/>
        <v>154.07456285054448</v>
      </c>
      <c r="AC36" s="21">
        <v>1.2076</v>
      </c>
      <c r="AD36" s="15">
        <f t="shared" si="17"/>
        <v>1.0680000000000001</v>
      </c>
      <c r="AE36" s="103">
        <f t="shared" si="18"/>
        <v>174.52985813262958</v>
      </c>
      <c r="AF36" s="21">
        <v>1.2157</v>
      </c>
      <c r="AG36" s="15">
        <f t="shared" si="19"/>
        <v>1.0761000000000001</v>
      </c>
      <c r="AH36" s="103">
        <f t="shared" si="20"/>
        <v>183.43780930386018</v>
      </c>
      <c r="AI36" s="21">
        <v>1.2074</v>
      </c>
      <c r="AJ36" s="21">
        <f t="shared" si="21"/>
        <v>1.0678000000000001</v>
      </c>
      <c r="AK36" s="103">
        <f t="shared" si="22"/>
        <v>174.30990872099426</v>
      </c>
      <c r="AL36" s="21">
        <v>1.2096</v>
      </c>
      <c r="AM36" s="23">
        <f t="shared" si="23"/>
        <v>1.07</v>
      </c>
      <c r="AN36" s="103">
        <f t="shared" si="24"/>
        <v>176.72935224898282</v>
      </c>
    </row>
    <row r="37" spans="1:40" x14ac:dyDescent="0.2">
      <c r="A37" s="39" t="s">
        <v>36</v>
      </c>
      <c r="B37" s="21">
        <v>1.0681</v>
      </c>
      <c r="C37" s="21">
        <v>0.15890000000000001</v>
      </c>
      <c r="D37" s="21">
        <f t="shared" si="0"/>
        <v>0.90920000000000001</v>
      </c>
      <c r="E37" s="21">
        <v>1.1693</v>
      </c>
      <c r="F37" s="21">
        <f t="shared" si="1"/>
        <v>1.0104</v>
      </c>
      <c r="G37" s="103">
        <f t="shared" si="2"/>
        <v>111.30664320281562</v>
      </c>
      <c r="H37" s="21">
        <v>1.1527000000000001</v>
      </c>
      <c r="I37" s="21">
        <f t="shared" si="3"/>
        <v>0.99380000000000002</v>
      </c>
      <c r="J37" s="103">
        <f t="shared" si="4"/>
        <v>93.048834139903221</v>
      </c>
      <c r="K37" s="21">
        <v>1.1527000000000001</v>
      </c>
      <c r="L37" s="21">
        <f t="shared" si="5"/>
        <v>0.99380000000000002</v>
      </c>
      <c r="M37" s="103">
        <f t="shared" si="6"/>
        <v>93.048834139903221</v>
      </c>
      <c r="N37" s="21">
        <v>1.1573</v>
      </c>
      <c r="O37" s="21">
        <f t="shared" si="7"/>
        <v>0.99839999999999995</v>
      </c>
      <c r="P37" s="103">
        <f t="shared" si="8"/>
        <v>98.108227012758405</v>
      </c>
      <c r="Q37" s="21">
        <v>1.1567000000000001</v>
      </c>
      <c r="R37" s="21">
        <f t="shared" si="9"/>
        <v>0.99780000000000002</v>
      </c>
      <c r="S37" s="103">
        <f t="shared" si="10"/>
        <v>97.448306203255612</v>
      </c>
      <c r="T37" s="21">
        <v>1.1639999999999999</v>
      </c>
      <c r="U37" s="21">
        <f t="shared" si="11"/>
        <v>1.0050999999999999</v>
      </c>
      <c r="V37" s="103">
        <f t="shared" si="12"/>
        <v>105.4773427188736</v>
      </c>
      <c r="W37" s="21">
        <v>1.1559999999999999</v>
      </c>
      <c r="X37" s="21">
        <f t="shared" si="13"/>
        <v>0.99709999999999988</v>
      </c>
      <c r="Y37" s="103">
        <f t="shared" si="14"/>
        <v>96.67839859216879</v>
      </c>
      <c r="Z37" s="21">
        <v>1.1555</v>
      </c>
      <c r="AA37" s="105">
        <f t="shared" si="15"/>
        <v>0.99659999999999993</v>
      </c>
      <c r="AB37" s="103">
        <f t="shared" si="16"/>
        <v>96.128464584249798</v>
      </c>
      <c r="AC37" s="21">
        <v>1.1556</v>
      </c>
      <c r="AD37" s="15">
        <f t="shared" si="17"/>
        <v>0.99669999999999992</v>
      </c>
      <c r="AE37" s="103">
        <f t="shared" si="18"/>
        <v>96.238451385833599</v>
      </c>
      <c r="AF37" s="21">
        <v>1.1556</v>
      </c>
      <c r="AG37" s="15">
        <f t="shared" si="19"/>
        <v>0.99669999999999992</v>
      </c>
      <c r="AH37" s="103">
        <f t="shared" si="20"/>
        <v>96.238451385833599</v>
      </c>
      <c r="AI37" s="21">
        <v>1.1538999999999999</v>
      </c>
      <c r="AJ37" s="21">
        <f t="shared" si="21"/>
        <v>0.99499999999999988</v>
      </c>
      <c r="AK37" s="103">
        <f t="shared" si="22"/>
        <v>94.368675758908793</v>
      </c>
      <c r="AL37" s="21">
        <v>1.1560999999999999</v>
      </c>
      <c r="AM37" s="23">
        <f t="shared" si="23"/>
        <v>0.99719999999999986</v>
      </c>
      <c r="AN37" s="103">
        <f t="shared" si="24"/>
        <v>96.788385393752591</v>
      </c>
    </row>
    <row r="38" spans="1:40" x14ac:dyDescent="0.2">
      <c r="A38" s="39" t="s">
        <v>36</v>
      </c>
      <c r="B38" s="21">
        <v>0.99719999999999998</v>
      </c>
      <c r="C38" s="21">
        <v>8.6599999999999996E-2</v>
      </c>
      <c r="D38" s="21">
        <f t="shared" si="0"/>
        <v>0.91059999999999997</v>
      </c>
      <c r="E38" s="21">
        <v>1.0763</v>
      </c>
      <c r="F38" s="21">
        <f t="shared" si="1"/>
        <v>0.98970000000000002</v>
      </c>
      <c r="G38" s="103">
        <f t="shared" si="2"/>
        <v>86.86580276740618</v>
      </c>
      <c r="H38" s="21">
        <v>1.081</v>
      </c>
      <c r="I38" s="21">
        <f t="shared" si="3"/>
        <v>0.99439999999999995</v>
      </c>
      <c r="J38" s="103">
        <f t="shared" si="4"/>
        <v>92.027234790248173</v>
      </c>
      <c r="K38" s="21">
        <v>1.0840000000000001</v>
      </c>
      <c r="L38" s="21">
        <f t="shared" si="5"/>
        <v>0.99740000000000006</v>
      </c>
      <c r="M38" s="103">
        <f t="shared" si="6"/>
        <v>95.321765868658133</v>
      </c>
      <c r="N38" s="21">
        <v>1.0840000000000001</v>
      </c>
      <c r="O38" s="21">
        <f t="shared" si="7"/>
        <v>0.99740000000000006</v>
      </c>
      <c r="P38" s="103">
        <f t="shared" si="8"/>
        <v>95.321765868658133</v>
      </c>
      <c r="Q38" s="21">
        <v>1.0851999999999999</v>
      </c>
      <c r="R38" s="21">
        <f t="shared" si="9"/>
        <v>0.99859999999999993</v>
      </c>
      <c r="S38" s="103">
        <f t="shared" si="10"/>
        <v>96.639578300021938</v>
      </c>
      <c r="T38" s="21">
        <v>1.085</v>
      </c>
      <c r="U38" s="21">
        <f t="shared" si="11"/>
        <v>0.99839999999999995</v>
      </c>
      <c r="V38" s="103">
        <f t="shared" si="12"/>
        <v>96.41994289479463</v>
      </c>
      <c r="W38" s="21">
        <v>1.0848</v>
      </c>
      <c r="X38" s="21">
        <f t="shared" si="13"/>
        <v>0.99819999999999998</v>
      </c>
      <c r="Y38" s="103">
        <f t="shared" si="14"/>
        <v>96.200307489567336</v>
      </c>
      <c r="Z38" s="21">
        <v>1.0851999999999999</v>
      </c>
      <c r="AA38" s="105">
        <f t="shared" si="15"/>
        <v>0.99859999999999993</v>
      </c>
      <c r="AB38" s="103">
        <f t="shared" si="16"/>
        <v>96.639578300021938</v>
      </c>
      <c r="AC38" s="21">
        <v>1.0859000000000001</v>
      </c>
      <c r="AD38" s="15">
        <f t="shared" si="17"/>
        <v>0.99930000000000008</v>
      </c>
      <c r="AE38" s="103">
        <f t="shared" si="18"/>
        <v>97.408302218317729</v>
      </c>
      <c r="AF38" s="21">
        <v>1.0851999999999999</v>
      </c>
      <c r="AG38" s="15">
        <f t="shared" si="19"/>
        <v>0.99859999999999993</v>
      </c>
      <c r="AH38" s="103">
        <f t="shared" si="20"/>
        <v>96.639578300021938</v>
      </c>
      <c r="AI38" s="21">
        <v>1.0851999999999999</v>
      </c>
      <c r="AJ38" s="21">
        <f t="shared" si="21"/>
        <v>0.99859999999999993</v>
      </c>
      <c r="AK38" s="103">
        <f t="shared" si="22"/>
        <v>96.639578300021938</v>
      </c>
      <c r="AL38" s="21">
        <v>1.0848</v>
      </c>
      <c r="AM38" s="23">
        <f t="shared" si="23"/>
        <v>0.99819999999999998</v>
      </c>
      <c r="AN38" s="103">
        <f t="shared" si="24"/>
        <v>96.200307489567336</v>
      </c>
    </row>
    <row r="39" spans="1:40" x14ac:dyDescent="0.2">
      <c r="G39" s="103"/>
      <c r="J39" s="103"/>
      <c r="M39" s="103"/>
      <c r="P39" s="103"/>
      <c r="S39" s="103"/>
      <c r="V39" s="103"/>
      <c r="Y39" s="103"/>
      <c r="AA39" s="105"/>
      <c r="AB39" s="48"/>
      <c r="AD39" s="106"/>
      <c r="AE39" s="103"/>
      <c r="AG39" s="106"/>
      <c r="AH39" s="103"/>
      <c r="AK39" s="103"/>
      <c r="AN39" s="103"/>
    </row>
    <row r="40" spans="1:40" x14ac:dyDescent="0.2">
      <c r="G40" s="107"/>
      <c r="J40" s="108"/>
      <c r="M40" s="48"/>
      <c r="AB40" s="48"/>
    </row>
    <row r="41" spans="1:40" x14ac:dyDescent="0.2">
      <c r="G41" s="107"/>
      <c r="J41" s="108"/>
      <c r="M41" s="48"/>
      <c r="AB41" s="48"/>
    </row>
    <row r="42" spans="1:40" x14ac:dyDescent="0.2">
      <c r="G42" s="107"/>
      <c r="J42" s="108"/>
      <c r="M42" s="48"/>
      <c r="AB42" s="48"/>
    </row>
    <row r="43" spans="1:40" x14ac:dyDescent="0.2">
      <c r="G43" s="107"/>
      <c r="J43" s="108"/>
      <c r="M43" s="48"/>
      <c r="AB43" s="48"/>
    </row>
    <row r="44" spans="1:40" x14ac:dyDescent="0.2">
      <c r="G44" s="107"/>
      <c r="J44" s="108"/>
      <c r="M44" s="48"/>
      <c r="AB44" s="48"/>
    </row>
    <row r="45" spans="1:40" x14ac:dyDescent="0.2">
      <c r="G45" s="107"/>
      <c r="J45" s="108"/>
      <c r="M45" s="48"/>
      <c r="AB45" s="48"/>
    </row>
    <row r="46" spans="1:40" x14ac:dyDescent="0.2">
      <c r="G46" s="107"/>
      <c r="J46" s="108"/>
      <c r="M46" s="48"/>
      <c r="AB46" s="48"/>
    </row>
    <row r="47" spans="1:40" x14ac:dyDescent="0.2">
      <c r="G47" s="107"/>
      <c r="J47" s="108"/>
      <c r="M47" s="48"/>
      <c r="AB47" s="48"/>
    </row>
    <row r="48" spans="1:40" x14ac:dyDescent="0.2">
      <c r="G48" s="107"/>
      <c r="J48" s="108"/>
      <c r="M48" s="48"/>
      <c r="AB48" s="48"/>
    </row>
    <row r="49" spans="7:28" x14ac:dyDescent="0.2">
      <c r="G49" s="107"/>
      <c r="J49" s="108"/>
      <c r="M49" s="48"/>
      <c r="AB49" s="48"/>
    </row>
    <row r="50" spans="7:28" x14ac:dyDescent="0.2">
      <c r="G50" s="107"/>
      <c r="J50" s="108"/>
      <c r="M50" s="48"/>
      <c r="AB50" s="48"/>
    </row>
    <row r="51" spans="7:28" x14ac:dyDescent="0.2">
      <c r="G51" s="107"/>
      <c r="J51" s="108"/>
      <c r="M51" s="48"/>
      <c r="AB51" s="48"/>
    </row>
    <row r="52" spans="7:28" x14ac:dyDescent="0.2">
      <c r="G52" s="107"/>
      <c r="J52" s="108"/>
      <c r="M52" s="48"/>
      <c r="AB52" s="48"/>
    </row>
    <row r="53" spans="7:28" x14ac:dyDescent="0.2">
      <c r="G53" s="107"/>
      <c r="J53" s="108"/>
      <c r="M53" s="48"/>
      <c r="AB53" s="48"/>
    </row>
    <row r="54" spans="7:28" x14ac:dyDescent="0.2">
      <c r="G54" s="107"/>
      <c r="J54" s="108"/>
      <c r="M54" s="48"/>
      <c r="AB54" s="48"/>
    </row>
    <row r="55" spans="7:28" x14ac:dyDescent="0.2">
      <c r="G55" s="107"/>
      <c r="J55" s="108"/>
      <c r="M55" s="48"/>
      <c r="AB55" s="48"/>
    </row>
    <row r="56" spans="7:28" x14ac:dyDescent="0.2">
      <c r="G56" s="107"/>
      <c r="J56" s="108"/>
      <c r="M56" s="48"/>
      <c r="AB56" s="48"/>
    </row>
    <row r="57" spans="7:28" x14ac:dyDescent="0.2">
      <c r="G57" s="107"/>
      <c r="J57" s="108"/>
      <c r="M57" s="48"/>
      <c r="AB57" s="48"/>
    </row>
    <row r="58" spans="7:28" x14ac:dyDescent="0.2">
      <c r="G58" s="107"/>
      <c r="J58" s="108"/>
      <c r="M58" s="48"/>
      <c r="AB58" s="48"/>
    </row>
    <row r="59" spans="7:28" x14ac:dyDescent="0.2">
      <c r="G59" s="107"/>
      <c r="J59" s="108"/>
      <c r="M59" s="48"/>
      <c r="AB59" s="48"/>
    </row>
    <row r="60" spans="7:28" x14ac:dyDescent="0.2">
      <c r="G60" s="107"/>
      <c r="J60" s="108"/>
      <c r="M60" s="48"/>
      <c r="AB60" s="48"/>
    </row>
    <row r="61" spans="7:28" x14ac:dyDescent="0.2">
      <c r="G61" s="107"/>
      <c r="J61" s="108"/>
      <c r="M61" s="48"/>
      <c r="AB61" s="48"/>
    </row>
    <row r="62" spans="7:28" x14ac:dyDescent="0.2">
      <c r="G62" s="107"/>
      <c r="J62" s="108"/>
      <c r="M62" s="48"/>
      <c r="AB62" s="48"/>
    </row>
    <row r="63" spans="7:28" x14ac:dyDescent="0.2">
      <c r="G63" s="107"/>
      <c r="J63" s="108"/>
      <c r="M63" s="48"/>
      <c r="AB63" s="48"/>
    </row>
    <row r="64" spans="7:28" x14ac:dyDescent="0.2">
      <c r="G64" s="107"/>
      <c r="J64" s="108"/>
      <c r="M64" s="48"/>
      <c r="AB64" s="48"/>
    </row>
    <row r="65" spans="7:28" x14ac:dyDescent="0.2">
      <c r="G65" s="107"/>
      <c r="J65" s="108"/>
      <c r="M65" s="48"/>
      <c r="AB65" s="48"/>
    </row>
    <row r="66" spans="7:28" x14ac:dyDescent="0.2">
      <c r="G66" s="107"/>
      <c r="J66" s="108"/>
      <c r="M66" s="48"/>
      <c r="AB66" s="48"/>
    </row>
    <row r="67" spans="7:28" x14ac:dyDescent="0.2">
      <c r="G67" s="107"/>
      <c r="J67" s="108"/>
      <c r="M67" s="48"/>
      <c r="AB67" s="48"/>
    </row>
    <row r="68" spans="7:28" x14ac:dyDescent="0.2">
      <c r="G68" s="107"/>
      <c r="J68" s="108"/>
      <c r="M68" s="48"/>
      <c r="AB68" s="48"/>
    </row>
    <row r="69" spans="7:28" x14ac:dyDescent="0.2">
      <c r="G69" s="107"/>
      <c r="J69" s="108"/>
      <c r="M69" s="48"/>
      <c r="AB69" s="48"/>
    </row>
    <row r="70" spans="7:28" x14ac:dyDescent="0.2">
      <c r="G70" s="107"/>
      <c r="J70" s="108"/>
      <c r="M70" s="48"/>
      <c r="AB70" s="48"/>
    </row>
    <row r="71" spans="7:28" x14ac:dyDescent="0.2">
      <c r="G71" s="107"/>
      <c r="J71" s="108"/>
      <c r="M71" s="48"/>
      <c r="AB71" s="48"/>
    </row>
    <row r="72" spans="7:28" x14ac:dyDescent="0.2">
      <c r="G72" s="107"/>
      <c r="J72" s="108"/>
      <c r="M72" s="48"/>
      <c r="AB72" s="48"/>
    </row>
    <row r="73" spans="7:28" x14ac:dyDescent="0.2">
      <c r="G73" s="107"/>
      <c r="J73" s="108"/>
      <c r="M73" s="48"/>
      <c r="AB73" s="48"/>
    </row>
    <row r="74" spans="7:28" x14ac:dyDescent="0.2">
      <c r="G74" s="107"/>
      <c r="J74" s="108"/>
      <c r="M74" s="48"/>
      <c r="AB74" s="48"/>
    </row>
    <row r="75" spans="7:28" x14ac:dyDescent="0.2">
      <c r="G75" s="107"/>
      <c r="J75" s="108"/>
      <c r="M75" s="48"/>
      <c r="AB75" s="48"/>
    </row>
    <row r="76" spans="7:28" x14ac:dyDescent="0.2">
      <c r="G76" s="107"/>
      <c r="J76" s="108"/>
      <c r="M76" s="48"/>
      <c r="AB76" s="48"/>
    </row>
    <row r="77" spans="7:28" x14ac:dyDescent="0.2">
      <c r="G77" s="107"/>
      <c r="J77" s="108"/>
      <c r="M77" s="48"/>
      <c r="AB77" s="48"/>
    </row>
    <row r="78" spans="7:28" x14ac:dyDescent="0.2">
      <c r="G78" s="107"/>
      <c r="J78" s="108"/>
      <c r="M78" s="48"/>
      <c r="AB78" s="48"/>
    </row>
    <row r="79" spans="7:28" x14ac:dyDescent="0.2">
      <c r="G79" s="107"/>
      <c r="J79" s="108"/>
      <c r="M79" s="48"/>
      <c r="AB79" s="48"/>
    </row>
    <row r="80" spans="7:28" x14ac:dyDescent="0.2">
      <c r="G80" s="107"/>
      <c r="J80" s="108"/>
      <c r="M80" s="48"/>
      <c r="AB80" s="48"/>
    </row>
    <row r="81" spans="7:28" x14ac:dyDescent="0.2">
      <c r="G81" s="107"/>
      <c r="J81" s="108"/>
      <c r="M81" s="48"/>
      <c r="AB81" s="48"/>
    </row>
    <row r="82" spans="7:28" x14ac:dyDescent="0.2">
      <c r="G82" s="107"/>
      <c r="J82" s="108"/>
      <c r="M82" s="48"/>
      <c r="AB82" s="48"/>
    </row>
    <row r="83" spans="7:28" x14ac:dyDescent="0.2">
      <c r="G83" s="107"/>
      <c r="J83" s="108"/>
      <c r="M83" s="48"/>
      <c r="AB83" s="48"/>
    </row>
    <row r="84" spans="7:28" x14ac:dyDescent="0.2">
      <c r="G84" s="107"/>
      <c r="J84" s="108"/>
      <c r="M84" s="48"/>
      <c r="AB84" s="48"/>
    </row>
    <row r="85" spans="7:28" x14ac:dyDescent="0.2">
      <c r="G85" s="107"/>
      <c r="J85" s="108"/>
      <c r="M85" s="48"/>
      <c r="AB85" s="48"/>
    </row>
    <row r="86" spans="7:28" x14ac:dyDescent="0.2">
      <c r="G86" s="107"/>
      <c r="J86" s="108"/>
      <c r="M86" s="48"/>
      <c r="AB86" s="48"/>
    </row>
    <row r="87" spans="7:28" x14ac:dyDescent="0.2">
      <c r="G87" s="107"/>
      <c r="J87" s="108"/>
      <c r="M87" s="48"/>
      <c r="AB87" s="48"/>
    </row>
    <row r="88" spans="7:28" x14ac:dyDescent="0.2">
      <c r="G88" s="107"/>
      <c r="J88" s="108"/>
      <c r="M88" s="48"/>
      <c r="AB88" s="48"/>
    </row>
    <row r="89" spans="7:28" x14ac:dyDescent="0.2">
      <c r="G89" s="107"/>
      <c r="J89" s="108"/>
      <c r="M89" s="48"/>
      <c r="AB89" s="48"/>
    </row>
    <row r="90" spans="7:28" x14ac:dyDescent="0.2">
      <c r="G90" s="107"/>
      <c r="J90" s="108"/>
      <c r="M90" s="48"/>
      <c r="AB90" s="48"/>
    </row>
    <row r="91" spans="7:28" x14ac:dyDescent="0.2">
      <c r="G91" s="107"/>
      <c r="J91" s="108"/>
      <c r="M91" s="48"/>
      <c r="AB91" s="48"/>
    </row>
    <row r="92" spans="7:28" x14ac:dyDescent="0.2">
      <c r="G92" s="107"/>
      <c r="J92" s="108"/>
      <c r="M92" s="48"/>
      <c r="AB92" s="48"/>
    </row>
    <row r="93" spans="7:28" x14ac:dyDescent="0.2">
      <c r="G93" s="107"/>
      <c r="J93" s="108"/>
      <c r="M93" s="48"/>
      <c r="AB93" s="48"/>
    </row>
    <row r="94" spans="7:28" x14ac:dyDescent="0.2">
      <c r="G94" s="107"/>
      <c r="J94" s="108"/>
      <c r="M94" s="48"/>
      <c r="AB94" s="48"/>
    </row>
    <row r="95" spans="7:28" x14ac:dyDescent="0.2">
      <c r="G95" s="107"/>
      <c r="J95" s="108"/>
      <c r="M95" s="48"/>
      <c r="AB95" s="48"/>
    </row>
    <row r="96" spans="7:28" x14ac:dyDescent="0.2">
      <c r="G96" s="107"/>
      <c r="J96" s="108"/>
      <c r="M96" s="48"/>
      <c r="AB96" s="48"/>
    </row>
    <row r="97" spans="7:28" x14ac:dyDescent="0.2">
      <c r="G97" s="107"/>
      <c r="J97" s="108"/>
      <c r="M97" s="48"/>
      <c r="AB97" s="48"/>
    </row>
    <row r="98" spans="7:28" x14ac:dyDescent="0.2">
      <c r="G98" s="107"/>
      <c r="J98" s="108"/>
      <c r="M98" s="48"/>
      <c r="AB98" s="48"/>
    </row>
    <row r="99" spans="7:28" x14ac:dyDescent="0.2">
      <c r="G99" s="107"/>
      <c r="J99" s="108"/>
      <c r="M99" s="48"/>
      <c r="AB99" s="48"/>
    </row>
    <row r="100" spans="7:28" x14ac:dyDescent="0.2">
      <c r="G100" s="107"/>
      <c r="J100" s="108"/>
      <c r="M100" s="48"/>
      <c r="AB100" s="48"/>
    </row>
    <row r="101" spans="7:28" x14ac:dyDescent="0.2">
      <c r="G101" s="107"/>
      <c r="J101" s="108"/>
      <c r="M101" s="48"/>
      <c r="AB101" s="48"/>
    </row>
    <row r="102" spans="7:28" x14ac:dyDescent="0.2">
      <c r="G102" s="107"/>
      <c r="J102" s="108"/>
      <c r="M102" s="48"/>
      <c r="AB102" s="48"/>
    </row>
    <row r="103" spans="7:28" x14ac:dyDescent="0.2">
      <c r="G103" s="107"/>
      <c r="J103" s="108"/>
      <c r="M103" s="48"/>
      <c r="AB103" s="48"/>
    </row>
    <row r="104" spans="7:28" x14ac:dyDescent="0.2">
      <c r="G104" s="107"/>
      <c r="J104" s="108"/>
      <c r="M104" s="48"/>
      <c r="AB104" s="48"/>
    </row>
    <row r="105" spans="7:28" x14ac:dyDescent="0.2">
      <c r="G105" s="107"/>
      <c r="J105" s="108"/>
      <c r="M105" s="48"/>
      <c r="AB105" s="48"/>
    </row>
    <row r="106" spans="7:28" x14ac:dyDescent="0.2">
      <c r="G106" s="107"/>
      <c r="J106" s="108"/>
      <c r="M106" s="48"/>
      <c r="AB106" s="48"/>
    </row>
    <row r="107" spans="7:28" x14ac:dyDescent="0.2">
      <c r="G107" s="107"/>
      <c r="J107" s="108"/>
      <c r="M107" s="48"/>
      <c r="AB107" s="48"/>
    </row>
    <row r="108" spans="7:28" x14ac:dyDescent="0.2">
      <c r="G108" s="107"/>
      <c r="J108" s="108"/>
      <c r="M108" s="48"/>
      <c r="AB108" s="48"/>
    </row>
    <row r="109" spans="7:28" x14ac:dyDescent="0.2">
      <c r="G109" s="107"/>
      <c r="J109" s="108"/>
      <c r="M109" s="48"/>
      <c r="AB109" s="48"/>
    </row>
    <row r="110" spans="7:28" x14ac:dyDescent="0.2">
      <c r="G110" s="107"/>
      <c r="J110" s="108"/>
      <c r="M110" s="48"/>
      <c r="AB110" s="48"/>
    </row>
    <row r="111" spans="7:28" x14ac:dyDescent="0.2">
      <c r="G111" s="107"/>
      <c r="J111" s="108"/>
      <c r="M111" s="48"/>
      <c r="AB111" s="48"/>
    </row>
    <row r="112" spans="7:28" x14ac:dyDescent="0.2">
      <c r="G112" s="107"/>
      <c r="J112" s="108"/>
      <c r="M112" s="48"/>
      <c r="AB112" s="48"/>
    </row>
    <row r="113" spans="7:28" x14ac:dyDescent="0.2">
      <c r="G113" s="107"/>
      <c r="J113" s="108"/>
      <c r="M113" s="48"/>
      <c r="AB113" s="48"/>
    </row>
    <row r="114" spans="7:28" x14ac:dyDescent="0.2">
      <c r="G114" s="107"/>
      <c r="J114" s="108"/>
      <c r="M114" s="48"/>
      <c r="AB114" s="48"/>
    </row>
    <row r="115" spans="7:28" x14ac:dyDescent="0.2">
      <c r="G115" s="107"/>
      <c r="J115" s="108"/>
      <c r="M115" s="48"/>
      <c r="AB115" s="48"/>
    </row>
    <row r="116" spans="7:28" x14ac:dyDescent="0.2">
      <c r="G116" s="107"/>
      <c r="J116" s="108"/>
      <c r="M116" s="48"/>
      <c r="AB116" s="48"/>
    </row>
    <row r="117" spans="7:28" x14ac:dyDescent="0.2">
      <c r="G117" s="107"/>
      <c r="J117" s="108"/>
      <c r="M117" s="48"/>
      <c r="AB117" s="48"/>
    </row>
    <row r="118" spans="7:28" x14ac:dyDescent="0.2">
      <c r="G118" s="107"/>
      <c r="J118" s="108"/>
      <c r="M118" s="48"/>
      <c r="AB118" s="48"/>
    </row>
    <row r="119" spans="7:28" x14ac:dyDescent="0.2">
      <c r="G119" s="107"/>
      <c r="J119" s="108"/>
      <c r="M119" s="48"/>
      <c r="AB119" s="48"/>
    </row>
    <row r="120" spans="7:28" x14ac:dyDescent="0.2">
      <c r="G120" s="107"/>
      <c r="J120" s="108"/>
      <c r="M120" s="48"/>
      <c r="AB120" s="48"/>
    </row>
    <row r="121" spans="7:28" x14ac:dyDescent="0.2">
      <c r="G121" s="107"/>
      <c r="J121" s="108"/>
      <c r="M121" s="48"/>
      <c r="AB121" s="48"/>
    </row>
    <row r="122" spans="7:28" x14ac:dyDescent="0.2">
      <c r="G122" s="107"/>
      <c r="J122" s="108"/>
      <c r="M122" s="48"/>
      <c r="AB122" s="48"/>
    </row>
    <row r="123" spans="7:28" x14ac:dyDescent="0.2">
      <c r="G123" s="107"/>
      <c r="J123" s="108"/>
      <c r="M123" s="48"/>
      <c r="AB123" s="48"/>
    </row>
    <row r="124" spans="7:28" x14ac:dyDescent="0.2">
      <c r="G124" s="107"/>
      <c r="J124" s="108"/>
      <c r="M124" s="48"/>
      <c r="AB124" s="48"/>
    </row>
    <row r="125" spans="7:28" x14ac:dyDescent="0.2">
      <c r="G125" s="107"/>
      <c r="J125" s="108"/>
      <c r="M125" s="48"/>
      <c r="AB125" s="48"/>
    </row>
    <row r="126" spans="7:28" x14ac:dyDescent="0.2">
      <c r="G126" s="107"/>
      <c r="J126" s="108"/>
      <c r="M126" s="48"/>
      <c r="AB126" s="48"/>
    </row>
    <row r="127" spans="7:28" x14ac:dyDescent="0.2">
      <c r="G127" s="107"/>
      <c r="J127" s="108"/>
      <c r="M127" s="48"/>
      <c r="AB127" s="48"/>
    </row>
    <row r="128" spans="7:28" x14ac:dyDescent="0.2">
      <c r="G128" s="107"/>
      <c r="J128" s="108"/>
      <c r="M128" s="48"/>
      <c r="AB128" s="48"/>
    </row>
    <row r="129" spans="7:28" x14ac:dyDescent="0.2">
      <c r="G129" s="107"/>
      <c r="J129" s="108"/>
      <c r="M129" s="48"/>
      <c r="AB129" s="48"/>
    </row>
    <row r="130" spans="7:28" x14ac:dyDescent="0.2">
      <c r="G130" s="107"/>
      <c r="J130" s="108"/>
      <c r="M130" s="48"/>
      <c r="AB130" s="48"/>
    </row>
    <row r="131" spans="7:28" x14ac:dyDescent="0.2">
      <c r="G131" s="107"/>
      <c r="J131" s="108"/>
      <c r="M131" s="48"/>
      <c r="AB131" s="48"/>
    </row>
    <row r="132" spans="7:28" x14ac:dyDescent="0.2">
      <c r="G132" s="107"/>
      <c r="J132" s="108"/>
      <c r="M132" s="48"/>
      <c r="AB132" s="48"/>
    </row>
    <row r="133" spans="7:28" x14ac:dyDescent="0.2">
      <c r="G133" s="107"/>
      <c r="J133" s="108"/>
      <c r="M133" s="48"/>
      <c r="AB133" s="48"/>
    </row>
    <row r="134" spans="7:28" x14ac:dyDescent="0.2">
      <c r="G134" s="107"/>
      <c r="J134" s="108"/>
      <c r="M134" s="48"/>
      <c r="AB134" s="48"/>
    </row>
    <row r="135" spans="7:28" x14ac:dyDescent="0.2">
      <c r="G135" s="107"/>
      <c r="J135" s="108"/>
      <c r="M135" s="48"/>
      <c r="AB135" s="48"/>
    </row>
    <row r="136" spans="7:28" x14ac:dyDescent="0.2">
      <c r="G136" s="107"/>
      <c r="J136" s="108"/>
      <c r="M136" s="48"/>
      <c r="AB136" s="48"/>
    </row>
    <row r="137" spans="7:28" x14ac:dyDescent="0.2">
      <c r="G137" s="107"/>
      <c r="J137" s="108"/>
      <c r="M137" s="48"/>
      <c r="AB137" s="48"/>
    </row>
    <row r="138" spans="7:28" x14ac:dyDescent="0.2">
      <c r="G138" s="107"/>
      <c r="J138" s="108"/>
      <c r="M138" s="48"/>
      <c r="AB138" s="48"/>
    </row>
    <row r="139" spans="7:28" x14ac:dyDescent="0.2">
      <c r="G139" s="107"/>
      <c r="J139" s="108"/>
      <c r="M139" s="48"/>
      <c r="AB139" s="48"/>
    </row>
    <row r="140" spans="7:28" x14ac:dyDescent="0.2">
      <c r="G140" s="107"/>
      <c r="J140" s="108"/>
      <c r="M140" s="48"/>
      <c r="AB140" s="48"/>
    </row>
    <row r="141" spans="7:28" x14ac:dyDescent="0.2">
      <c r="G141" s="107"/>
      <c r="J141" s="108"/>
      <c r="M141" s="48"/>
      <c r="AB141" s="48"/>
    </row>
    <row r="142" spans="7:28" x14ac:dyDescent="0.2">
      <c r="G142" s="107"/>
      <c r="J142" s="108"/>
      <c r="M142" s="48"/>
      <c r="AB142" s="48"/>
    </row>
    <row r="143" spans="7:28" x14ac:dyDescent="0.2">
      <c r="G143" s="107"/>
      <c r="J143" s="108"/>
      <c r="M143" s="48"/>
      <c r="AB143" s="48"/>
    </row>
    <row r="144" spans="7:28" x14ac:dyDescent="0.2">
      <c r="G144" s="107"/>
      <c r="J144" s="108"/>
      <c r="M144" s="48"/>
      <c r="AB144" s="48"/>
    </row>
    <row r="145" spans="7:28" x14ac:dyDescent="0.2">
      <c r="G145" s="107"/>
      <c r="J145" s="108"/>
      <c r="M145" s="48"/>
      <c r="AB145" s="48"/>
    </row>
    <row r="146" spans="7:28" x14ac:dyDescent="0.2">
      <c r="G146" s="107"/>
      <c r="J146" s="108"/>
      <c r="M146" s="48"/>
      <c r="AB146" s="48"/>
    </row>
    <row r="147" spans="7:28" x14ac:dyDescent="0.2">
      <c r="G147" s="107"/>
      <c r="J147" s="108"/>
      <c r="M147" s="48"/>
      <c r="AB147" s="48"/>
    </row>
    <row r="148" spans="7:28" x14ac:dyDescent="0.2">
      <c r="G148" s="107"/>
      <c r="J148" s="108"/>
      <c r="M148" s="48"/>
      <c r="AB148" s="48"/>
    </row>
    <row r="149" spans="7:28" x14ac:dyDescent="0.2">
      <c r="G149" s="107"/>
      <c r="J149" s="108"/>
      <c r="M149" s="48"/>
      <c r="AB149" s="48"/>
    </row>
    <row r="150" spans="7:28" x14ac:dyDescent="0.2">
      <c r="G150" s="107"/>
      <c r="J150" s="108"/>
      <c r="M150" s="48"/>
      <c r="AB150" s="48"/>
    </row>
    <row r="151" spans="7:28" x14ac:dyDescent="0.2">
      <c r="G151" s="107"/>
      <c r="J151" s="108"/>
      <c r="M151" s="48"/>
      <c r="AB151" s="48"/>
    </row>
    <row r="152" spans="7:28" x14ac:dyDescent="0.2">
      <c r="G152" s="107"/>
      <c r="J152" s="108"/>
      <c r="M152" s="48"/>
      <c r="AB152" s="48"/>
    </row>
    <row r="153" spans="7:28" x14ac:dyDescent="0.2">
      <c r="G153" s="107"/>
      <c r="J153" s="108"/>
      <c r="M153" s="48"/>
      <c r="AB153" s="48"/>
    </row>
    <row r="154" spans="7:28" x14ac:dyDescent="0.2">
      <c r="G154" s="107"/>
      <c r="J154" s="108"/>
      <c r="M154" s="48"/>
      <c r="AB154" s="48"/>
    </row>
    <row r="155" spans="7:28" x14ac:dyDescent="0.2">
      <c r="G155" s="107"/>
      <c r="J155" s="108"/>
      <c r="M155" s="48"/>
      <c r="AB155" s="48"/>
    </row>
    <row r="156" spans="7:28" x14ac:dyDescent="0.2">
      <c r="G156" s="107"/>
      <c r="J156" s="108"/>
      <c r="M156" s="48"/>
      <c r="AB156" s="48"/>
    </row>
    <row r="157" spans="7:28" x14ac:dyDescent="0.2">
      <c r="G157" s="107"/>
      <c r="J157" s="108"/>
      <c r="M157" s="48"/>
      <c r="AB157" s="48"/>
    </row>
    <row r="158" spans="7:28" x14ac:dyDescent="0.2">
      <c r="G158" s="107"/>
      <c r="J158" s="108"/>
      <c r="M158" s="48"/>
      <c r="AB158" s="48"/>
    </row>
    <row r="159" spans="7:28" x14ac:dyDescent="0.2">
      <c r="G159" s="107"/>
      <c r="J159" s="108"/>
      <c r="M159" s="48"/>
      <c r="AB159" s="48"/>
    </row>
    <row r="160" spans="7:28" x14ac:dyDescent="0.2">
      <c r="G160" s="107"/>
      <c r="J160" s="108"/>
      <c r="M160" s="48"/>
      <c r="AB160" s="48"/>
    </row>
    <row r="161" spans="7:28" x14ac:dyDescent="0.2">
      <c r="G161" s="107"/>
      <c r="J161" s="108"/>
      <c r="M161" s="48"/>
      <c r="AB161" s="48"/>
    </row>
    <row r="162" spans="7:28" x14ac:dyDescent="0.2">
      <c r="G162" s="107"/>
      <c r="J162" s="108"/>
      <c r="M162" s="48"/>
      <c r="AB162" s="48"/>
    </row>
    <row r="163" spans="7:28" x14ac:dyDescent="0.2">
      <c r="G163" s="107"/>
      <c r="J163" s="108"/>
      <c r="M163" s="48"/>
      <c r="AB163" s="48"/>
    </row>
    <row r="164" spans="7:28" x14ac:dyDescent="0.2">
      <c r="G164" s="107"/>
      <c r="J164" s="108"/>
      <c r="M164" s="48"/>
      <c r="AB164" s="48"/>
    </row>
    <row r="165" spans="7:28" x14ac:dyDescent="0.2">
      <c r="G165" s="107"/>
      <c r="J165" s="108"/>
      <c r="M165" s="48"/>
      <c r="AB165" s="48"/>
    </row>
    <row r="166" spans="7:28" x14ac:dyDescent="0.2">
      <c r="G166" s="107"/>
      <c r="J166" s="108"/>
      <c r="M166" s="48"/>
      <c r="AB166" s="48"/>
    </row>
    <row r="167" spans="7:28" x14ac:dyDescent="0.2">
      <c r="G167" s="107"/>
      <c r="J167" s="108"/>
      <c r="M167" s="48"/>
      <c r="AB167" s="48"/>
    </row>
    <row r="168" spans="7:28" x14ac:dyDescent="0.2">
      <c r="G168" s="107"/>
      <c r="J168" s="108"/>
      <c r="M168" s="48"/>
      <c r="AB168" s="48"/>
    </row>
    <row r="169" spans="7:28" x14ac:dyDescent="0.2">
      <c r="G169" s="107"/>
      <c r="J169" s="108"/>
      <c r="M169" s="48"/>
      <c r="AB169" s="48"/>
    </row>
    <row r="170" spans="7:28" x14ac:dyDescent="0.2">
      <c r="G170" s="107"/>
      <c r="J170" s="108"/>
      <c r="M170" s="48"/>
      <c r="AB170" s="48"/>
    </row>
    <row r="171" spans="7:28" x14ac:dyDescent="0.2">
      <c r="G171" s="107"/>
      <c r="J171" s="108"/>
      <c r="M171" s="48"/>
      <c r="AB171" s="48"/>
    </row>
    <row r="172" spans="7:28" x14ac:dyDescent="0.2">
      <c r="G172" s="107"/>
      <c r="J172" s="108"/>
      <c r="M172" s="48"/>
      <c r="AB172" s="48"/>
    </row>
    <row r="173" spans="7:28" x14ac:dyDescent="0.2">
      <c r="G173" s="107"/>
      <c r="J173" s="108"/>
      <c r="M173" s="48"/>
      <c r="AB173" s="48"/>
    </row>
    <row r="174" spans="7:28" x14ac:dyDescent="0.2">
      <c r="G174" s="107"/>
      <c r="J174" s="108"/>
      <c r="M174" s="48"/>
      <c r="AB174" s="48"/>
    </row>
    <row r="175" spans="7:28" x14ac:dyDescent="0.2">
      <c r="G175" s="107"/>
      <c r="J175" s="108"/>
      <c r="M175" s="48"/>
      <c r="AB175" s="48"/>
    </row>
    <row r="176" spans="7:28" x14ac:dyDescent="0.2">
      <c r="G176" s="107"/>
      <c r="J176" s="108"/>
      <c r="M176" s="48"/>
      <c r="AB176" s="48"/>
    </row>
    <row r="177" spans="7:28" x14ac:dyDescent="0.2">
      <c r="G177" s="107"/>
      <c r="J177" s="108"/>
      <c r="M177" s="48"/>
      <c r="AB177" s="48"/>
    </row>
    <row r="178" spans="7:28" x14ac:dyDescent="0.2">
      <c r="G178" s="107"/>
      <c r="J178" s="108"/>
      <c r="M178" s="48"/>
      <c r="AB178" s="48"/>
    </row>
    <row r="179" spans="7:28" x14ac:dyDescent="0.2">
      <c r="G179" s="107"/>
      <c r="J179" s="108"/>
      <c r="M179" s="48"/>
      <c r="AB179" s="48"/>
    </row>
    <row r="180" spans="7:28" x14ac:dyDescent="0.2">
      <c r="G180" s="107"/>
      <c r="J180" s="108"/>
      <c r="M180" s="48"/>
      <c r="AB180" s="48"/>
    </row>
    <row r="181" spans="7:28" x14ac:dyDescent="0.2">
      <c r="G181" s="107"/>
      <c r="J181" s="108"/>
      <c r="M181" s="48"/>
      <c r="AB181" s="48"/>
    </row>
    <row r="182" spans="7:28" x14ac:dyDescent="0.2">
      <c r="G182" s="107"/>
      <c r="J182" s="108"/>
      <c r="M182" s="48"/>
      <c r="AB182" s="48"/>
    </row>
    <row r="183" spans="7:28" x14ac:dyDescent="0.2">
      <c r="G183" s="107"/>
      <c r="J183" s="108"/>
      <c r="M183" s="48"/>
      <c r="AB183" s="48"/>
    </row>
    <row r="184" spans="7:28" x14ac:dyDescent="0.2">
      <c r="G184" s="107"/>
      <c r="J184" s="108"/>
      <c r="M184" s="48"/>
      <c r="AB184" s="48"/>
    </row>
    <row r="185" spans="7:28" x14ac:dyDescent="0.2">
      <c r="G185" s="107"/>
      <c r="J185" s="108"/>
      <c r="M185" s="48"/>
      <c r="AB185" s="48"/>
    </row>
    <row r="186" spans="7:28" x14ac:dyDescent="0.2">
      <c r="G186" s="107"/>
      <c r="J186" s="108"/>
      <c r="M186" s="48"/>
      <c r="AB186" s="48"/>
    </row>
    <row r="187" spans="7:28" x14ac:dyDescent="0.2">
      <c r="G187" s="107"/>
      <c r="J187" s="108"/>
      <c r="M187" s="48"/>
      <c r="AB187" s="48"/>
    </row>
    <row r="188" spans="7:28" x14ac:dyDescent="0.2">
      <c r="G188" s="107"/>
      <c r="J188" s="108"/>
      <c r="M188" s="48"/>
      <c r="AB188" s="48"/>
    </row>
    <row r="189" spans="7:28" x14ac:dyDescent="0.2">
      <c r="G189" s="107"/>
      <c r="J189" s="108"/>
      <c r="M189" s="48"/>
      <c r="AB189" s="48"/>
    </row>
    <row r="190" spans="7:28" x14ac:dyDescent="0.2">
      <c r="G190" s="107"/>
      <c r="J190" s="108"/>
      <c r="M190" s="48"/>
      <c r="AB190" s="48"/>
    </row>
    <row r="191" spans="7:28" x14ac:dyDescent="0.2">
      <c r="G191" s="107"/>
      <c r="J191" s="108"/>
      <c r="M191" s="48"/>
      <c r="AB191" s="48"/>
    </row>
    <row r="192" spans="7:28" x14ac:dyDescent="0.2">
      <c r="G192" s="107"/>
      <c r="J192" s="108"/>
      <c r="M192" s="48"/>
      <c r="AB192" s="48"/>
    </row>
    <row r="193" spans="7:28" x14ac:dyDescent="0.2">
      <c r="G193" s="107"/>
      <c r="J193" s="108"/>
      <c r="M193" s="48"/>
      <c r="AB193" s="48"/>
    </row>
    <row r="194" spans="7:28" x14ac:dyDescent="0.2">
      <c r="G194" s="107"/>
      <c r="J194" s="108"/>
      <c r="M194" s="48"/>
      <c r="AB194" s="48"/>
    </row>
    <row r="195" spans="7:28" x14ac:dyDescent="0.2">
      <c r="G195" s="107"/>
      <c r="J195" s="108"/>
      <c r="M195" s="48"/>
      <c r="AB195" s="48"/>
    </row>
    <row r="196" spans="7:28" x14ac:dyDescent="0.2">
      <c r="G196" s="107"/>
      <c r="J196" s="108"/>
      <c r="M196" s="48"/>
      <c r="AB196" s="48"/>
    </row>
    <row r="197" spans="7:28" x14ac:dyDescent="0.2">
      <c r="G197" s="107"/>
      <c r="J197" s="108"/>
      <c r="M197" s="48"/>
      <c r="AB197" s="48"/>
    </row>
    <row r="198" spans="7:28" x14ac:dyDescent="0.2">
      <c r="G198" s="107"/>
      <c r="J198" s="108"/>
      <c r="M198" s="48"/>
      <c r="AB198" s="48"/>
    </row>
    <row r="199" spans="7:28" x14ac:dyDescent="0.2">
      <c r="G199" s="107"/>
      <c r="J199" s="108"/>
      <c r="M199" s="48"/>
      <c r="AB199" s="48"/>
    </row>
    <row r="200" spans="7:28" x14ac:dyDescent="0.2">
      <c r="G200" s="107"/>
      <c r="J200" s="108"/>
      <c r="M200" s="48"/>
      <c r="AB200" s="48"/>
    </row>
    <row r="201" spans="7:28" x14ac:dyDescent="0.2">
      <c r="G201" s="107"/>
      <c r="J201" s="108"/>
      <c r="M201" s="48"/>
      <c r="AB201" s="48"/>
    </row>
    <row r="202" spans="7:28" x14ac:dyDescent="0.2">
      <c r="G202" s="107"/>
      <c r="J202" s="108"/>
      <c r="M202" s="48"/>
      <c r="AB202" s="48"/>
    </row>
    <row r="203" spans="7:28" x14ac:dyDescent="0.2">
      <c r="G203" s="107"/>
      <c r="J203" s="108"/>
      <c r="M203" s="48"/>
      <c r="AB203" s="48"/>
    </row>
    <row r="204" spans="7:28" x14ac:dyDescent="0.2">
      <c r="G204" s="107"/>
      <c r="J204" s="108"/>
      <c r="M204" s="48"/>
      <c r="AB204" s="48"/>
    </row>
    <row r="205" spans="7:28" x14ac:dyDescent="0.2">
      <c r="G205" s="107"/>
      <c r="J205" s="108"/>
      <c r="M205" s="48"/>
      <c r="AB205" s="48"/>
    </row>
    <row r="206" spans="7:28" x14ac:dyDescent="0.2">
      <c r="G206" s="107"/>
      <c r="J206" s="108"/>
      <c r="M206" s="48"/>
      <c r="AB206" s="48"/>
    </row>
    <row r="207" spans="7:28" x14ac:dyDescent="0.2">
      <c r="G207" s="107"/>
      <c r="J207" s="108"/>
      <c r="M207" s="48"/>
      <c r="AB207" s="48"/>
    </row>
    <row r="208" spans="7:28" x14ac:dyDescent="0.2">
      <c r="G208" s="107"/>
      <c r="J208" s="108"/>
      <c r="M208" s="48"/>
      <c r="AB208" s="48"/>
    </row>
    <row r="209" spans="7:28" x14ac:dyDescent="0.2">
      <c r="G209" s="107"/>
      <c r="J209" s="108"/>
      <c r="M209" s="48"/>
      <c r="AB209" s="48"/>
    </row>
    <row r="210" spans="7:28" x14ac:dyDescent="0.2">
      <c r="G210" s="107"/>
      <c r="J210" s="108"/>
      <c r="M210" s="48"/>
      <c r="AB210" s="48"/>
    </row>
    <row r="211" spans="7:28" x14ac:dyDescent="0.2">
      <c r="G211" s="107"/>
      <c r="J211" s="108"/>
      <c r="M211" s="48"/>
      <c r="AB211" s="48"/>
    </row>
    <row r="212" spans="7:28" x14ac:dyDescent="0.2">
      <c r="G212" s="107"/>
      <c r="J212" s="108"/>
      <c r="M212" s="48"/>
      <c r="AB212" s="48"/>
    </row>
    <row r="213" spans="7:28" x14ac:dyDescent="0.2">
      <c r="G213" s="107"/>
      <c r="J213" s="108"/>
      <c r="M213" s="48"/>
      <c r="AB213" s="48"/>
    </row>
    <row r="214" spans="7:28" x14ac:dyDescent="0.2">
      <c r="G214" s="107"/>
      <c r="J214" s="108"/>
      <c r="M214" s="48"/>
      <c r="AB214" s="48"/>
    </row>
    <row r="215" spans="7:28" x14ac:dyDescent="0.2">
      <c r="G215" s="107"/>
      <c r="J215" s="108"/>
      <c r="M215" s="48"/>
      <c r="AB215" s="48"/>
    </row>
    <row r="216" spans="7:28" x14ac:dyDescent="0.2">
      <c r="G216" s="107"/>
      <c r="J216" s="108"/>
      <c r="M216" s="48"/>
      <c r="AB216" s="48"/>
    </row>
    <row r="217" spans="7:28" x14ac:dyDescent="0.2">
      <c r="G217" s="107"/>
      <c r="J217" s="108"/>
      <c r="M217" s="48"/>
      <c r="AB217" s="48"/>
    </row>
    <row r="218" spans="7:28" x14ac:dyDescent="0.2">
      <c r="G218" s="107"/>
      <c r="J218" s="108"/>
      <c r="M218" s="48"/>
      <c r="AB218" s="48"/>
    </row>
    <row r="219" spans="7:28" x14ac:dyDescent="0.2">
      <c r="G219" s="107"/>
      <c r="J219" s="108"/>
      <c r="M219" s="48"/>
      <c r="AB219" s="48"/>
    </row>
    <row r="220" spans="7:28" x14ac:dyDescent="0.2">
      <c r="G220" s="107"/>
      <c r="J220" s="108"/>
      <c r="M220" s="48"/>
      <c r="AB220" s="48"/>
    </row>
    <row r="221" spans="7:28" x14ac:dyDescent="0.2">
      <c r="G221" s="107"/>
      <c r="J221" s="108"/>
      <c r="M221" s="48"/>
      <c r="AB221" s="48"/>
    </row>
    <row r="222" spans="7:28" x14ac:dyDescent="0.2">
      <c r="G222" s="107"/>
      <c r="J222" s="108"/>
      <c r="M222" s="48"/>
      <c r="AB222" s="48"/>
    </row>
    <row r="223" spans="7:28" x14ac:dyDescent="0.2">
      <c r="G223" s="107"/>
      <c r="J223" s="108"/>
      <c r="M223" s="48"/>
      <c r="AB223" s="48"/>
    </row>
    <row r="224" spans="7:28" x14ac:dyDescent="0.2">
      <c r="G224" s="107"/>
      <c r="J224" s="108"/>
      <c r="M224" s="48"/>
      <c r="AB224" s="48"/>
    </row>
    <row r="225" spans="7:28" x14ac:dyDescent="0.2">
      <c r="G225" s="107"/>
      <c r="J225" s="108"/>
      <c r="M225" s="48"/>
      <c r="AB225" s="48"/>
    </row>
    <row r="226" spans="7:28" x14ac:dyDescent="0.2">
      <c r="G226" s="107"/>
      <c r="J226" s="108"/>
      <c r="M226" s="48"/>
      <c r="AB226" s="48"/>
    </row>
    <row r="227" spans="7:28" x14ac:dyDescent="0.2">
      <c r="G227" s="107"/>
      <c r="J227" s="108"/>
      <c r="M227" s="48"/>
      <c r="AB227" s="48"/>
    </row>
    <row r="228" spans="7:28" x14ac:dyDescent="0.2">
      <c r="G228" s="107"/>
      <c r="J228" s="108"/>
      <c r="M228" s="48"/>
      <c r="AB228" s="48"/>
    </row>
    <row r="229" spans="7:28" x14ac:dyDescent="0.2">
      <c r="G229" s="107"/>
      <c r="J229" s="108"/>
      <c r="M229" s="48"/>
      <c r="AB229" s="48"/>
    </row>
    <row r="230" spans="7:28" x14ac:dyDescent="0.2">
      <c r="G230" s="107"/>
      <c r="J230" s="108"/>
      <c r="M230" s="48"/>
      <c r="AB230" s="48"/>
    </row>
    <row r="231" spans="7:28" x14ac:dyDescent="0.2">
      <c r="G231" s="107"/>
      <c r="J231" s="108"/>
      <c r="M231" s="48"/>
      <c r="AB231" s="48"/>
    </row>
    <row r="232" spans="7:28" x14ac:dyDescent="0.2">
      <c r="G232" s="107"/>
      <c r="J232" s="108"/>
      <c r="M232" s="48"/>
      <c r="AB232" s="48"/>
    </row>
    <row r="233" spans="7:28" x14ac:dyDescent="0.2">
      <c r="G233" s="107"/>
      <c r="J233" s="108"/>
      <c r="M233" s="48"/>
      <c r="AB233" s="48"/>
    </row>
    <row r="234" spans="7:28" x14ac:dyDescent="0.2">
      <c r="G234" s="107"/>
      <c r="J234" s="108"/>
      <c r="M234" s="48"/>
      <c r="AB234" s="48"/>
    </row>
    <row r="235" spans="7:28" x14ac:dyDescent="0.2">
      <c r="G235" s="107"/>
      <c r="J235" s="108"/>
      <c r="M235" s="48"/>
      <c r="AB235" s="48"/>
    </row>
    <row r="236" spans="7:28" x14ac:dyDescent="0.2">
      <c r="G236" s="107"/>
      <c r="J236" s="108"/>
      <c r="M236" s="48"/>
      <c r="AB236" s="48"/>
    </row>
    <row r="237" spans="7:28" x14ac:dyDescent="0.2">
      <c r="G237" s="107"/>
      <c r="J237" s="108"/>
      <c r="M237" s="48"/>
      <c r="AB237" s="48"/>
    </row>
    <row r="238" spans="7:28" x14ac:dyDescent="0.2">
      <c r="G238" s="107"/>
      <c r="J238" s="108"/>
      <c r="M238" s="48"/>
      <c r="AB238" s="48"/>
    </row>
    <row r="239" spans="7:28" x14ac:dyDescent="0.2">
      <c r="G239" s="107"/>
      <c r="J239" s="108"/>
      <c r="M239" s="48"/>
      <c r="AB239" s="48"/>
    </row>
    <row r="240" spans="7:28" x14ac:dyDescent="0.2">
      <c r="G240" s="107"/>
      <c r="J240" s="108"/>
      <c r="M240" s="48"/>
      <c r="AB240" s="48"/>
    </row>
    <row r="241" spans="7:28" x14ac:dyDescent="0.2">
      <c r="G241" s="107"/>
      <c r="J241" s="108"/>
      <c r="M241" s="48"/>
      <c r="AB241" s="48"/>
    </row>
    <row r="242" spans="7:28" x14ac:dyDescent="0.2">
      <c r="G242" s="107"/>
      <c r="J242" s="108"/>
      <c r="M242" s="48"/>
      <c r="AB242" s="48"/>
    </row>
    <row r="243" spans="7:28" x14ac:dyDescent="0.2">
      <c r="G243" s="107"/>
      <c r="J243" s="108"/>
      <c r="M243" s="48"/>
      <c r="AB243" s="48"/>
    </row>
    <row r="244" spans="7:28" x14ac:dyDescent="0.2">
      <c r="G244" s="107"/>
      <c r="J244" s="108"/>
      <c r="M244" s="48"/>
      <c r="AB244" s="48"/>
    </row>
    <row r="245" spans="7:28" x14ac:dyDescent="0.2">
      <c r="G245" s="107"/>
      <c r="J245" s="108"/>
      <c r="M245" s="48"/>
      <c r="AB245" s="48"/>
    </row>
    <row r="246" spans="7:28" x14ac:dyDescent="0.2">
      <c r="G246" s="107"/>
      <c r="J246" s="108"/>
      <c r="M246" s="48"/>
      <c r="AB246" s="48"/>
    </row>
    <row r="247" spans="7:28" x14ac:dyDescent="0.2">
      <c r="G247" s="107"/>
      <c r="J247" s="108"/>
      <c r="M247" s="48"/>
      <c r="AB247" s="48"/>
    </row>
    <row r="248" spans="7:28" x14ac:dyDescent="0.2">
      <c r="G248" s="107"/>
      <c r="J248" s="108"/>
      <c r="M248" s="48"/>
      <c r="AB248" s="48"/>
    </row>
    <row r="249" spans="7:28" x14ac:dyDescent="0.2">
      <c r="G249" s="107"/>
      <c r="J249" s="108"/>
      <c r="M249" s="48"/>
      <c r="AB249" s="48"/>
    </row>
    <row r="250" spans="7:28" x14ac:dyDescent="0.2">
      <c r="G250" s="107"/>
      <c r="J250" s="108"/>
      <c r="M250" s="48"/>
      <c r="AB250" s="48"/>
    </row>
    <row r="251" spans="7:28" x14ac:dyDescent="0.2">
      <c r="G251" s="107"/>
      <c r="J251" s="108"/>
      <c r="M251" s="48"/>
      <c r="AB251" s="48"/>
    </row>
    <row r="252" spans="7:28" x14ac:dyDescent="0.2">
      <c r="G252" s="107"/>
      <c r="J252" s="108"/>
      <c r="M252" s="48"/>
      <c r="AB252" s="48"/>
    </row>
    <row r="253" spans="7:28" x14ac:dyDescent="0.2">
      <c r="G253" s="107"/>
      <c r="J253" s="108"/>
      <c r="M253" s="48"/>
      <c r="AB253" s="48"/>
    </row>
    <row r="254" spans="7:28" x14ac:dyDescent="0.2">
      <c r="G254" s="107"/>
      <c r="J254" s="108"/>
      <c r="M254" s="48"/>
      <c r="AB254" s="48"/>
    </row>
    <row r="255" spans="7:28" x14ac:dyDescent="0.2">
      <c r="G255" s="107"/>
      <c r="J255" s="108"/>
      <c r="M255" s="48"/>
      <c r="AB255" s="48"/>
    </row>
    <row r="256" spans="7:28" x14ac:dyDescent="0.2">
      <c r="G256" s="107"/>
      <c r="J256" s="108"/>
      <c r="M256" s="48"/>
      <c r="AB256" s="48"/>
    </row>
    <row r="257" spans="7:28" x14ac:dyDescent="0.2">
      <c r="G257" s="107"/>
      <c r="J257" s="108"/>
      <c r="M257" s="48"/>
      <c r="AB257" s="48"/>
    </row>
    <row r="258" spans="7:28" x14ac:dyDescent="0.2">
      <c r="G258" s="107"/>
      <c r="J258" s="108"/>
      <c r="M258" s="48"/>
      <c r="AB258" s="48"/>
    </row>
    <row r="259" spans="7:28" x14ac:dyDescent="0.2">
      <c r="G259" s="107"/>
      <c r="J259" s="108"/>
      <c r="M259" s="48"/>
      <c r="AB259" s="48"/>
    </row>
    <row r="260" spans="7:28" x14ac:dyDescent="0.2">
      <c r="G260" s="107"/>
      <c r="J260" s="108"/>
      <c r="M260" s="48"/>
      <c r="AB260" s="48"/>
    </row>
    <row r="261" spans="7:28" x14ac:dyDescent="0.2">
      <c r="G261" s="107"/>
      <c r="J261" s="108"/>
      <c r="M261" s="48"/>
      <c r="AB261" s="48"/>
    </row>
    <row r="262" spans="7:28" x14ac:dyDescent="0.2">
      <c r="G262" s="107"/>
      <c r="J262" s="108"/>
      <c r="M262" s="48"/>
      <c r="AB262" s="48"/>
    </row>
    <row r="263" spans="7:28" x14ac:dyDescent="0.2">
      <c r="G263" s="107"/>
      <c r="J263" s="108"/>
      <c r="M263" s="48"/>
      <c r="AB263" s="48"/>
    </row>
    <row r="264" spans="7:28" x14ac:dyDescent="0.2">
      <c r="G264" s="107"/>
      <c r="J264" s="108"/>
      <c r="M264" s="48"/>
      <c r="AB264" s="48"/>
    </row>
    <row r="265" spans="7:28" x14ac:dyDescent="0.2">
      <c r="G265" s="107"/>
      <c r="J265" s="108"/>
      <c r="M265" s="48"/>
      <c r="AB265" s="48"/>
    </row>
    <row r="266" spans="7:28" x14ac:dyDescent="0.2">
      <c r="G266" s="107"/>
      <c r="J266" s="108"/>
      <c r="M266" s="48"/>
      <c r="AB266" s="48"/>
    </row>
    <row r="267" spans="7:28" x14ac:dyDescent="0.2">
      <c r="G267" s="107"/>
      <c r="J267" s="108"/>
      <c r="M267" s="48"/>
      <c r="AB267" s="48"/>
    </row>
    <row r="268" spans="7:28" x14ac:dyDescent="0.2">
      <c r="G268" s="107"/>
      <c r="J268" s="108"/>
      <c r="M268" s="48"/>
      <c r="AB268" s="48"/>
    </row>
    <row r="269" spans="7:28" x14ac:dyDescent="0.2">
      <c r="G269" s="107"/>
      <c r="J269" s="108"/>
      <c r="M269" s="48"/>
      <c r="AB269" s="48"/>
    </row>
    <row r="270" spans="7:28" x14ac:dyDescent="0.2">
      <c r="G270" s="107"/>
      <c r="J270" s="108"/>
      <c r="M270" s="48"/>
      <c r="AB270" s="48"/>
    </row>
    <row r="271" spans="7:28" x14ac:dyDescent="0.2">
      <c r="G271" s="107"/>
      <c r="J271" s="108"/>
      <c r="M271" s="48"/>
      <c r="AB271" s="48"/>
    </row>
    <row r="272" spans="7:28" x14ac:dyDescent="0.2">
      <c r="G272" s="107"/>
      <c r="J272" s="108"/>
      <c r="M272" s="48"/>
      <c r="AB272" s="48"/>
    </row>
    <row r="273" spans="7:28" x14ac:dyDescent="0.2">
      <c r="G273" s="107"/>
      <c r="J273" s="108"/>
      <c r="M273" s="48"/>
      <c r="AB273" s="48"/>
    </row>
    <row r="274" spans="7:28" x14ac:dyDescent="0.2">
      <c r="G274" s="107"/>
      <c r="J274" s="108"/>
      <c r="M274" s="48"/>
      <c r="AB274" s="48"/>
    </row>
    <row r="275" spans="7:28" x14ac:dyDescent="0.2">
      <c r="G275" s="107"/>
      <c r="J275" s="108"/>
      <c r="M275" s="48"/>
      <c r="AB275" s="48"/>
    </row>
    <row r="276" spans="7:28" x14ac:dyDescent="0.2">
      <c r="G276" s="107"/>
      <c r="J276" s="108"/>
      <c r="M276" s="48"/>
      <c r="AB276" s="48"/>
    </row>
    <row r="277" spans="7:28" x14ac:dyDescent="0.2">
      <c r="G277" s="107"/>
      <c r="J277" s="108"/>
      <c r="M277" s="48"/>
      <c r="AB277" s="48"/>
    </row>
    <row r="278" spans="7:28" x14ac:dyDescent="0.2">
      <c r="G278" s="107"/>
      <c r="J278" s="108"/>
      <c r="M278" s="48"/>
      <c r="AB278" s="48"/>
    </row>
    <row r="279" spans="7:28" x14ac:dyDescent="0.2">
      <c r="G279" s="107"/>
      <c r="J279" s="108"/>
      <c r="M279" s="48"/>
      <c r="AB279" s="48"/>
    </row>
    <row r="280" spans="7:28" x14ac:dyDescent="0.2">
      <c r="G280" s="107"/>
      <c r="J280" s="108"/>
      <c r="M280" s="48"/>
      <c r="AB280" s="48"/>
    </row>
    <row r="281" spans="7:28" x14ac:dyDescent="0.2">
      <c r="G281" s="107"/>
      <c r="J281" s="108"/>
      <c r="M281" s="48"/>
      <c r="AB281" s="48"/>
    </row>
    <row r="282" spans="7:28" x14ac:dyDescent="0.2">
      <c r="G282" s="107"/>
      <c r="J282" s="108"/>
      <c r="M282" s="48"/>
      <c r="AB282" s="48"/>
    </row>
    <row r="283" spans="7:28" x14ac:dyDescent="0.2">
      <c r="G283" s="107"/>
      <c r="J283" s="108"/>
      <c r="M283" s="48"/>
      <c r="AB283" s="48"/>
    </row>
    <row r="284" spans="7:28" x14ac:dyDescent="0.2">
      <c r="G284" s="107"/>
      <c r="J284" s="108"/>
      <c r="M284" s="48"/>
      <c r="AB284" s="48"/>
    </row>
    <row r="285" spans="7:28" x14ac:dyDescent="0.2">
      <c r="G285" s="107"/>
      <c r="J285" s="108"/>
      <c r="M285" s="48"/>
      <c r="AB285" s="48"/>
    </row>
    <row r="286" spans="7:28" x14ac:dyDescent="0.2">
      <c r="G286" s="107"/>
      <c r="J286" s="108"/>
      <c r="M286" s="48"/>
      <c r="AB286" s="48"/>
    </row>
    <row r="287" spans="7:28" x14ac:dyDescent="0.2">
      <c r="G287" s="107"/>
      <c r="J287" s="108"/>
      <c r="M287" s="48"/>
      <c r="AB287" s="48"/>
    </row>
    <row r="288" spans="7:28" x14ac:dyDescent="0.2">
      <c r="G288" s="107"/>
      <c r="J288" s="108"/>
      <c r="M288" s="48"/>
      <c r="AB288" s="48"/>
    </row>
    <row r="289" spans="7:28" x14ac:dyDescent="0.2">
      <c r="G289" s="107"/>
      <c r="J289" s="108"/>
      <c r="M289" s="48"/>
      <c r="AB289" s="48"/>
    </row>
    <row r="290" spans="7:28" x14ac:dyDescent="0.2">
      <c r="G290" s="107"/>
      <c r="J290" s="108"/>
      <c r="M290" s="48"/>
      <c r="AB290" s="48"/>
    </row>
    <row r="291" spans="7:28" x14ac:dyDescent="0.2">
      <c r="G291" s="107"/>
      <c r="J291" s="108"/>
      <c r="M291" s="48"/>
      <c r="AB291" s="48"/>
    </row>
    <row r="292" spans="7:28" x14ac:dyDescent="0.2">
      <c r="G292" s="107"/>
      <c r="J292" s="108"/>
      <c r="M292" s="48"/>
      <c r="AB292" s="48"/>
    </row>
    <row r="293" spans="7:28" x14ac:dyDescent="0.2">
      <c r="G293" s="107"/>
      <c r="J293" s="108"/>
      <c r="M293" s="48"/>
      <c r="AB293" s="48"/>
    </row>
    <row r="294" spans="7:28" x14ac:dyDescent="0.2">
      <c r="G294" s="107"/>
      <c r="J294" s="108"/>
      <c r="M294" s="48"/>
      <c r="AB294" s="48"/>
    </row>
    <row r="295" spans="7:28" x14ac:dyDescent="0.2">
      <c r="G295" s="107"/>
      <c r="J295" s="108"/>
      <c r="M295" s="48"/>
      <c r="AB295" s="48"/>
    </row>
    <row r="296" spans="7:28" x14ac:dyDescent="0.2">
      <c r="G296" s="107"/>
      <c r="J296" s="108"/>
      <c r="M296" s="48"/>
      <c r="AB296" s="48"/>
    </row>
    <row r="297" spans="7:28" x14ac:dyDescent="0.2">
      <c r="G297" s="107"/>
      <c r="J297" s="108"/>
      <c r="M297" s="48"/>
      <c r="AB297" s="48"/>
    </row>
    <row r="298" spans="7:28" x14ac:dyDescent="0.2">
      <c r="G298" s="107"/>
      <c r="J298" s="108"/>
      <c r="M298" s="48"/>
      <c r="AB298" s="48"/>
    </row>
    <row r="299" spans="7:28" x14ac:dyDescent="0.2">
      <c r="G299" s="107"/>
      <c r="J299" s="108"/>
      <c r="M299" s="48"/>
      <c r="AB299" s="48"/>
    </row>
    <row r="300" spans="7:28" x14ac:dyDescent="0.2">
      <c r="G300" s="107"/>
      <c r="J300" s="108"/>
      <c r="M300" s="48"/>
      <c r="AB300" s="48"/>
    </row>
    <row r="301" spans="7:28" x14ac:dyDescent="0.2">
      <c r="G301" s="107"/>
      <c r="J301" s="108"/>
      <c r="M301" s="48"/>
      <c r="AB301" s="48"/>
    </row>
    <row r="302" spans="7:28" x14ac:dyDescent="0.2">
      <c r="G302" s="107"/>
      <c r="J302" s="108"/>
      <c r="M302" s="48"/>
      <c r="AB302" s="48"/>
    </row>
    <row r="303" spans="7:28" x14ac:dyDescent="0.2">
      <c r="G303" s="107"/>
      <c r="J303" s="108"/>
      <c r="M303" s="48"/>
      <c r="AB303" s="48"/>
    </row>
    <row r="304" spans="7:28" x14ac:dyDescent="0.2">
      <c r="G304" s="107"/>
      <c r="J304" s="108"/>
      <c r="M304" s="48"/>
      <c r="AB304" s="48"/>
    </row>
    <row r="305" spans="7:28" x14ac:dyDescent="0.2">
      <c r="G305" s="107"/>
      <c r="J305" s="108"/>
      <c r="M305" s="48"/>
      <c r="AB305" s="48"/>
    </row>
    <row r="306" spans="7:28" x14ac:dyDescent="0.2">
      <c r="G306" s="107"/>
      <c r="J306" s="108"/>
      <c r="M306" s="48"/>
      <c r="AB306" s="48"/>
    </row>
    <row r="307" spans="7:28" x14ac:dyDescent="0.2">
      <c r="G307" s="107"/>
      <c r="J307" s="108"/>
      <c r="M307" s="48"/>
      <c r="AB307" s="48"/>
    </row>
    <row r="308" spans="7:28" x14ac:dyDescent="0.2">
      <c r="G308" s="107"/>
      <c r="J308" s="108"/>
      <c r="M308" s="48"/>
      <c r="AB308" s="48"/>
    </row>
    <row r="309" spans="7:28" x14ac:dyDescent="0.2">
      <c r="G309" s="107"/>
      <c r="J309" s="108"/>
      <c r="M309" s="48"/>
      <c r="AB309" s="48"/>
    </row>
    <row r="310" spans="7:28" x14ac:dyDescent="0.2">
      <c r="G310" s="107"/>
      <c r="J310" s="108"/>
      <c r="M310" s="48"/>
      <c r="AB310" s="48"/>
    </row>
    <row r="311" spans="7:28" x14ac:dyDescent="0.2">
      <c r="G311" s="107"/>
      <c r="J311" s="108"/>
      <c r="M311" s="48"/>
      <c r="AB311" s="48"/>
    </row>
    <row r="312" spans="7:28" x14ac:dyDescent="0.2">
      <c r="G312" s="107"/>
      <c r="J312" s="108"/>
      <c r="M312" s="48"/>
      <c r="AB312" s="48"/>
    </row>
    <row r="313" spans="7:28" x14ac:dyDescent="0.2">
      <c r="G313" s="107"/>
      <c r="J313" s="108"/>
      <c r="M313" s="48"/>
      <c r="AB313" s="48"/>
    </row>
    <row r="314" spans="7:28" x14ac:dyDescent="0.2">
      <c r="G314" s="107"/>
      <c r="J314" s="108"/>
      <c r="M314" s="48"/>
      <c r="AB314" s="48"/>
    </row>
    <row r="315" spans="7:28" x14ac:dyDescent="0.2">
      <c r="G315" s="107"/>
      <c r="J315" s="108"/>
      <c r="M315" s="48"/>
      <c r="AB315" s="48"/>
    </row>
    <row r="316" spans="7:28" x14ac:dyDescent="0.2">
      <c r="G316" s="107"/>
      <c r="J316" s="108"/>
      <c r="M316" s="48"/>
      <c r="AB316" s="48"/>
    </row>
    <row r="317" spans="7:28" x14ac:dyDescent="0.2">
      <c r="G317" s="107"/>
      <c r="J317" s="108"/>
      <c r="M317" s="48"/>
      <c r="AB317" s="48"/>
    </row>
    <row r="318" spans="7:28" x14ac:dyDescent="0.2">
      <c r="G318" s="107"/>
      <c r="J318" s="108"/>
      <c r="M318" s="48"/>
      <c r="AB318" s="48"/>
    </row>
    <row r="319" spans="7:28" x14ac:dyDescent="0.2">
      <c r="G319" s="107"/>
      <c r="J319" s="108"/>
      <c r="M319" s="48"/>
      <c r="AB319" s="48"/>
    </row>
    <row r="320" spans="7:28" x14ac:dyDescent="0.2">
      <c r="G320" s="107"/>
      <c r="J320" s="108"/>
      <c r="M320" s="48"/>
      <c r="AB320" s="48"/>
    </row>
    <row r="321" spans="7:28" x14ac:dyDescent="0.2">
      <c r="G321" s="107"/>
      <c r="J321" s="108"/>
      <c r="M321" s="48"/>
      <c r="AB321" s="48"/>
    </row>
    <row r="322" spans="7:28" x14ac:dyDescent="0.2">
      <c r="G322" s="107"/>
      <c r="J322" s="108"/>
      <c r="M322" s="48"/>
      <c r="AB322" s="48"/>
    </row>
    <row r="323" spans="7:28" x14ac:dyDescent="0.2">
      <c r="G323" s="107"/>
      <c r="J323" s="108"/>
      <c r="M323" s="48"/>
      <c r="AB323" s="48"/>
    </row>
    <row r="324" spans="7:28" x14ac:dyDescent="0.2">
      <c r="G324" s="107"/>
      <c r="J324" s="108"/>
      <c r="M324" s="48"/>
      <c r="AB324" s="48"/>
    </row>
    <row r="325" spans="7:28" x14ac:dyDescent="0.2">
      <c r="G325" s="107"/>
      <c r="J325" s="108"/>
      <c r="M325" s="48"/>
      <c r="AB325" s="48"/>
    </row>
    <row r="326" spans="7:28" x14ac:dyDescent="0.2">
      <c r="G326" s="107"/>
      <c r="J326" s="108"/>
      <c r="M326" s="48"/>
      <c r="AB326" s="48"/>
    </row>
    <row r="327" spans="7:28" x14ac:dyDescent="0.2">
      <c r="G327" s="107"/>
      <c r="J327" s="108"/>
      <c r="M327" s="48"/>
      <c r="AB327" s="48"/>
    </row>
    <row r="328" spans="7:28" x14ac:dyDescent="0.2">
      <c r="G328" s="107"/>
      <c r="J328" s="108"/>
      <c r="M328" s="48"/>
      <c r="AB328" s="48"/>
    </row>
    <row r="329" spans="7:28" x14ac:dyDescent="0.2">
      <c r="G329" s="107"/>
      <c r="J329" s="108"/>
      <c r="M329" s="48"/>
      <c r="AB329" s="48"/>
    </row>
    <row r="330" spans="7:28" x14ac:dyDescent="0.2">
      <c r="G330" s="107"/>
      <c r="J330" s="108"/>
      <c r="M330" s="48"/>
      <c r="AB330" s="48"/>
    </row>
    <row r="331" spans="7:28" x14ac:dyDescent="0.2">
      <c r="G331" s="107"/>
      <c r="J331" s="108"/>
      <c r="M331" s="48"/>
      <c r="AB331" s="48"/>
    </row>
    <row r="332" spans="7:28" x14ac:dyDescent="0.2">
      <c r="G332" s="107"/>
      <c r="J332" s="108"/>
      <c r="M332" s="48"/>
      <c r="AB332" s="48"/>
    </row>
    <row r="333" spans="7:28" x14ac:dyDescent="0.2">
      <c r="G333" s="107"/>
      <c r="J333" s="108"/>
      <c r="M333" s="48"/>
      <c r="AB333" s="48"/>
    </row>
    <row r="334" spans="7:28" x14ac:dyDescent="0.2">
      <c r="G334" s="107"/>
      <c r="J334" s="108"/>
      <c r="M334" s="48"/>
      <c r="AB334" s="48"/>
    </row>
    <row r="335" spans="7:28" x14ac:dyDescent="0.2">
      <c r="G335" s="107"/>
      <c r="J335" s="108"/>
      <c r="M335" s="48"/>
      <c r="AB335" s="48"/>
    </row>
    <row r="336" spans="7:28" x14ac:dyDescent="0.2">
      <c r="G336" s="107"/>
      <c r="J336" s="108"/>
      <c r="M336" s="48"/>
      <c r="AB336" s="48"/>
    </row>
    <row r="337" spans="7:28" x14ac:dyDescent="0.2">
      <c r="G337" s="107"/>
      <c r="J337" s="108"/>
      <c r="M337" s="48"/>
      <c r="AB337" s="48"/>
    </row>
    <row r="338" spans="7:28" x14ac:dyDescent="0.2">
      <c r="G338" s="107"/>
      <c r="J338" s="108"/>
      <c r="M338" s="48"/>
      <c r="AB338" s="48"/>
    </row>
    <row r="339" spans="7:28" x14ac:dyDescent="0.2">
      <c r="G339" s="107"/>
      <c r="J339" s="108"/>
      <c r="M339" s="48"/>
      <c r="AB339" s="48"/>
    </row>
    <row r="340" spans="7:28" x14ac:dyDescent="0.2">
      <c r="G340" s="107"/>
      <c r="J340" s="108"/>
      <c r="M340" s="48"/>
      <c r="AB340" s="48"/>
    </row>
    <row r="341" spans="7:28" x14ac:dyDescent="0.2">
      <c r="G341" s="107"/>
      <c r="J341" s="108"/>
      <c r="M341" s="48"/>
      <c r="AB341" s="48"/>
    </row>
    <row r="342" spans="7:28" x14ac:dyDescent="0.2">
      <c r="G342" s="107"/>
      <c r="J342" s="108"/>
      <c r="M342" s="48"/>
      <c r="AB342" s="48"/>
    </row>
    <row r="343" spans="7:28" x14ac:dyDescent="0.2">
      <c r="G343" s="107"/>
      <c r="J343" s="108"/>
      <c r="M343" s="48"/>
      <c r="AB343" s="48"/>
    </row>
    <row r="344" spans="7:28" x14ac:dyDescent="0.2">
      <c r="G344" s="107"/>
      <c r="J344" s="108"/>
      <c r="M344" s="48"/>
      <c r="AB344" s="48"/>
    </row>
    <row r="345" spans="7:28" x14ac:dyDescent="0.2">
      <c r="G345" s="107"/>
      <c r="J345" s="108"/>
      <c r="M345" s="48"/>
      <c r="AB345" s="48"/>
    </row>
    <row r="346" spans="7:28" x14ac:dyDescent="0.2">
      <c r="G346" s="107"/>
      <c r="J346" s="108"/>
      <c r="M346" s="48"/>
      <c r="AB346" s="48"/>
    </row>
    <row r="347" spans="7:28" x14ac:dyDescent="0.2">
      <c r="G347" s="107"/>
      <c r="J347" s="108"/>
      <c r="M347" s="48"/>
      <c r="AB347" s="48"/>
    </row>
    <row r="348" spans="7:28" x14ac:dyDescent="0.2">
      <c r="G348" s="107"/>
      <c r="J348" s="108"/>
      <c r="M348" s="48"/>
      <c r="AB348" s="48"/>
    </row>
    <row r="349" spans="7:28" x14ac:dyDescent="0.2">
      <c r="G349" s="107"/>
      <c r="J349" s="108"/>
      <c r="M349" s="48"/>
      <c r="AB349" s="48"/>
    </row>
    <row r="350" spans="7:28" x14ac:dyDescent="0.2">
      <c r="G350" s="107"/>
      <c r="J350" s="108"/>
      <c r="M350" s="48"/>
      <c r="AB350" s="48"/>
    </row>
    <row r="351" spans="7:28" x14ac:dyDescent="0.2">
      <c r="G351" s="107"/>
      <c r="J351" s="108"/>
      <c r="M351" s="48"/>
      <c r="AB351" s="48"/>
    </row>
    <row r="352" spans="7:28" x14ac:dyDescent="0.2">
      <c r="G352" s="107"/>
      <c r="J352" s="108"/>
      <c r="M352" s="48"/>
      <c r="AB352" s="48"/>
    </row>
    <row r="353" spans="7:28" x14ac:dyDescent="0.2">
      <c r="G353" s="107"/>
      <c r="J353" s="108"/>
      <c r="M353" s="48"/>
      <c r="AB353" s="48"/>
    </row>
    <row r="354" spans="7:28" x14ac:dyDescent="0.2">
      <c r="G354" s="107"/>
      <c r="J354" s="108"/>
      <c r="M354" s="48"/>
      <c r="AB354" s="48"/>
    </row>
    <row r="355" spans="7:28" x14ac:dyDescent="0.2">
      <c r="G355" s="107"/>
      <c r="J355" s="108"/>
      <c r="M355" s="48"/>
      <c r="AB355" s="48"/>
    </row>
    <row r="356" spans="7:28" x14ac:dyDescent="0.2">
      <c r="G356" s="107"/>
      <c r="J356" s="108"/>
      <c r="M356" s="48"/>
      <c r="AB356" s="48"/>
    </row>
    <row r="357" spans="7:28" x14ac:dyDescent="0.2">
      <c r="G357" s="107"/>
      <c r="J357" s="108"/>
      <c r="M357" s="48"/>
      <c r="AB357" s="48"/>
    </row>
    <row r="358" spans="7:28" x14ac:dyDescent="0.2">
      <c r="G358" s="107"/>
      <c r="J358" s="108"/>
      <c r="M358" s="48"/>
      <c r="AB358" s="48"/>
    </row>
    <row r="359" spans="7:28" x14ac:dyDescent="0.2">
      <c r="G359" s="107"/>
      <c r="J359" s="108"/>
      <c r="M359" s="48"/>
      <c r="AB359" s="48"/>
    </row>
    <row r="360" spans="7:28" x14ac:dyDescent="0.2">
      <c r="G360" s="107"/>
      <c r="J360" s="108"/>
      <c r="M360" s="48"/>
      <c r="AB360" s="48"/>
    </row>
    <row r="361" spans="7:28" x14ac:dyDescent="0.2">
      <c r="G361" s="107"/>
      <c r="J361" s="108"/>
      <c r="M361" s="48"/>
      <c r="AB361" s="48"/>
    </row>
    <row r="362" spans="7:28" x14ac:dyDescent="0.2">
      <c r="G362" s="107"/>
      <c r="J362" s="108"/>
      <c r="M362" s="48"/>
      <c r="AB362" s="48"/>
    </row>
    <row r="363" spans="7:28" x14ac:dyDescent="0.2">
      <c r="G363" s="107"/>
      <c r="J363" s="108"/>
      <c r="M363" s="48"/>
      <c r="AB363" s="48"/>
    </row>
    <row r="364" spans="7:28" x14ac:dyDescent="0.2">
      <c r="G364" s="107"/>
      <c r="J364" s="108"/>
      <c r="M364" s="48"/>
      <c r="AB364" s="48"/>
    </row>
    <row r="365" spans="7:28" x14ac:dyDescent="0.2">
      <c r="G365" s="107"/>
      <c r="J365" s="108"/>
      <c r="M365" s="48"/>
      <c r="AB365" s="48"/>
    </row>
    <row r="366" spans="7:28" x14ac:dyDescent="0.2">
      <c r="G366" s="107"/>
      <c r="J366" s="108"/>
      <c r="M366" s="48"/>
      <c r="AB366" s="48"/>
    </row>
    <row r="367" spans="7:28" x14ac:dyDescent="0.2">
      <c r="G367" s="107"/>
      <c r="J367" s="108"/>
      <c r="M367" s="48"/>
      <c r="AB367" s="48"/>
    </row>
    <row r="368" spans="7:28" x14ac:dyDescent="0.2">
      <c r="G368" s="107"/>
      <c r="J368" s="108"/>
      <c r="M368" s="48"/>
      <c r="AB368" s="48"/>
    </row>
    <row r="369" spans="7:28" x14ac:dyDescent="0.2">
      <c r="G369" s="107"/>
      <c r="J369" s="108"/>
      <c r="M369" s="48"/>
      <c r="AB369" s="48"/>
    </row>
    <row r="370" spans="7:28" x14ac:dyDescent="0.2">
      <c r="G370" s="107"/>
      <c r="J370" s="108"/>
      <c r="M370" s="48"/>
      <c r="AB370" s="48"/>
    </row>
    <row r="371" spans="7:28" x14ac:dyDescent="0.2">
      <c r="G371" s="107"/>
      <c r="J371" s="108"/>
      <c r="M371" s="48"/>
      <c r="AB371" s="48"/>
    </row>
    <row r="372" spans="7:28" x14ac:dyDescent="0.2">
      <c r="G372" s="107"/>
      <c r="J372" s="108"/>
      <c r="M372" s="48"/>
      <c r="AB372" s="48"/>
    </row>
    <row r="373" spans="7:28" x14ac:dyDescent="0.2">
      <c r="G373" s="107"/>
      <c r="J373" s="108"/>
      <c r="M373" s="48"/>
      <c r="AB373" s="48"/>
    </row>
    <row r="374" spans="7:28" x14ac:dyDescent="0.2">
      <c r="G374" s="107"/>
      <c r="J374" s="108"/>
      <c r="M374" s="48"/>
      <c r="AB374" s="48"/>
    </row>
    <row r="375" spans="7:28" x14ac:dyDescent="0.2">
      <c r="G375" s="107"/>
      <c r="J375" s="108"/>
      <c r="M375" s="48"/>
      <c r="AB375" s="48"/>
    </row>
    <row r="376" spans="7:28" x14ac:dyDescent="0.2">
      <c r="G376" s="107"/>
      <c r="J376" s="108"/>
      <c r="M376" s="48"/>
      <c r="AB376" s="48"/>
    </row>
    <row r="377" spans="7:28" x14ac:dyDescent="0.2">
      <c r="G377" s="107"/>
      <c r="J377" s="108"/>
      <c r="M377" s="48"/>
      <c r="AB377" s="48"/>
    </row>
    <row r="378" spans="7:28" x14ac:dyDescent="0.2">
      <c r="G378" s="107"/>
      <c r="J378" s="108"/>
      <c r="M378" s="48"/>
      <c r="AB378" s="48"/>
    </row>
    <row r="379" spans="7:28" x14ac:dyDescent="0.2">
      <c r="G379" s="107"/>
      <c r="J379" s="108"/>
      <c r="M379" s="48"/>
      <c r="AB379" s="48"/>
    </row>
    <row r="380" spans="7:28" x14ac:dyDescent="0.2">
      <c r="G380" s="107"/>
      <c r="J380" s="108"/>
      <c r="M380" s="48"/>
      <c r="AB380" s="48"/>
    </row>
    <row r="381" spans="7:28" x14ac:dyDescent="0.2">
      <c r="G381" s="107"/>
      <c r="J381" s="108"/>
      <c r="M381" s="48"/>
      <c r="AB381" s="48"/>
    </row>
    <row r="382" spans="7:28" x14ac:dyDescent="0.2">
      <c r="G382" s="107"/>
      <c r="J382" s="108"/>
      <c r="M382" s="48"/>
      <c r="AB382" s="48"/>
    </row>
    <row r="383" spans="7:28" x14ac:dyDescent="0.2">
      <c r="G383" s="107"/>
      <c r="J383" s="108"/>
      <c r="M383" s="48"/>
      <c r="AB383" s="48"/>
    </row>
    <row r="384" spans="7:28" x14ac:dyDescent="0.2">
      <c r="G384" s="107"/>
      <c r="J384" s="108"/>
      <c r="M384" s="48"/>
      <c r="AB384" s="48"/>
    </row>
    <row r="385" spans="7:28" x14ac:dyDescent="0.2">
      <c r="G385" s="107"/>
      <c r="J385" s="108"/>
      <c r="M385" s="48"/>
      <c r="AB385" s="48"/>
    </row>
    <row r="386" spans="7:28" x14ac:dyDescent="0.2">
      <c r="G386" s="107"/>
      <c r="J386" s="108"/>
      <c r="M386" s="48"/>
      <c r="AB386" s="48"/>
    </row>
    <row r="387" spans="7:28" x14ac:dyDescent="0.2">
      <c r="G387" s="107"/>
      <c r="J387" s="108"/>
      <c r="M387" s="48"/>
      <c r="AB387" s="48"/>
    </row>
    <row r="388" spans="7:28" x14ac:dyDescent="0.2">
      <c r="G388" s="107"/>
      <c r="J388" s="108"/>
      <c r="M388" s="48"/>
      <c r="AB388" s="48"/>
    </row>
    <row r="389" spans="7:28" x14ac:dyDescent="0.2">
      <c r="G389" s="107"/>
      <c r="J389" s="108"/>
      <c r="M389" s="48"/>
      <c r="AB389" s="48"/>
    </row>
    <row r="390" spans="7:28" x14ac:dyDescent="0.2">
      <c r="G390" s="107"/>
      <c r="J390" s="108"/>
      <c r="M390" s="48"/>
      <c r="AB390" s="48"/>
    </row>
    <row r="391" spans="7:28" x14ac:dyDescent="0.2">
      <c r="G391" s="107"/>
      <c r="J391" s="108"/>
      <c r="M391" s="48"/>
      <c r="AB391" s="48"/>
    </row>
    <row r="392" spans="7:28" x14ac:dyDescent="0.2">
      <c r="G392" s="107"/>
      <c r="J392" s="108"/>
      <c r="M392" s="48"/>
      <c r="AB392" s="48"/>
    </row>
    <row r="393" spans="7:28" x14ac:dyDescent="0.2">
      <c r="G393" s="107"/>
      <c r="J393" s="108"/>
      <c r="M393" s="48"/>
      <c r="AB393" s="48"/>
    </row>
    <row r="394" spans="7:28" x14ac:dyDescent="0.2">
      <c r="G394" s="107"/>
      <c r="J394" s="108"/>
      <c r="M394" s="48"/>
      <c r="AB394" s="48"/>
    </row>
    <row r="395" spans="7:28" x14ac:dyDescent="0.2">
      <c r="G395" s="107"/>
      <c r="J395" s="108"/>
      <c r="M395" s="48"/>
      <c r="AB395" s="48"/>
    </row>
    <row r="396" spans="7:28" x14ac:dyDescent="0.2">
      <c r="G396" s="107"/>
      <c r="J396" s="108"/>
      <c r="M396" s="48"/>
      <c r="AB396" s="48"/>
    </row>
    <row r="397" spans="7:28" x14ac:dyDescent="0.2">
      <c r="G397" s="107"/>
      <c r="J397" s="108"/>
      <c r="M397" s="48"/>
      <c r="AB397" s="48"/>
    </row>
    <row r="398" spans="7:28" x14ac:dyDescent="0.2">
      <c r="G398" s="107"/>
      <c r="J398" s="108"/>
      <c r="M398" s="48"/>
      <c r="AB398" s="48"/>
    </row>
    <row r="399" spans="7:28" x14ac:dyDescent="0.2">
      <c r="G399" s="107"/>
      <c r="J399" s="108"/>
      <c r="M399" s="48"/>
      <c r="AB399" s="48"/>
    </row>
    <row r="400" spans="7:28" x14ac:dyDescent="0.2">
      <c r="G400" s="107"/>
      <c r="J400" s="108"/>
      <c r="M400" s="48"/>
      <c r="AB400" s="48"/>
    </row>
    <row r="401" spans="7:28" x14ac:dyDescent="0.2">
      <c r="G401" s="107"/>
      <c r="J401" s="108"/>
      <c r="M401" s="48"/>
      <c r="AB401" s="48"/>
    </row>
    <row r="402" spans="7:28" x14ac:dyDescent="0.2">
      <c r="G402" s="107"/>
      <c r="J402" s="108"/>
      <c r="M402" s="48"/>
      <c r="AB402" s="48"/>
    </row>
    <row r="403" spans="7:28" x14ac:dyDescent="0.2">
      <c r="G403" s="107"/>
      <c r="J403" s="108"/>
      <c r="M403" s="48"/>
      <c r="AB403" s="48"/>
    </row>
    <row r="404" spans="7:28" x14ac:dyDescent="0.2">
      <c r="G404" s="107"/>
      <c r="J404" s="108"/>
      <c r="M404" s="48"/>
      <c r="AB404" s="48"/>
    </row>
    <row r="405" spans="7:28" x14ac:dyDescent="0.2">
      <c r="G405" s="107"/>
      <c r="J405" s="108"/>
      <c r="M405" s="48"/>
      <c r="AB405" s="48"/>
    </row>
    <row r="406" spans="7:28" x14ac:dyDescent="0.2">
      <c r="G406" s="107"/>
      <c r="J406" s="108"/>
      <c r="M406" s="48"/>
      <c r="AB406" s="48"/>
    </row>
    <row r="407" spans="7:28" x14ac:dyDescent="0.2">
      <c r="G407" s="107"/>
      <c r="J407" s="108"/>
      <c r="M407" s="48"/>
      <c r="AB407" s="48"/>
    </row>
    <row r="408" spans="7:28" x14ac:dyDescent="0.2">
      <c r="G408" s="107"/>
      <c r="J408" s="108"/>
      <c r="M408" s="48"/>
      <c r="AB408" s="48"/>
    </row>
    <row r="409" spans="7:28" x14ac:dyDescent="0.2">
      <c r="G409" s="107"/>
      <c r="J409" s="108"/>
      <c r="M409" s="48"/>
      <c r="AB409" s="48"/>
    </row>
    <row r="410" spans="7:28" x14ac:dyDescent="0.2">
      <c r="G410" s="107"/>
      <c r="J410" s="108"/>
      <c r="M410" s="48"/>
      <c r="AB410" s="48"/>
    </row>
    <row r="411" spans="7:28" x14ac:dyDescent="0.2">
      <c r="G411" s="107"/>
      <c r="J411" s="108"/>
      <c r="M411" s="48"/>
      <c r="AB411" s="48"/>
    </row>
    <row r="412" spans="7:28" x14ac:dyDescent="0.2">
      <c r="G412" s="107"/>
      <c r="J412" s="108"/>
      <c r="M412" s="48"/>
      <c r="AB412" s="48"/>
    </row>
    <row r="413" spans="7:28" x14ac:dyDescent="0.2">
      <c r="G413" s="107"/>
      <c r="J413" s="108"/>
      <c r="M413" s="48"/>
      <c r="AB413" s="48"/>
    </row>
    <row r="414" spans="7:28" x14ac:dyDescent="0.2">
      <c r="G414" s="107"/>
      <c r="J414" s="108"/>
      <c r="M414" s="48"/>
      <c r="AB414" s="48"/>
    </row>
    <row r="415" spans="7:28" x14ac:dyDescent="0.2">
      <c r="G415" s="107"/>
      <c r="J415" s="108"/>
      <c r="M415" s="48"/>
      <c r="AB415" s="48"/>
    </row>
    <row r="416" spans="7:28" x14ac:dyDescent="0.2">
      <c r="G416" s="107"/>
      <c r="J416" s="108"/>
      <c r="M416" s="48"/>
      <c r="AB416" s="48"/>
    </row>
    <row r="417" spans="7:28" x14ac:dyDescent="0.2">
      <c r="G417" s="107"/>
      <c r="J417" s="108"/>
      <c r="M417" s="48"/>
      <c r="AB417" s="48"/>
    </row>
    <row r="418" spans="7:28" x14ac:dyDescent="0.2">
      <c r="G418" s="107"/>
      <c r="J418" s="108"/>
      <c r="M418" s="48"/>
      <c r="AB418" s="48"/>
    </row>
    <row r="419" spans="7:28" x14ac:dyDescent="0.2">
      <c r="G419" s="107"/>
      <c r="J419" s="108"/>
      <c r="M419" s="48"/>
      <c r="AB419" s="48"/>
    </row>
    <row r="420" spans="7:28" x14ac:dyDescent="0.2">
      <c r="G420" s="107"/>
      <c r="J420" s="108"/>
      <c r="M420" s="48"/>
      <c r="AB420" s="48"/>
    </row>
    <row r="421" spans="7:28" x14ac:dyDescent="0.2">
      <c r="G421" s="107"/>
      <c r="J421" s="108"/>
      <c r="M421" s="48"/>
      <c r="AB421" s="48"/>
    </row>
    <row r="422" spans="7:28" x14ac:dyDescent="0.2">
      <c r="G422" s="107"/>
      <c r="J422" s="108"/>
      <c r="M422" s="48"/>
      <c r="AB422" s="48"/>
    </row>
    <row r="423" spans="7:28" x14ac:dyDescent="0.2">
      <c r="G423" s="107"/>
      <c r="J423" s="108"/>
      <c r="M423" s="48"/>
      <c r="AB423" s="48"/>
    </row>
    <row r="424" spans="7:28" x14ac:dyDescent="0.2">
      <c r="G424" s="107"/>
      <c r="J424" s="108"/>
      <c r="M424" s="48"/>
      <c r="AB424" s="48"/>
    </row>
    <row r="425" spans="7:28" x14ac:dyDescent="0.2">
      <c r="G425" s="107"/>
      <c r="J425" s="108"/>
      <c r="M425" s="48"/>
      <c r="AB425" s="48"/>
    </row>
    <row r="426" spans="7:28" x14ac:dyDescent="0.2">
      <c r="G426" s="107"/>
      <c r="J426" s="108"/>
      <c r="M426" s="48"/>
      <c r="AB426" s="48"/>
    </row>
    <row r="427" spans="7:28" x14ac:dyDescent="0.2">
      <c r="G427" s="107"/>
      <c r="J427" s="108"/>
      <c r="M427" s="48"/>
      <c r="AB427" s="48"/>
    </row>
    <row r="428" spans="7:28" x14ac:dyDescent="0.2">
      <c r="G428" s="107"/>
      <c r="J428" s="108"/>
      <c r="M428" s="48"/>
      <c r="AB428" s="48"/>
    </row>
    <row r="429" spans="7:28" x14ac:dyDescent="0.2">
      <c r="G429" s="107"/>
      <c r="J429" s="108"/>
      <c r="M429" s="48"/>
      <c r="AB429" s="48"/>
    </row>
    <row r="430" spans="7:28" x14ac:dyDescent="0.2">
      <c r="G430" s="107"/>
      <c r="J430" s="108"/>
      <c r="M430" s="48"/>
      <c r="AB430" s="48"/>
    </row>
    <row r="431" spans="7:28" x14ac:dyDescent="0.2">
      <c r="G431" s="107"/>
      <c r="J431" s="108"/>
      <c r="M431" s="48"/>
      <c r="AB431" s="48"/>
    </row>
    <row r="432" spans="7:28" x14ac:dyDescent="0.2">
      <c r="G432" s="107"/>
      <c r="J432" s="108"/>
      <c r="M432" s="48"/>
      <c r="AB432" s="48"/>
    </row>
    <row r="433" spans="7:28" x14ac:dyDescent="0.2">
      <c r="G433" s="107"/>
      <c r="J433" s="108"/>
      <c r="M433" s="48"/>
      <c r="AB433" s="48"/>
    </row>
    <row r="434" spans="7:28" x14ac:dyDescent="0.2">
      <c r="G434" s="107"/>
      <c r="J434" s="108"/>
      <c r="M434" s="48"/>
      <c r="AB434" s="48"/>
    </row>
    <row r="435" spans="7:28" x14ac:dyDescent="0.2">
      <c r="G435" s="107"/>
      <c r="J435" s="108"/>
      <c r="M435" s="48"/>
      <c r="AB435" s="48"/>
    </row>
    <row r="436" spans="7:28" x14ac:dyDescent="0.2">
      <c r="G436" s="107"/>
      <c r="J436" s="108"/>
      <c r="M436" s="48"/>
      <c r="AB436" s="48"/>
    </row>
    <row r="437" spans="7:28" x14ac:dyDescent="0.2">
      <c r="G437" s="107"/>
      <c r="J437" s="108"/>
      <c r="M437" s="48"/>
      <c r="AB437" s="48"/>
    </row>
    <row r="438" spans="7:28" x14ac:dyDescent="0.2">
      <c r="G438" s="107"/>
      <c r="J438" s="108"/>
      <c r="M438" s="48"/>
      <c r="AB438" s="48"/>
    </row>
    <row r="439" spans="7:28" x14ac:dyDescent="0.2">
      <c r="G439" s="107"/>
      <c r="J439" s="108"/>
      <c r="M439" s="48"/>
      <c r="AB439" s="48"/>
    </row>
    <row r="440" spans="7:28" x14ac:dyDescent="0.2">
      <c r="G440" s="107"/>
      <c r="J440" s="108"/>
      <c r="M440" s="48"/>
      <c r="AB440" s="48"/>
    </row>
    <row r="441" spans="7:28" x14ac:dyDescent="0.2">
      <c r="G441" s="107"/>
      <c r="J441" s="108"/>
      <c r="M441" s="48"/>
      <c r="AB441" s="48"/>
    </row>
    <row r="442" spans="7:28" x14ac:dyDescent="0.2">
      <c r="G442" s="107"/>
      <c r="J442" s="108"/>
      <c r="M442" s="48"/>
      <c r="AB442" s="48"/>
    </row>
    <row r="443" spans="7:28" x14ac:dyDescent="0.2">
      <c r="G443" s="107"/>
      <c r="J443" s="108"/>
      <c r="M443" s="48"/>
      <c r="AB443" s="48"/>
    </row>
    <row r="444" spans="7:28" x14ac:dyDescent="0.2">
      <c r="G444" s="107"/>
      <c r="J444" s="108"/>
      <c r="M444" s="48"/>
      <c r="AB444" s="48"/>
    </row>
    <row r="445" spans="7:28" x14ac:dyDescent="0.2">
      <c r="G445" s="107"/>
      <c r="J445" s="108"/>
      <c r="M445" s="48"/>
      <c r="AB445" s="48"/>
    </row>
    <row r="446" spans="7:28" x14ac:dyDescent="0.2">
      <c r="G446" s="107"/>
      <c r="J446" s="108"/>
      <c r="M446" s="48"/>
      <c r="AB446" s="48"/>
    </row>
    <row r="447" spans="7:28" x14ac:dyDescent="0.2">
      <c r="G447" s="107"/>
      <c r="J447" s="108"/>
      <c r="M447" s="48"/>
      <c r="AB447" s="48"/>
    </row>
    <row r="448" spans="7:28" x14ac:dyDescent="0.2">
      <c r="G448" s="107"/>
      <c r="J448" s="108"/>
      <c r="M448" s="48"/>
      <c r="AB448" s="48"/>
    </row>
    <row r="449" spans="7:28" x14ac:dyDescent="0.2">
      <c r="G449" s="107"/>
      <c r="J449" s="108"/>
      <c r="M449" s="48"/>
      <c r="AB449" s="48"/>
    </row>
    <row r="450" spans="7:28" x14ac:dyDescent="0.2">
      <c r="G450" s="107"/>
      <c r="J450" s="108"/>
      <c r="M450" s="48"/>
      <c r="AB450" s="48"/>
    </row>
    <row r="451" spans="7:28" x14ac:dyDescent="0.2">
      <c r="G451" s="107"/>
      <c r="J451" s="108"/>
      <c r="M451" s="48"/>
      <c r="AB451" s="48"/>
    </row>
    <row r="452" spans="7:28" x14ac:dyDescent="0.2">
      <c r="G452" s="107"/>
      <c r="J452" s="108"/>
      <c r="M452" s="48"/>
      <c r="AB452" s="48"/>
    </row>
    <row r="453" spans="7:28" x14ac:dyDescent="0.2">
      <c r="G453" s="107"/>
      <c r="J453" s="108"/>
      <c r="M453" s="48"/>
      <c r="AB453" s="48"/>
    </row>
    <row r="454" spans="7:28" x14ac:dyDescent="0.2">
      <c r="G454" s="107"/>
      <c r="J454" s="108"/>
      <c r="M454" s="48"/>
      <c r="AB454" s="48"/>
    </row>
    <row r="455" spans="7:28" x14ac:dyDescent="0.2">
      <c r="G455" s="107"/>
      <c r="J455" s="108"/>
      <c r="M455" s="48"/>
      <c r="AB455" s="48"/>
    </row>
    <row r="456" spans="7:28" x14ac:dyDescent="0.2">
      <c r="G456" s="107"/>
      <c r="J456" s="108"/>
      <c r="M456" s="48"/>
      <c r="AB456" s="48"/>
    </row>
    <row r="457" spans="7:28" x14ac:dyDescent="0.2">
      <c r="G457" s="107"/>
      <c r="J457" s="108"/>
      <c r="M457" s="48"/>
      <c r="AB457" s="48"/>
    </row>
    <row r="458" spans="7:28" x14ac:dyDescent="0.2">
      <c r="G458" s="107"/>
      <c r="J458" s="108"/>
      <c r="M458" s="48"/>
      <c r="AB458" s="48"/>
    </row>
    <row r="459" spans="7:28" x14ac:dyDescent="0.2">
      <c r="G459" s="107"/>
      <c r="J459" s="108"/>
      <c r="M459" s="48"/>
      <c r="AB459" s="48"/>
    </row>
    <row r="460" spans="7:28" x14ac:dyDescent="0.2">
      <c r="G460" s="107"/>
      <c r="J460" s="108"/>
      <c r="M460" s="48"/>
      <c r="AB460" s="48"/>
    </row>
    <row r="461" spans="7:28" x14ac:dyDescent="0.2">
      <c r="G461" s="107"/>
      <c r="J461" s="108"/>
      <c r="M461" s="48"/>
      <c r="AB461" s="48"/>
    </row>
    <row r="462" spans="7:28" x14ac:dyDescent="0.2">
      <c r="G462" s="107"/>
      <c r="J462" s="108"/>
      <c r="M462" s="48"/>
      <c r="AB462" s="48"/>
    </row>
    <row r="463" spans="7:28" x14ac:dyDescent="0.2">
      <c r="G463" s="107"/>
      <c r="J463" s="108"/>
      <c r="M463" s="48"/>
      <c r="AB463" s="48"/>
    </row>
    <row r="464" spans="7:28" x14ac:dyDescent="0.2">
      <c r="G464" s="107"/>
      <c r="J464" s="108"/>
      <c r="M464" s="48"/>
      <c r="AB464" s="48"/>
    </row>
    <row r="465" spans="7:28" x14ac:dyDescent="0.2">
      <c r="G465" s="107"/>
      <c r="J465" s="108"/>
      <c r="M465" s="48"/>
      <c r="AB465" s="48"/>
    </row>
    <row r="466" spans="7:28" x14ac:dyDescent="0.2">
      <c r="G466" s="107"/>
      <c r="J466" s="108"/>
      <c r="M466" s="48"/>
      <c r="AB466" s="48"/>
    </row>
    <row r="467" spans="7:28" x14ac:dyDescent="0.2">
      <c r="G467" s="107"/>
      <c r="J467" s="108"/>
      <c r="M467" s="48"/>
      <c r="AB467" s="48"/>
    </row>
    <row r="468" spans="7:28" x14ac:dyDescent="0.2">
      <c r="G468" s="107"/>
      <c r="J468" s="108"/>
      <c r="M468" s="48"/>
      <c r="AB468" s="48"/>
    </row>
    <row r="469" spans="7:28" x14ac:dyDescent="0.2">
      <c r="G469" s="107"/>
      <c r="J469" s="108"/>
      <c r="M469" s="48"/>
      <c r="AB469" s="48"/>
    </row>
    <row r="470" spans="7:28" x14ac:dyDescent="0.2">
      <c r="G470" s="107"/>
      <c r="J470" s="108"/>
      <c r="M470" s="48"/>
      <c r="AB470" s="48"/>
    </row>
    <row r="471" spans="7:28" x14ac:dyDescent="0.2">
      <c r="G471" s="107"/>
      <c r="J471" s="108"/>
      <c r="M471" s="48"/>
      <c r="AB471" s="48"/>
    </row>
    <row r="472" spans="7:28" x14ac:dyDescent="0.2">
      <c r="G472" s="107"/>
      <c r="J472" s="108"/>
      <c r="M472" s="48"/>
      <c r="AB472" s="48"/>
    </row>
    <row r="473" spans="7:28" x14ac:dyDescent="0.2">
      <c r="G473" s="107"/>
      <c r="J473" s="108"/>
      <c r="M473" s="48"/>
      <c r="AB473" s="48"/>
    </row>
    <row r="474" spans="7:28" x14ac:dyDescent="0.2">
      <c r="G474" s="107"/>
      <c r="J474" s="108"/>
      <c r="M474" s="48"/>
      <c r="AB474" s="48"/>
    </row>
    <row r="475" spans="7:28" x14ac:dyDescent="0.2">
      <c r="G475" s="107"/>
      <c r="J475" s="108"/>
      <c r="M475" s="48"/>
      <c r="AB475" s="48"/>
    </row>
    <row r="476" spans="7:28" x14ac:dyDescent="0.2">
      <c r="G476" s="107"/>
      <c r="J476" s="108"/>
      <c r="M476" s="48"/>
      <c r="AB476" s="48"/>
    </row>
    <row r="477" spans="7:28" x14ac:dyDescent="0.2">
      <c r="G477" s="107"/>
      <c r="J477" s="108"/>
      <c r="M477" s="48"/>
      <c r="AB477" s="48"/>
    </row>
    <row r="478" spans="7:28" x14ac:dyDescent="0.2">
      <c r="G478" s="107"/>
      <c r="J478" s="108"/>
      <c r="M478" s="48"/>
      <c r="AB478" s="48"/>
    </row>
    <row r="479" spans="7:28" x14ac:dyDescent="0.2">
      <c r="G479" s="107"/>
      <c r="J479" s="108"/>
      <c r="M479" s="48"/>
      <c r="AB479" s="48"/>
    </row>
    <row r="480" spans="7:28" x14ac:dyDescent="0.2">
      <c r="G480" s="107"/>
      <c r="J480" s="108"/>
      <c r="M480" s="48"/>
      <c r="AB480" s="48"/>
    </row>
    <row r="481" spans="7:28" x14ac:dyDescent="0.2">
      <c r="G481" s="107"/>
      <c r="J481" s="108"/>
      <c r="M481" s="48"/>
      <c r="AB481" s="48"/>
    </row>
    <row r="482" spans="7:28" x14ac:dyDescent="0.2">
      <c r="G482" s="107"/>
      <c r="J482" s="108"/>
      <c r="M482" s="48"/>
      <c r="AB482" s="48"/>
    </row>
    <row r="483" spans="7:28" x14ac:dyDescent="0.2">
      <c r="G483" s="107"/>
      <c r="J483" s="108"/>
      <c r="M483" s="48"/>
      <c r="AB483" s="48"/>
    </row>
    <row r="484" spans="7:28" x14ac:dyDescent="0.2">
      <c r="G484" s="107"/>
      <c r="J484" s="108"/>
      <c r="M484" s="48"/>
      <c r="AB484" s="48"/>
    </row>
    <row r="485" spans="7:28" x14ac:dyDescent="0.2">
      <c r="G485" s="107"/>
      <c r="J485" s="108"/>
      <c r="M485" s="48"/>
      <c r="AB485" s="48"/>
    </row>
    <row r="486" spans="7:28" x14ac:dyDescent="0.2">
      <c r="G486" s="107"/>
      <c r="J486" s="108"/>
      <c r="M486" s="48"/>
      <c r="AB486" s="48"/>
    </row>
    <row r="487" spans="7:28" x14ac:dyDescent="0.2">
      <c r="G487" s="107"/>
      <c r="J487" s="108"/>
      <c r="M487" s="48"/>
      <c r="AB487" s="48"/>
    </row>
    <row r="488" spans="7:28" x14ac:dyDescent="0.2">
      <c r="G488" s="107"/>
      <c r="J488" s="108"/>
      <c r="M488" s="48"/>
      <c r="AB488" s="48"/>
    </row>
    <row r="489" spans="7:28" x14ac:dyDescent="0.2">
      <c r="G489" s="107"/>
      <c r="J489" s="108"/>
      <c r="M489" s="48"/>
      <c r="AB489" s="48"/>
    </row>
    <row r="490" spans="7:28" x14ac:dyDescent="0.2">
      <c r="G490" s="107"/>
      <c r="J490" s="108"/>
      <c r="M490" s="48"/>
      <c r="AB490" s="48"/>
    </row>
    <row r="491" spans="7:28" x14ac:dyDescent="0.2">
      <c r="G491" s="107"/>
      <c r="J491" s="108"/>
      <c r="M491" s="48"/>
      <c r="AB491" s="48"/>
    </row>
    <row r="492" spans="7:28" x14ac:dyDescent="0.2">
      <c r="G492" s="107"/>
      <c r="J492" s="108"/>
      <c r="M492" s="48"/>
      <c r="AB492" s="48"/>
    </row>
    <row r="493" spans="7:28" x14ac:dyDescent="0.2">
      <c r="G493" s="107"/>
      <c r="J493" s="108"/>
      <c r="M493" s="48"/>
      <c r="AB493" s="48"/>
    </row>
    <row r="494" spans="7:28" x14ac:dyDescent="0.2">
      <c r="G494" s="107"/>
      <c r="J494" s="108"/>
      <c r="M494" s="48"/>
      <c r="AB494" s="48"/>
    </row>
    <row r="495" spans="7:28" x14ac:dyDescent="0.2">
      <c r="G495" s="107"/>
      <c r="J495" s="108"/>
      <c r="M495" s="48"/>
      <c r="AB495" s="48"/>
    </row>
    <row r="496" spans="7:28" x14ac:dyDescent="0.2">
      <c r="G496" s="107"/>
      <c r="J496" s="108"/>
      <c r="M496" s="48"/>
      <c r="AB496" s="48"/>
    </row>
    <row r="497" spans="7:28" x14ac:dyDescent="0.2">
      <c r="G497" s="107"/>
      <c r="J497" s="108"/>
      <c r="M497" s="48"/>
      <c r="AB497" s="48"/>
    </row>
    <row r="498" spans="7:28" x14ac:dyDescent="0.2">
      <c r="G498" s="107"/>
      <c r="J498" s="108"/>
      <c r="M498" s="48"/>
      <c r="AB498" s="48"/>
    </row>
    <row r="499" spans="7:28" x14ac:dyDescent="0.2">
      <c r="G499" s="107"/>
      <c r="J499" s="108"/>
      <c r="M499" s="48"/>
      <c r="AB499" s="48"/>
    </row>
    <row r="500" spans="7:28" x14ac:dyDescent="0.2">
      <c r="G500" s="107"/>
      <c r="J500" s="108"/>
      <c r="M500" s="48"/>
      <c r="AB500" s="48"/>
    </row>
    <row r="501" spans="7:28" x14ac:dyDescent="0.2">
      <c r="G501" s="107"/>
      <c r="J501" s="108"/>
      <c r="M501" s="48"/>
      <c r="AB501" s="48"/>
    </row>
    <row r="502" spans="7:28" x14ac:dyDescent="0.2">
      <c r="G502" s="107"/>
      <c r="J502" s="108"/>
      <c r="M502" s="48"/>
      <c r="AB502" s="48"/>
    </row>
    <row r="503" spans="7:28" x14ac:dyDescent="0.2">
      <c r="G503" s="107"/>
      <c r="J503" s="108"/>
      <c r="M503" s="48"/>
      <c r="AB503" s="48"/>
    </row>
    <row r="504" spans="7:28" x14ac:dyDescent="0.2">
      <c r="G504" s="107"/>
      <c r="J504" s="108"/>
      <c r="M504" s="48"/>
      <c r="AB504" s="48"/>
    </row>
    <row r="505" spans="7:28" x14ac:dyDescent="0.2">
      <c r="G505" s="107"/>
      <c r="J505" s="108"/>
      <c r="M505" s="48"/>
      <c r="AB505" s="48"/>
    </row>
    <row r="506" spans="7:28" x14ac:dyDescent="0.2">
      <c r="G506" s="107"/>
      <c r="J506" s="108"/>
      <c r="M506" s="48"/>
      <c r="AB506" s="48"/>
    </row>
    <row r="507" spans="7:28" x14ac:dyDescent="0.2">
      <c r="G507" s="107"/>
      <c r="J507" s="108"/>
      <c r="M507" s="48"/>
      <c r="AB507" s="48"/>
    </row>
    <row r="508" spans="7:28" x14ac:dyDescent="0.2">
      <c r="G508" s="107"/>
      <c r="J508" s="108"/>
      <c r="M508" s="48"/>
      <c r="AB508" s="48"/>
    </row>
    <row r="509" spans="7:28" x14ac:dyDescent="0.2">
      <c r="G509" s="107"/>
      <c r="J509" s="108"/>
      <c r="M509" s="48"/>
      <c r="AB509" s="48"/>
    </row>
    <row r="510" spans="7:28" x14ac:dyDescent="0.2">
      <c r="G510" s="107"/>
      <c r="J510" s="108"/>
      <c r="M510" s="48"/>
      <c r="AB510" s="48"/>
    </row>
    <row r="511" spans="7:28" x14ac:dyDescent="0.2">
      <c r="G511" s="107"/>
      <c r="J511" s="108"/>
      <c r="M511" s="48"/>
      <c r="AB511" s="48"/>
    </row>
    <row r="512" spans="7:28" x14ac:dyDescent="0.2">
      <c r="G512" s="107"/>
      <c r="J512" s="108"/>
      <c r="M512" s="48"/>
      <c r="AB512" s="48"/>
    </row>
    <row r="513" spans="7:28" x14ac:dyDescent="0.2">
      <c r="G513" s="107"/>
      <c r="J513" s="108"/>
      <c r="M513" s="48"/>
      <c r="AB513" s="48"/>
    </row>
    <row r="514" spans="7:28" x14ac:dyDescent="0.2">
      <c r="G514" s="107"/>
      <c r="J514" s="108"/>
      <c r="M514" s="48"/>
      <c r="AB514" s="48"/>
    </row>
    <row r="515" spans="7:28" x14ac:dyDescent="0.2">
      <c r="G515" s="107"/>
      <c r="J515" s="108"/>
      <c r="M515" s="48"/>
      <c r="AB515" s="48"/>
    </row>
    <row r="516" spans="7:28" x14ac:dyDescent="0.2">
      <c r="G516" s="107"/>
      <c r="J516" s="108"/>
      <c r="M516" s="48"/>
      <c r="AB516" s="48"/>
    </row>
    <row r="517" spans="7:28" x14ac:dyDescent="0.2">
      <c r="G517" s="107"/>
      <c r="J517" s="108"/>
      <c r="M517" s="48"/>
      <c r="AB517" s="48"/>
    </row>
    <row r="518" spans="7:28" x14ac:dyDescent="0.2">
      <c r="G518" s="107"/>
      <c r="J518" s="108"/>
      <c r="M518" s="48"/>
      <c r="AB518" s="48"/>
    </row>
    <row r="519" spans="7:28" x14ac:dyDescent="0.2">
      <c r="G519" s="107"/>
      <c r="J519" s="108"/>
      <c r="M519" s="48"/>
      <c r="AB519" s="48"/>
    </row>
    <row r="520" spans="7:28" x14ac:dyDescent="0.2">
      <c r="G520" s="107"/>
      <c r="J520" s="108"/>
      <c r="M520" s="48"/>
      <c r="AB520" s="48"/>
    </row>
    <row r="521" spans="7:28" x14ac:dyDescent="0.2">
      <c r="G521" s="107"/>
      <c r="J521" s="108"/>
      <c r="M521" s="48"/>
      <c r="AB521" s="48"/>
    </row>
    <row r="522" spans="7:28" x14ac:dyDescent="0.2">
      <c r="G522" s="107"/>
      <c r="J522" s="108"/>
      <c r="M522" s="48"/>
      <c r="AB522" s="48"/>
    </row>
    <row r="523" spans="7:28" x14ac:dyDescent="0.2">
      <c r="G523" s="107"/>
      <c r="J523" s="108"/>
      <c r="M523" s="48"/>
      <c r="AB523" s="48"/>
    </row>
    <row r="524" spans="7:28" x14ac:dyDescent="0.2">
      <c r="G524" s="107"/>
      <c r="J524" s="108"/>
      <c r="M524" s="48"/>
      <c r="AB524" s="48"/>
    </row>
    <row r="525" spans="7:28" x14ac:dyDescent="0.2">
      <c r="G525" s="107"/>
      <c r="J525" s="108"/>
      <c r="M525" s="48"/>
      <c r="AB525" s="48"/>
    </row>
    <row r="526" spans="7:28" x14ac:dyDescent="0.2">
      <c r="G526" s="107"/>
      <c r="J526" s="108"/>
      <c r="M526" s="48"/>
      <c r="AB526" s="48"/>
    </row>
    <row r="527" spans="7:28" x14ac:dyDescent="0.2">
      <c r="G527" s="107"/>
      <c r="J527" s="108"/>
      <c r="M527" s="48"/>
      <c r="AB527" s="48"/>
    </row>
    <row r="528" spans="7:28" x14ac:dyDescent="0.2">
      <c r="G528" s="107"/>
      <c r="J528" s="108"/>
      <c r="M528" s="48"/>
      <c r="AB528" s="48"/>
    </row>
    <row r="529" spans="7:28" x14ac:dyDescent="0.2">
      <c r="G529" s="107"/>
      <c r="J529" s="108"/>
      <c r="M529" s="48"/>
      <c r="AB529" s="48"/>
    </row>
    <row r="530" spans="7:28" x14ac:dyDescent="0.2">
      <c r="G530" s="107"/>
      <c r="J530" s="108"/>
      <c r="M530" s="48"/>
      <c r="AB530" s="48"/>
    </row>
    <row r="531" spans="7:28" x14ac:dyDescent="0.2">
      <c r="G531" s="107"/>
      <c r="J531" s="108"/>
      <c r="M531" s="48"/>
      <c r="AB531" s="48"/>
    </row>
    <row r="532" spans="7:28" x14ac:dyDescent="0.2">
      <c r="G532" s="107"/>
      <c r="J532" s="108"/>
      <c r="M532" s="48"/>
      <c r="AB532" s="48"/>
    </row>
    <row r="533" spans="7:28" x14ac:dyDescent="0.2">
      <c r="G533" s="107"/>
      <c r="J533" s="108"/>
      <c r="M533" s="48"/>
      <c r="AB533" s="48"/>
    </row>
    <row r="534" spans="7:28" x14ac:dyDescent="0.2">
      <c r="G534" s="107"/>
      <c r="J534" s="108"/>
      <c r="M534" s="48"/>
      <c r="AB534" s="48"/>
    </row>
    <row r="535" spans="7:28" x14ac:dyDescent="0.2">
      <c r="G535" s="107"/>
      <c r="J535" s="108"/>
      <c r="M535" s="48"/>
      <c r="AB535" s="48"/>
    </row>
    <row r="536" spans="7:28" x14ac:dyDescent="0.2">
      <c r="G536" s="107"/>
      <c r="J536" s="108"/>
      <c r="M536" s="48"/>
      <c r="AB536" s="48"/>
    </row>
    <row r="537" spans="7:28" x14ac:dyDescent="0.2">
      <c r="G537" s="107"/>
      <c r="J537" s="108"/>
      <c r="M537" s="48"/>
      <c r="AB537" s="48"/>
    </row>
    <row r="538" spans="7:28" x14ac:dyDescent="0.2">
      <c r="G538" s="107"/>
      <c r="J538" s="108"/>
      <c r="M538" s="48"/>
      <c r="AB538" s="48"/>
    </row>
    <row r="539" spans="7:28" x14ac:dyDescent="0.2">
      <c r="G539" s="107"/>
      <c r="J539" s="108"/>
      <c r="M539" s="48"/>
      <c r="AB539" s="48"/>
    </row>
    <row r="540" spans="7:28" x14ac:dyDescent="0.2">
      <c r="G540" s="107"/>
      <c r="J540" s="108"/>
      <c r="M540" s="48"/>
      <c r="AB540" s="48"/>
    </row>
    <row r="541" spans="7:28" x14ac:dyDescent="0.2">
      <c r="G541" s="107"/>
      <c r="J541" s="108"/>
      <c r="M541" s="48"/>
      <c r="AB541" s="48"/>
    </row>
    <row r="542" spans="7:28" x14ac:dyDescent="0.2">
      <c r="G542" s="107"/>
      <c r="J542" s="108"/>
      <c r="M542" s="48"/>
      <c r="AB542" s="48"/>
    </row>
    <row r="543" spans="7:28" x14ac:dyDescent="0.2">
      <c r="G543" s="107"/>
      <c r="J543" s="108"/>
      <c r="M543" s="48"/>
      <c r="AB543" s="48"/>
    </row>
    <row r="544" spans="7:28" x14ac:dyDescent="0.2">
      <c r="G544" s="107"/>
      <c r="J544" s="108"/>
      <c r="M544" s="48"/>
      <c r="AB544" s="48"/>
    </row>
    <row r="545" spans="7:28" x14ac:dyDescent="0.2">
      <c r="G545" s="107"/>
      <c r="J545" s="108"/>
      <c r="M545" s="48"/>
      <c r="AB545" s="48"/>
    </row>
    <row r="546" spans="7:28" x14ac:dyDescent="0.2">
      <c r="G546" s="107"/>
      <c r="J546" s="108"/>
      <c r="M546" s="48"/>
      <c r="AB546" s="48"/>
    </row>
    <row r="547" spans="7:28" x14ac:dyDescent="0.2">
      <c r="G547" s="107"/>
      <c r="J547" s="108"/>
      <c r="M547" s="48"/>
      <c r="AB547" s="48"/>
    </row>
    <row r="548" spans="7:28" x14ac:dyDescent="0.2">
      <c r="G548" s="107"/>
      <c r="J548" s="108"/>
      <c r="M548" s="48"/>
      <c r="AB548" s="48"/>
    </row>
    <row r="549" spans="7:28" x14ac:dyDescent="0.2">
      <c r="G549" s="107"/>
      <c r="J549" s="108"/>
      <c r="M549" s="48"/>
      <c r="AB549" s="48"/>
    </row>
    <row r="550" spans="7:28" x14ac:dyDescent="0.2">
      <c r="G550" s="107"/>
      <c r="J550" s="108"/>
      <c r="M550" s="48"/>
      <c r="AB550" s="48"/>
    </row>
    <row r="551" spans="7:28" x14ac:dyDescent="0.2">
      <c r="G551" s="107"/>
      <c r="J551" s="108"/>
      <c r="M551" s="48"/>
      <c r="AB551" s="48"/>
    </row>
    <row r="552" spans="7:28" x14ac:dyDescent="0.2">
      <c r="G552" s="107"/>
      <c r="J552" s="108"/>
      <c r="M552" s="48"/>
      <c r="AB552" s="48"/>
    </row>
    <row r="553" spans="7:28" x14ac:dyDescent="0.2">
      <c r="G553" s="107"/>
      <c r="J553" s="108"/>
      <c r="M553" s="48"/>
      <c r="AB553" s="48"/>
    </row>
    <row r="554" spans="7:28" x14ac:dyDescent="0.2">
      <c r="G554" s="107"/>
      <c r="J554" s="108"/>
      <c r="M554" s="48"/>
      <c r="AB554" s="48"/>
    </row>
    <row r="555" spans="7:28" x14ac:dyDescent="0.2">
      <c r="G555" s="107"/>
      <c r="J555" s="108"/>
      <c r="M555" s="48"/>
      <c r="AB555" s="48"/>
    </row>
    <row r="556" spans="7:28" x14ac:dyDescent="0.2">
      <c r="G556" s="107"/>
      <c r="J556" s="108"/>
      <c r="M556" s="48"/>
      <c r="AB556" s="48"/>
    </row>
    <row r="557" spans="7:28" x14ac:dyDescent="0.2">
      <c r="G557" s="107"/>
      <c r="J557" s="108"/>
      <c r="M557" s="48"/>
      <c r="AB557" s="48"/>
    </row>
    <row r="558" spans="7:28" x14ac:dyDescent="0.2">
      <c r="G558" s="107"/>
      <c r="J558" s="108"/>
      <c r="M558" s="48"/>
      <c r="AB558" s="48"/>
    </row>
    <row r="559" spans="7:28" x14ac:dyDescent="0.2">
      <c r="G559" s="107"/>
      <c r="J559" s="108"/>
      <c r="M559" s="48"/>
      <c r="AB559" s="48"/>
    </row>
    <row r="560" spans="7:28" x14ac:dyDescent="0.2">
      <c r="G560" s="107"/>
      <c r="J560" s="108"/>
      <c r="M560" s="48"/>
      <c r="AB560" s="48"/>
    </row>
    <row r="561" spans="7:28" x14ac:dyDescent="0.2">
      <c r="G561" s="107"/>
      <c r="J561" s="108"/>
      <c r="M561" s="48"/>
      <c r="AB561" s="48"/>
    </row>
    <row r="562" spans="7:28" x14ac:dyDescent="0.2">
      <c r="G562" s="107"/>
      <c r="J562" s="108"/>
      <c r="M562" s="48"/>
      <c r="AB562" s="48"/>
    </row>
    <row r="563" spans="7:28" x14ac:dyDescent="0.2">
      <c r="G563" s="107"/>
      <c r="J563" s="108"/>
      <c r="M563" s="48"/>
      <c r="AB563" s="48"/>
    </row>
    <row r="564" spans="7:28" x14ac:dyDescent="0.2">
      <c r="G564" s="107"/>
      <c r="J564" s="108"/>
      <c r="M564" s="48"/>
      <c r="AB564" s="48"/>
    </row>
    <row r="565" spans="7:28" x14ac:dyDescent="0.2">
      <c r="G565" s="107"/>
      <c r="J565" s="108"/>
      <c r="M565" s="48"/>
      <c r="AB565" s="48"/>
    </row>
    <row r="566" spans="7:28" x14ac:dyDescent="0.2">
      <c r="G566" s="107"/>
      <c r="J566" s="108"/>
      <c r="M566" s="48"/>
      <c r="AB566" s="48"/>
    </row>
    <row r="567" spans="7:28" x14ac:dyDescent="0.2">
      <c r="G567" s="107"/>
      <c r="J567" s="108"/>
      <c r="M567" s="48"/>
      <c r="AB567" s="48"/>
    </row>
    <row r="568" spans="7:28" x14ac:dyDescent="0.2">
      <c r="G568" s="107"/>
      <c r="J568" s="108"/>
      <c r="M568" s="48"/>
      <c r="AB568" s="48"/>
    </row>
    <row r="569" spans="7:28" x14ac:dyDescent="0.2">
      <c r="G569" s="107"/>
      <c r="J569" s="108"/>
      <c r="M569" s="48"/>
      <c r="AB569" s="48"/>
    </row>
    <row r="570" spans="7:28" x14ac:dyDescent="0.2">
      <c r="G570" s="107"/>
      <c r="J570" s="108"/>
      <c r="M570" s="48"/>
      <c r="AB570" s="48"/>
    </row>
    <row r="571" spans="7:28" x14ac:dyDescent="0.2">
      <c r="G571" s="107"/>
      <c r="J571" s="108"/>
      <c r="M571" s="48"/>
      <c r="AB571" s="48"/>
    </row>
    <row r="572" spans="7:28" x14ac:dyDescent="0.2">
      <c r="G572" s="107"/>
      <c r="J572" s="108"/>
      <c r="M572" s="48"/>
      <c r="AB572" s="48"/>
    </row>
    <row r="573" spans="7:28" x14ac:dyDescent="0.2">
      <c r="G573" s="107"/>
      <c r="J573" s="108"/>
      <c r="M573" s="48"/>
      <c r="AB573" s="48"/>
    </row>
    <row r="574" spans="7:28" x14ac:dyDescent="0.2">
      <c r="G574" s="107"/>
      <c r="J574" s="108"/>
      <c r="M574" s="48"/>
      <c r="AB574" s="48"/>
    </row>
    <row r="575" spans="7:28" x14ac:dyDescent="0.2">
      <c r="G575" s="107"/>
      <c r="J575" s="108"/>
      <c r="M575" s="48"/>
      <c r="AB575" s="48"/>
    </row>
    <row r="576" spans="7:28" x14ac:dyDescent="0.2">
      <c r="G576" s="107"/>
      <c r="J576" s="108"/>
      <c r="M576" s="48"/>
      <c r="AB576" s="48"/>
    </row>
    <row r="577" spans="7:28" x14ac:dyDescent="0.2">
      <c r="G577" s="107"/>
      <c r="J577" s="108"/>
      <c r="M577" s="48"/>
      <c r="AB577" s="48"/>
    </row>
    <row r="578" spans="7:28" x14ac:dyDescent="0.2">
      <c r="G578" s="107"/>
      <c r="J578" s="108"/>
      <c r="M578" s="48"/>
      <c r="AB578" s="48"/>
    </row>
    <row r="579" spans="7:28" x14ac:dyDescent="0.2">
      <c r="G579" s="107"/>
      <c r="J579" s="108"/>
      <c r="M579" s="48"/>
      <c r="AB579" s="48"/>
    </row>
    <row r="580" spans="7:28" x14ac:dyDescent="0.2">
      <c r="G580" s="107"/>
      <c r="J580" s="108"/>
      <c r="M580" s="48"/>
      <c r="AB580" s="48"/>
    </row>
    <row r="581" spans="7:28" x14ac:dyDescent="0.2">
      <c r="G581" s="107"/>
      <c r="J581" s="108"/>
      <c r="M581" s="48"/>
      <c r="AB581" s="48"/>
    </row>
    <row r="582" spans="7:28" x14ac:dyDescent="0.2">
      <c r="G582" s="107"/>
      <c r="J582" s="108"/>
      <c r="M582" s="48"/>
      <c r="AB582" s="48"/>
    </row>
    <row r="583" spans="7:28" x14ac:dyDescent="0.2">
      <c r="G583" s="107"/>
      <c r="J583" s="108"/>
      <c r="M583" s="48"/>
      <c r="AB583" s="48"/>
    </row>
    <row r="584" spans="7:28" x14ac:dyDescent="0.2">
      <c r="G584" s="107"/>
      <c r="J584" s="108"/>
      <c r="M584" s="48"/>
      <c r="AB584" s="48"/>
    </row>
    <row r="585" spans="7:28" x14ac:dyDescent="0.2">
      <c r="G585" s="107"/>
      <c r="J585" s="108"/>
      <c r="M585" s="48"/>
      <c r="AB585" s="48"/>
    </row>
    <row r="586" spans="7:28" x14ac:dyDescent="0.2">
      <c r="G586" s="107"/>
      <c r="J586" s="108"/>
      <c r="M586" s="48"/>
      <c r="AB586" s="48"/>
    </row>
    <row r="587" spans="7:28" x14ac:dyDescent="0.2">
      <c r="G587" s="107"/>
      <c r="J587" s="108"/>
      <c r="M587" s="48"/>
      <c r="AB587" s="48"/>
    </row>
    <row r="588" spans="7:28" x14ac:dyDescent="0.2">
      <c r="G588" s="107"/>
      <c r="J588" s="108"/>
      <c r="M588" s="48"/>
      <c r="AB588" s="48"/>
    </row>
    <row r="589" spans="7:28" x14ac:dyDescent="0.2">
      <c r="G589" s="107"/>
      <c r="J589" s="108"/>
      <c r="M589" s="48"/>
      <c r="AB589" s="48"/>
    </row>
    <row r="590" spans="7:28" x14ac:dyDescent="0.2">
      <c r="G590" s="107"/>
      <c r="J590" s="108"/>
      <c r="M590" s="48"/>
      <c r="AB590" s="48"/>
    </row>
    <row r="591" spans="7:28" x14ac:dyDescent="0.2">
      <c r="G591" s="107"/>
      <c r="J591" s="108"/>
      <c r="M591" s="48"/>
      <c r="AB591" s="48"/>
    </row>
    <row r="592" spans="7:28" x14ac:dyDescent="0.2">
      <c r="G592" s="107"/>
      <c r="J592" s="108"/>
      <c r="M592" s="48"/>
      <c r="AB592" s="48"/>
    </row>
    <row r="593" spans="7:28" x14ac:dyDescent="0.2">
      <c r="G593" s="107"/>
      <c r="J593" s="108"/>
      <c r="M593" s="48"/>
      <c r="AB593" s="48"/>
    </row>
    <row r="594" spans="7:28" x14ac:dyDescent="0.2">
      <c r="G594" s="107"/>
      <c r="J594" s="108"/>
      <c r="M594" s="48"/>
      <c r="AB594" s="48"/>
    </row>
    <row r="595" spans="7:28" x14ac:dyDescent="0.2">
      <c r="G595" s="107"/>
      <c r="J595" s="108"/>
      <c r="M595" s="48"/>
      <c r="AB595" s="48"/>
    </row>
    <row r="596" spans="7:28" x14ac:dyDescent="0.2">
      <c r="G596" s="107"/>
      <c r="J596" s="108"/>
      <c r="M596" s="48"/>
      <c r="AB596" s="48"/>
    </row>
    <row r="597" spans="7:28" x14ac:dyDescent="0.2">
      <c r="G597" s="107"/>
      <c r="J597" s="108"/>
      <c r="M597" s="48"/>
      <c r="AB597" s="48"/>
    </row>
    <row r="598" spans="7:28" x14ac:dyDescent="0.2">
      <c r="G598" s="107"/>
      <c r="J598" s="108"/>
      <c r="M598" s="48"/>
      <c r="AB598" s="48"/>
    </row>
    <row r="599" spans="7:28" x14ac:dyDescent="0.2">
      <c r="G599" s="107"/>
      <c r="J599" s="108"/>
      <c r="M599" s="48"/>
      <c r="AB599" s="48"/>
    </row>
    <row r="600" spans="7:28" x14ac:dyDescent="0.2">
      <c r="G600" s="107"/>
      <c r="J600" s="108"/>
      <c r="M600" s="48"/>
      <c r="AB600" s="48"/>
    </row>
    <row r="601" spans="7:28" x14ac:dyDescent="0.2">
      <c r="G601" s="107"/>
      <c r="J601" s="108"/>
      <c r="M601" s="48"/>
      <c r="AB601" s="48"/>
    </row>
    <row r="602" spans="7:28" x14ac:dyDescent="0.2">
      <c r="G602" s="107"/>
      <c r="J602" s="108"/>
      <c r="M602" s="48"/>
      <c r="AB602" s="48"/>
    </row>
    <row r="603" spans="7:28" x14ac:dyDescent="0.2">
      <c r="G603" s="107"/>
      <c r="J603" s="108"/>
      <c r="M603" s="48"/>
      <c r="AB603" s="48"/>
    </row>
    <row r="604" spans="7:28" x14ac:dyDescent="0.2">
      <c r="G604" s="107"/>
      <c r="J604" s="108"/>
      <c r="M604" s="48"/>
      <c r="AB604" s="48"/>
    </row>
    <row r="605" spans="7:28" x14ac:dyDescent="0.2">
      <c r="G605" s="107"/>
      <c r="J605" s="108"/>
      <c r="M605" s="48"/>
      <c r="AB605" s="48"/>
    </row>
    <row r="606" spans="7:28" x14ac:dyDescent="0.2">
      <c r="G606" s="107"/>
      <c r="J606" s="108"/>
      <c r="M606" s="48"/>
      <c r="AB606" s="48"/>
    </row>
    <row r="607" spans="7:28" x14ac:dyDescent="0.2">
      <c r="G607" s="107"/>
      <c r="J607" s="108"/>
      <c r="M607" s="48"/>
      <c r="AB607" s="48"/>
    </row>
    <row r="608" spans="7:28" x14ac:dyDescent="0.2">
      <c r="G608" s="107"/>
      <c r="J608" s="108"/>
      <c r="M608" s="48"/>
      <c r="AB608" s="48"/>
    </row>
    <row r="609" spans="7:28" x14ac:dyDescent="0.2">
      <c r="G609" s="107"/>
      <c r="J609" s="108"/>
      <c r="M609" s="48"/>
      <c r="AB609" s="48"/>
    </row>
    <row r="610" spans="7:28" x14ac:dyDescent="0.2">
      <c r="G610" s="107"/>
      <c r="J610" s="108"/>
      <c r="M610" s="48"/>
      <c r="AB610" s="48"/>
    </row>
    <row r="611" spans="7:28" x14ac:dyDescent="0.2">
      <c r="G611" s="107"/>
      <c r="J611" s="108"/>
      <c r="M611" s="48"/>
      <c r="AB611" s="48"/>
    </row>
    <row r="612" spans="7:28" x14ac:dyDescent="0.2">
      <c r="G612" s="107"/>
      <c r="J612" s="108"/>
      <c r="M612" s="48"/>
      <c r="AB612" s="48"/>
    </row>
    <row r="613" spans="7:28" x14ac:dyDescent="0.2">
      <c r="G613" s="107"/>
      <c r="J613" s="108"/>
      <c r="M613" s="48"/>
      <c r="AB613" s="48"/>
    </row>
    <row r="614" spans="7:28" x14ac:dyDescent="0.2">
      <c r="G614" s="107"/>
      <c r="J614" s="108"/>
      <c r="M614" s="48"/>
      <c r="AB614" s="48"/>
    </row>
    <row r="615" spans="7:28" x14ac:dyDescent="0.2">
      <c r="G615" s="107"/>
      <c r="J615" s="108"/>
      <c r="M615" s="48"/>
      <c r="AB615" s="48"/>
    </row>
    <row r="616" spans="7:28" x14ac:dyDescent="0.2">
      <c r="G616" s="107"/>
      <c r="J616" s="108"/>
      <c r="M616" s="48"/>
      <c r="AB616" s="48"/>
    </row>
    <row r="617" spans="7:28" x14ac:dyDescent="0.2">
      <c r="G617" s="107"/>
      <c r="J617" s="108"/>
      <c r="M617" s="48"/>
      <c r="AB617" s="48"/>
    </row>
    <row r="618" spans="7:28" x14ac:dyDescent="0.2">
      <c r="G618" s="107"/>
      <c r="J618" s="108"/>
      <c r="M618" s="48"/>
      <c r="AB618" s="48"/>
    </row>
    <row r="619" spans="7:28" x14ac:dyDescent="0.2">
      <c r="G619" s="107"/>
      <c r="J619" s="108"/>
      <c r="M619" s="48"/>
      <c r="AB619" s="48"/>
    </row>
    <row r="620" spans="7:28" x14ac:dyDescent="0.2">
      <c r="G620" s="107"/>
      <c r="J620" s="108"/>
      <c r="M620" s="48"/>
      <c r="AB620" s="48"/>
    </row>
    <row r="621" spans="7:28" x14ac:dyDescent="0.2">
      <c r="G621" s="107"/>
      <c r="J621" s="108"/>
      <c r="M621" s="48"/>
      <c r="AB621" s="48"/>
    </row>
    <row r="622" spans="7:28" x14ac:dyDescent="0.2">
      <c r="G622" s="107"/>
      <c r="J622" s="108"/>
      <c r="M622" s="48"/>
      <c r="AB622" s="48"/>
    </row>
    <row r="623" spans="7:28" x14ac:dyDescent="0.2">
      <c r="G623" s="107"/>
      <c r="J623" s="108"/>
      <c r="M623" s="48"/>
      <c r="AB623" s="48"/>
    </row>
    <row r="624" spans="7:28" x14ac:dyDescent="0.2">
      <c r="G624" s="107"/>
      <c r="J624" s="108"/>
      <c r="M624" s="48"/>
      <c r="AB624" s="48"/>
    </row>
    <row r="625" spans="7:28" x14ac:dyDescent="0.2">
      <c r="G625" s="107"/>
      <c r="J625" s="108"/>
      <c r="M625" s="48"/>
      <c r="AB625" s="48"/>
    </row>
    <row r="626" spans="7:28" x14ac:dyDescent="0.2">
      <c r="G626" s="107"/>
      <c r="J626" s="108"/>
      <c r="M626" s="48"/>
      <c r="AB626" s="48"/>
    </row>
    <row r="627" spans="7:28" x14ac:dyDescent="0.2">
      <c r="G627" s="107"/>
      <c r="J627" s="108"/>
      <c r="M627" s="48"/>
      <c r="AB627" s="48"/>
    </row>
    <row r="628" spans="7:28" x14ac:dyDescent="0.2">
      <c r="G628" s="107"/>
      <c r="J628" s="108"/>
      <c r="M628" s="48"/>
      <c r="AB628" s="48"/>
    </row>
    <row r="629" spans="7:28" x14ac:dyDescent="0.2">
      <c r="G629" s="107"/>
      <c r="J629" s="108"/>
      <c r="M629" s="48"/>
      <c r="AB629" s="48"/>
    </row>
    <row r="630" spans="7:28" x14ac:dyDescent="0.2">
      <c r="G630" s="107"/>
      <c r="J630" s="108"/>
      <c r="M630" s="48"/>
      <c r="AB630" s="48"/>
    </row>
    <row r="631" spans="7:28" x14ac:dyDescent="0.2">
      <c r="G631" s="107"/>
      <c r="J631" s="108"/>
      <c r="M631" s="48"/>
      <c r="AB631" s="48"/>
    </row>
    <row r="632" spans="7:28" x14ac:dyDescent="0.2">
      <c r="G632" s="107"/>
      <c r="J632" s="108"/>
      <c r="M632" s="48"/>
      <c r="AB632" s="48"/>
    </row>
    <row r="633" spans="7:28" x14ac:dyDescent="0.2">
      <c r="G633" s="107"/>
      <c r="J633" s="108"/>
      <c r="M633" s="48"/>
      <c r="AB633" s="48"/>
    </row>
    <row r="634" spans="7:28" x14ac:dyDescent="0.2">
      <c r="G634" s="107"/>
      <c r="J634" s="108"/>
      <c r="M634" s="48"/>
      <c r="AB634" s="48"/>
    </row>
    <row r="635" spans="7:28" x14ac:dyDescent="0.2">
      <c r="G635" s="107"/>
      <c r="J635" s="108"/>
      <c r="M635" s="48"/>
      <c r="AB635" s="48"/>
    </row>
    <row r="636" spans="7:28" x14ac:dyDescent="0.2">
      <c r="G636" s="107"/>
      <c r="J636" s="108"/>
      <c r="M636" s="48"/>
      <c r="AB636" s="48"/>
    </row>
    <row r="637" spans="7:28" x14ac:dyDescent="0.2">
      <c r="G637" s="107"/>
      <c r="J637" s="108"/>
      <c r="M637" s="48"/>
      <c r="AB637" s="48"/>
    </row>
    <row r="638" spans="7:28" x14ac:dyDescent="0.2">
      <c r="G638" s="107"/>
      <c r="J638" s="108"/>
      <c r="M638" s="48"/>
      <c r="AB638" s="48"/>
    </row>
    <row r="639" spans="7:28" x14ac:dyDescent="0.2">
      <c r="G639" s="107"/>
      <c r="J639" s="108"/>
      <c r="M639" s="48"/>
      <c r="AB639" s="48"/>
    </row>
    <row r="640" spans="7:28" x14ac:dyDescent="0.2">
      <c r="G640" s="107"/>
      <c r="J640" s="108"/>
      <c r="M640" s="48"/>
      <c r="AB640" s="48"/>
    </row>
    <row r="641" spans="7:28" x14ac:dyDescent="0.2">
      <c r="G641" s="107"/>
      <c r="J641" s="108"/>
      <c r="M641" s="48"/>
      <c r="AB641" s="48"/>
    </row>
    <row r="642" spans="7:28" x14ac:dyDescent="0.2">
      <c r="G642" s="107"/>
      <c r="J642" s="108"/>
      <c r="M642" s="48"/>
      <c r="AB642" s="48"/>
    </row>
    <row r="643" spans="7:28" x14ac:dyDescent="0.2">
      <c r="G643" s="107"/>
      <c r="J643" s="108"/>
      <c r="M643" s="48"/>
      <c r="AB643" s="48"/>
    </row>
    <row r="644" spans="7:28" x14ac:dyDescent="0.2">
      <c r="G644" s="107"/>
      <c r="J644" s="108"/>
      <c r="M644" s="48"/>
      <c r="AB644" s="48"/>
    </row>
    <row r="645" spans="7:28" x14ac:dyDescent="0.2">
      <c r="G645" s="107"/>
      <c r="J645" s="108"/>
      <c r="M645" s="48"/>
      <c r="AB645" s="48"/>
    </row>
    <row r="646" spans="7:28" x14ac:dyDescent="0.2">
      <c r="G646" s="107"/>
      <c r="J646" s="108"/>
      <c r="M646" s="48"/>
      <c r="AB646" s="48"/>
    </row>
    <row r="647" spans="7:28" x14ac:dyDescent="0.2">
      <c r="G647" s="107"/>
      <c r="J647" s="108"/>
      <c r="M647" s="48"/>
      <c r="AB647" s="48"/>
    </row>
    <row r="648" spans="7:28" x14ac:dyDescent="0.2">
      <c r="G648" s="107"/>
      <c r="J648" s="108"/>
      <c r="M648" s="48"/>
      <c r="AB648" s="48"/>
    </row>
    <row r="649" spans="7:28" x14ac:dyDescent="0.2">
      <c r="G649" s="107"/>
      <c r="J649" s="108"/>
      <c r="M649" s="48"/>
      <c r="AB649" s="48"/>
    </row>
    <row r="650" spans="7:28" x14ac:dyDescent="0.2">
      <c r="G650" s="107"/>
      <c r="J650" s="108"/>
      <c r="M650" s="48"/>
      <c r="AB650" s="48"/>
    </row>
    <row r="651" spans="7:28" x14ac:dyDescent="0.2">
      <c r="G651" s="107"/>
      <c r="J651" s="108"/>
      <c r="M651" s="48"/>
      <c r="AB651" s="48"/>
    </row>
    <row r="652" spans="7:28" x14ac:dyDescent="0.2">
      <c r="G652" s="107"/>
      <c r="J652" s="108"/>
      <c r="M652" s="48"/>
      <c r="AB652" s="48"/>
    </row>
    <row r="653" spans="7:28" x14ac:dyDescent="0.2">
      <c r="G653" s="107"/>
      <c r="J653" s="108"/>
      <c r="M653" s="48"/>
      <c r="AB653" s="48"/>
    </row>
    <row r="654" spans="7:28" x14ac:dyDescent="0.2">
      <c r="G654" s="107"/>
      <c r="J654" s="108"/>
      <c r="M654" s="48"/>
      <c r="AB654" s="48"/>
    </row>
    <row r="655" spans="7:28" x14ac:dyDescent="0.2">
      <c r="G655" s="107"/>
      <c r="J655" s="108"/>
      <c r="M655" s="48"/>
      <c r="AB655" s="48"/>
    </row>
    <row r="656" spans="7:28" x14ac:dyDescent="0.2">
      <c r="G656" s="107"/>
      <c r="J656" s="108"/>
      <c r="M656" s="48"/>
      <c r="AB656" s="48"/>
    </row>
    <row r="657" spans="7:28" x14ac:dyDescent="0.2">
      <c r="G657" s="107"/>
      <c r="J657" s="108"/>
      <c r="M657" s="48"/>
      <c r="AB657" s="48"/>
    </row>
    <row r="658" spans="7:28" x14ac:dyDescent="0.2">
      <c r="G658" s="107"/>
      <c r="J658" s="108"/>
      <c r="M658" s="48"/>
      <c r="AB658" s="48"/>
    </row>
    <row r="659" spans="7:28" x14ac:dyDescent="0.2">
      <c r="G659" s="107"/>
      <c r="J659" s="108"/>
      <c r="M659" s="48"/>
      <c r="AB659" s="48"/>
    </row>
    <row r="660" spans="7:28" x14ac:dyDescent="0.2">
      <c r="G660" s="107"/>
      <c r="J660" s="108"/>
      <c r="M660" s="48"/>
      <c r="AB660" s="48"/>
    </row>
    <row r="661" spans="7:28" x14ac:dyDescent="0.2">
      <c r="G661" s="107"/>
      <c r="J661" s="108"/>
      <c r="M661" s="48"/>
      <c r="AB661" s="48"/>
    </row>
    <row r="662" spans="7:28" x14ac:dyDescent="0.2">
      <c r="G662" s="107"/>
      <c r="J662" s="108"/>
      <c r="M662" s="48"/>
      <c r="AB662" s="48"/>
    </row>
    <row r="663" spans="7:28" x14ac:dyDescent="0.2">
      <c r="G663" s="107"/>
      <c r="J663" s="108"/>
      <c r="M663" s="48"/>
      <c r="AB663" s="48"/>
    </row>
    <row r="664" spans="7:28" x14ac:dyDescent="0.2">
      <c r="G664" s="107"/>
      <c r="J664" s="108"/>
      <c r="M664" s="48"/>
      <c r="AB664" s="48"/>
    </row>
    <row r="665" spans="7:28" x14ac:dyDescent="0.2">
      <c r="G665" s="107"/>
      <c r="J665" s="108"/>
      <c r="M665" s="48"/>
      <c r="AB665" s="48"/>
    </row>
    <row r="666" spans="7:28" x14ac:dyDescent="0.2">
      <c r="G666" s="107"/>
      <c r="J666" s="108"/>
      <c r="M666" s="48"/>
      <c r="AB666" s="48"/>
    </row>
    <row r="667" spans="7:28" x14ac:dyDescent="0.2">
      <c r="G667" s="107"/>
      <c r="J667" s="108"/>
      <c r="M667" s="48"/>
      <c r="AB667" s="48"/>
    </row>
    <row r="668" spans="7:28" x14ac:dyDescent="0.2">
      <c r="G668" s="107"/>
      <c r="J668" s="108"/>
      <c r="M668" s="48"/>
      <c r="AB668" s="48"/>
    </row>
    <row r="669" spans="7:28" x14ac:dyDescent="0.2">
      <c r="G669" s="107"/>
      <c r="J669" s="108"/>
      <c r="M669" s="48"/>
      <c r="AB669" s="48"/>
    </row>
    <row r="670" spans="7:28" x14ac:dyDescent="0.2">
      <c r="G670" s="107"/>
      <c r="J670" s="108"/>
      <c r="M670" s="48"/>
      <c r="AB670" s="48"/>
    </row>
    <row r="671" spans="7:28" x14ac:dyDescent="0.2">
      <c r="G671" s="107"/>
      <c r="J671" s="108"/>
      <c r="M671" s="48"/>
      <c r="AB671" s="48"/>
    </row>
    <row r="672" spans="7:28" x14ac:dyDescent="0.2">
      <c r="G672" s="107"/>
      <c r="J672" s="108"/>
      <c r="M672" s="48"/>
      <c r="AB672" s="48"/>
    </row>
    <row r="673" spans="7:28" x14ac:dyDescent="0.2">
      <c r="G673" s="107"/>
      <c r="J673" s="108"/>
      <c r="M673" s="48"/>
      <c r="AB673" s="48"/>
    </row>
    <row r="674" spans="7:28" x14ac:dyDescent="0.2">
      <c r="G674" s="107"/>
      <c r="J674" s="108"/>
      <c r="M674" s="48"/>
      <c r="AB674" s="48"/>
    </row>
    <row r="675" spans="7:28" x14ac:dyDescent="0.2">
      <c r="G675" s="107"/>
      <c r="J675" s="108"/>
      <c r="M675" s="48"/>
      <c r="AB675" s="48"/>
    </row>
    <row r="676" spans="7:28" x14ac:dyDescent="0.2">
      <c r="G676" s="107"/>
      <c r="J676" s="108"/>
      <c r="M676" s="48"/>
      <c r="AB676" s="48"/>
    </row>
    <row r="677" spans="7:28" x14ac:dyDescent="0.2">
      <c r="G677" s="107"/>
      <c r="J677" s="108"/>
      <c r="M677" s="48"/>
      <c r="AB677" s="48"/>
    </row>
    <row r="678" spans="7:28" x14ac:dyDescent="0.2">
      <c r="G678" s="107"/>
      <c r="J678" s="108"/>
      <c r="M678" s="48"/>
      <c r="AB678" s="48"/>
    </row>
    <row r="679" spans="7:28" x14ac:dyDescent="0.2">
      <c r="G679" s="107"/>
      <c r="J679" s="108"/>
      <c r="M679" s="48"/>
      <c r="AB679" s="48"/>
    </row>
    <row r="680" spans="7:28" x14ac:dyDescent="0.2">
      <c r="G680" s="107"/>
      <c r="J680" s="108"/>
      <c r="M680" s="48"/>
      <c r="AB680" s="48"/>
    </row>
    <row r="681" spans="7:28" x14ac:dyDescent="0.2">
      <c r="G681" s="107"/>
      <c r="J681" s="108"/>
      <c r="M681" s="48"/>
      <c r="AB681" s="48"/>
    </row>
    <row r="682" spans="7:28" x14ac:dyDescent="0.2">
      <c r="G682" s="107"/>
      <c r="J682" s="108"/>
      <c r="M682" s="48"/>
      <c r="AB682" s="48"/>
    </row>
    <row r="683" spans="7:28" x14ac:dyDescent="0.2">
      <c r="G683" s="107"/>
      <c r="J683" s="108"/>
      <c r="M683" s="48"/>
      <c r="AB683" s="48"/>
    </row>
    <row r="684" spans="7:28" x14ac:dyDescent="0.2">
      <c r="G684" s="107"/>
      <c r="J684" s="108"/>
      <c r="M684" s="48"/>
      <c r="AB684" s="48"/>
    </row>
    <row r="685" spans="7:28" x14ac:dyDescent="0.2">
      <c r="G685" s="107"/>
      <c r="J685" s="108"/>
      <c r="M685" s="48"/>
      <c r="AB685" s="48"/>
    </row>
    <row r="686" spans="7:28" x14ac:dyDescent="0.2">
      <c r="G686" s="107"/>
      <c r="J686" s="108"/>
      <c r="M686" s="48"/>
      <c r="AB686" s="48"/>
    </row>
    <row r="687" spans="7:28" x14ac:dyDescent="0.2">
      <c r="G687" s="107"/>
      <c r="J687" s="108"/>
      <c r="M687" s="48"/>
      <c r="AB687" s="48"/>
    </row>
    <row r="688" spans="7:28" x14ac:dyDescent="0.2">
      <c r="G688" s="107"/>
      <c r="J688" s="108"/>
      <c r="M688" s="48"/>
      <c r="AB688" s="48"/>
    </row>
    <row r="689" spans="7:28" x14ac:dyDescent="0.2">
      <c r="G689" s="107"/>
      <c r="J689" s="108"/>
      <c r="M689" s="48"/>
      <c r="AB689" s="48"/>
    </row>
    <row r="690" spans="7:28" x14ac:dyDescent="0.2">
      <c r="G690" s="107"/>
      <c r="J690" s="108"/>
      <c r="M690" s="48"/>
      <c r="AB690" s="48"/>
    </row>
    <row r="691" spans="7:28" x14ac:dyDescent="0.2">
      <c r="G691" s="107"/>
      <c r="J691" s="108"/>
      <c r="M691" s="48"/>
      <c r="AB691" s="48"/>
    </row>
    <row r="692" spans="7:28" x14ac:dyDescent="0.2">
      <c r="G692" s="107"/>
      <c r="J692" s="108"/>
      <c r="M692" s="48"/>
      <c r="AB692" s="48"/>
    </row>
    <row r="693" spans="7:28" x14ac:dyDescent="0.2">
      <c r="G693" s="107"/>
      <c r="J693" s="108"/>
      <c r="M693" s="48"/>
      <c r="AB693" s="48"/>
    </row>
    <row r="694" spans="7:28" x14ac:dyDescent="0.2">
      <c r="G694" s="107"/>
      <c r="J694" s="108"/>
      <c r="M694" s="48"/>
      <c r="AB694" s="48"/>
    </row>
    <row r="695" spans="7:28" x14ac:dyDescent="0.2">
      <c r="G695" s="107"/>
      <c r="J695" s="108"/>
      <c r="M695" s="48"/>
      <c r="AB695" s="48"/>
    </row>
    <row r="696" spans="7:28" x14ac:dyDescent="0.2">
      <c r="G696" s="107"/>
      <c r="J696" s="108"/>
      <c r="M696" s="48"/>
      <c r="AB696" s="48"/>
    </row>
    <row r="697" spans="7:28" x14ac:dyDescent="0.2">
      <c r="G697" s="107"/>
      <c r="J697" s="108"/>
      <c r="M697" s="48"/>
      <c r="AB697" s="48"/>
    </row>
    <row r="698" spans="7:28" x14ac:dyDescent="0.2">
      <c r="G698" s="107"/>
      <c r="J698" s="108"/>
      <c r="M698" s="48"/>
      <c r="AB698" s="48"/>
    </row>
    <row r="699" spans="7:28" x14ac:dyDescent="0.2">
      <c r="G699" s="107"/>
      <c r="J699" s="108"/>
      <c r="M699" s="48"/>
      <c r="AB699" s="48"/>
    </row>
    <row r="700" spans="7:28" x14ac:dyDescent="0.2">
      <c r="G700" s="107"/>
      <c r="J700" s="108"/>
      <c r="M700" s="48"/>
      <c r="AB700" s="48"/>
    </row>
    <row r="701" spans="7:28" x14ac:dyDescent="0.2">
      <c r="G701" s="107"/>
      <c r="J701" s="108"/>
      <c r="M701" s="48"/>
      <c r="AB701" s="48"/>
    </row>
    <row r="702" spans="7:28" x14ac:dyDescent="0.2">
      <c r="G702" s="107"/>
      <c r="J702" s="108"/>
      <c r="M702" s="48"/>
      <c r="AB702" s="48"/>
    </row>
    <row r="703" spans="7:28" x14ac:dyDescent="0.2">
      <c r="G703" s="107"/>
      <c r="J703" s="108"/>
      <c r="M703" s="48"/>
      <c r="AB703" s="48"/>
    </row>
    <row r="704" spans="7:28" x14ac:dyDescent="0.2">
      <c r="G704" s="107"/>
      <c r="J704" s="108"/>
      <c r="M704" s="48"/>
      <c r="AB704" s="48"/>
    </row>
    <row r="705" spans="7:28" x14ac:dyDescent="0.2">
      <c r="G705" s="107"/>
      <c r="J705" s="108"/>
      <c r="M705" s="48"/>
      <c r="AB705" s="48"/>
    </row>
    <row r="706" spans="7:28" x14ac:dyDescent="0.2">
      <c r="G706" s="107"/>
      <c r="J706" s="108"/>
      <c r="M706" s="48"/>
      <c r="AB706" s="48"/>
    </row>
    <row r="707" spans="7:28" x14ac:dyDescent="0.2">
      <c r="G707" s="107"/>
      <c r="J707" s="108"/>
      <c r="M707" s="48"/>
      <c r="AB707" s="48"/>
    </row>
    <row r="708" spans="7:28" x14ac:dyDescent="0.2">
      <c r="G708" s="107"/>
      <c r="J708" s="108"/>
      <c r="M708" s="48"/>
      <c r="AB708" s="48"/>
    </row>
    <row r="709" spans="7:28" x14ac:dyDescent="0.2">
      <c r="G709" s="107"/>
      <c r="J709" s="108"/>
      <c r="M709" s="48"/>
      <c r="AB709" s="48"/>
    </row>
    <row r="710" spans="7:28" x14ac:dyDescent="0.2">
      <c r="G710" s="107"/>
      <c r="J710" s="108"/>
      <c r="M710" s="48"/>
      <c r="AB710" s="48"/>
    </row>
    <row r="711" spans="7:28" x14ac:dyDescent="0.2">
      <c r="G711" s="107"/>
      <c r="J711" s="108"/>
      <c r="M711" s="48"/>
      <c r="AB711" s="48"/>
    </row>
    <row r="712" spans="7:28" x14ac:dyDescent="0.2">
      <c r="G712" s="107"/>
      <c r="J712" s="108"/>
      <c r="M712" s="48"/>
      <c r="AB712" s="48"/>
    </row>
    <row r="713" spans="7:28" x14ac:dyDescent="0.2">
      <c r="G713" s="107"/>
      <c r="J713" s="108"/>
      <c r="M713" s="48"/>
      <c r="AB713" s="48"/>
    </row>
    <row r="714" spans="7:28" x14ac:dyDescent="0.2">
      <c r="G714" s="107"/>
      <c r="J714" s="108"/>
      <c r="M714" s="48"/>
      <c r="AB714" s="48"/>
    </row>
    <row r="715" spans="7:28" x14ac:dyDescent="0.2">
      <c r="G715" s="107"/>
      <c r="J715" s="108"/>
      <c r="M715" s="48"/>
      <c r="AB715" s="48"/>
    </row>
    <row r="716" spans="7:28" x14ac:dyDescent="0.2">
      <c r="G716" s="107"/>
      <c r="J716" s="108"/>
      <c r="M716" s="48"/>
      <c r="AB716" s="48"/>
    </row>
    <row r="717" spans="7:28" x14ac:dyDescent="0.2">
      <c r="G717" s="107"/>
      <c r="J717" s="108"/>
      <c r="M717" s="48"/>
      <c r="AB717" s="48"/>
    </row>
    <row r="718" spans="7:28" x14ac:dyDescent="0.2">
      <c r="G718" s="107"/>
      <c r="J718" s="108"/>
      <c r="M718" s="48"/>
      <c r="AB718" s="48"/>
    </row>
    <row r="719" spans="7:28" x14ac:dyDescent="0.2">
      <c r="G719" s="107"/>
      <c r="J719" s="108"/>
      <c r="M719" s="48"/>
      <c r="AB719" s="48"/>
    </row>
    <row r="720" spans="7:28" x14ac:dyDescent="0.2">
      <c r="G720" s="107"/>
      <c r="J720" s="108"/>
      <c r="M720" s="48"/>
      <c r="AB720" s="48"/>
    </row>
    <row r="721" spans="7:28" x14ac:dyDescent="0.2">
      <c r="G721" s="107"/>
      <c r="J721" s="108"/>
      <c r="M721" s="48"/>
      <c r="AB721" s="48"/>
    </row>
    <row r="722" spans="7:28" x14ac:dyDescent="0.2">
      <c r="G722" s="107"/>
      <c r="J722" s="108"/>
      <c r="M722" s="48"/>
      <c r="AB722" s="48"/>
    </row>
    <row r="723" spans="7:28" x14ac:dyDescent="0.2">
      <c r="G723" s="107"/>
      <c r="J723" s="108"/>
      <c r="M723" s="48"/>
      <c r="AB723" s="48"/>
    </row>
    <row r="724" spans="7:28" x14ac:dyDescent="0.2">
      <c r="G724" s="107"/>
      <c r="J724" s="108"/>
      <c r="M724" s="48"/>
      <c r="AB724" s="48"/>
    </row>
    <row r="725" spans="7:28" x14ac:dyDescent="0.2">
      <c r="G725" s="107"/>
      <c r="J725" s="108"/>
      <c r="M725" s="48"/>
      <c r="AB725" s="48"/>
    </row>
    <row r="726" spans="7:28" x14ac:dyDescent="0.2">
      <c r="G726" s="107"/>
      <c r="J726" s="108"/>
      <c r="M726" s="48"/>
      <c r="AB726" s="48"/>
    </row>
    <row r="727" spans="7:28" x14ac:dyDescent="0.2">
      <c r="G727" s="107"/>
      <c r="J727" s="108"/>
      <c r="M727" s="48"/>
      <c r="AB727" s="48"/>
    </row>
    <row r="728" spans="7:28" x14ac:dyDescent="0.2">
      <c r="G728" s="107"/>
      <c r="J728" s="108"/>
      <c r="M728" s="48"/>
      <c r="AB728" s="48"/>
    </row>
    <row r="729" spans="7:28" x14ac:dyDescent="0.2">
      <c r="G729" s="107"/>
      <c r="J729" s="108"/>
      <c r="M729" s="48"/>
      <c r="AB729" s="48"/>
    </row>
    <row r="730" spans="7:28" x14ac:dyDescent="0.2">
      <c r="G730" s="107"/>
      <c r="J730" s="108"/>
      <c r="M730" s="48"/>
      <c r="AB730" s="48"/>
    </row>
    <row r="731" spans="7:28" x14ac:dyDescent="0.2">
      <c r="G731" s="107"/>
      <c r="J731" s="108"/>
      <c r="M731" s="48"/>
      <c r="AB731" s="48"/>
    </row>
    <row r="732" spans="7:28" x14ac:dyDescent="0.2">
      <c r="G732" s="107"/>
      <c r="J732" s="108"/>
      <c r="M732" s="48"/>
      <c r="AB732" s="48"/>
    </row>
    <row r="733" spans="7:28" x14ac:dyDescent="0.2">
      <c r="G733" s="107"/>
      <c r="J733" s="108"/>
      <c r="M733" s="48"/>
      <c r="AB733" s="48"/>
    </row>
    <row r="734" spans="7:28" x14ac:dyDescent="0.2">
      <c r="G734" s="107"/>
      <c r="J734" s="108"/>
      <c r="M734" s="48"/>
      <c r="AB734" s="48"/>
    </row>
    <row r="735" spans="7:28" x14ac:dyDescent="0.2">
      <c r="G735" s="107"/>
      <c r="J735" s="108"/>
      <c r="M735" s="48"/>
      <c r="AB735" s="48"/>
    </row>
    <row r="736" spans="7:28" x14ac:dyDescent="0.2">
      <c r="G736" s="107"/>
      <c r="J736" s="108"/>
      <c r="M736" s="48"/>
      <c r="AB736" s="48"/>
    </row>
    <row r="737" spans="7:28" x14ac:dyDescent="0.2">
      <c r="G737" s="107"/>
      <c r="J737" s="108"/>
      <c r="M737" s="48"/>
      <c r="AB737" s="48"/>
    </row>
    <row r="738" spans="7:28" x14ac:dyDescent="0.2">
      <c r="G738" s="107"/>
      <c r="J738" s="108"/>
      <c r="M738" s="48"/>
      <c r="AB738" s="48"/>
    </row>
    <row r="739" spans="7:28" x14ac:dyDescent="0.2">
      <c r="G739" s="107"/>
      <c r="J739" s="108"/>
      <c r="M739" s="48"/>
      <c r="AB739" s="48"/>
    </row>
    <row r="740" spans="7:28" x14ac:dyDescent="0.2">
      <c r="G740" s="107"/>
      <c r="J740" s="108"/>
      <c r="M740" s="48"/>
      <c r="AB740" s="48"/>
    </row>
    <row r="741" spans="7:28" x14ac:dyDescent="0.2">
      <c r="G741" s="107"/>
      <c r="J741" s="108"/>
      <c r="M741" s="48"/>
      <c r="AB741" s="48"/>
    </row>
    <row r="742" spans="7:28" x14ac:dyDescent="0.2">
      <c r="G742" s="107"/>
      <c r="J742" s="108"/>
      <c r="M742" s="48"/>
      <c r="AB742" s="48"/>
    </row>
    <row r="743" spans="7:28" x14ac:dyDescent="0.2">
      <c r="G743" s="107"/>
      <c r="J743" s="108"/>
      <c r="M743" s="48"/>
      <c r="AB743" s="48"/>
    </row>
    <row r="744" spans="7:28" x14ac:dyDescent="0.2">
      <c r="G744" s="107"/>
      <c r="J744" s="108"/>
      <c r="M744" s="48"/>
      <c r="AB744" s="48"/>
    </row>
    <row r="745" spans="7:28" x14ac:dyDescent="0.2">
      <c r="G745" s="107"/>
      <c r="J745" s="108"/>
      <c r="M745" s="48"/>
      <c r="AB745" s="48"/>
    </row>
    <row r="746" spans="7:28" x14ac:dyDescent="0.2">
      <c r="G746" s="107"/>
      <c r="J746" s="108"/>
      <c r="M746" s="48"/>
      <c r="AB746" s="48"/>
    </row>
    <row r="747" spans="7:28" x14ac:dyDescent="0.2">
      <c r="G747" s="107"/>
      <c r="J747" s="108"/>
      <c r="M747" s="48"/>
      <c r="AB747" s="48"/>
    </row>
    <row r="748" spans="7:28" x14ac:dyDescent="0.2">
      <c r="G748" s="107"/>
      <c r="J748" s="108"/>
      <c r="M748" s="48"/>
      <c r="AB748" s="48"/>
    </row>
    <row r="749" spans="7:28" x14ac:dyDescent="0.2">
      <c r="G749" s="107"/>
      <c r="J749" s="108"/>
      <c r="M749" s="48"/>
      <c r="AB749" s="48"/>
    </row>
    <row r="750" spans="7:28" x14ac:dyDescent="0.2">
      <c r="G750" s="107"/>
      <c r="J750" s="108"/>
      <c r="M750" s="48"/>
      <c r="AB750" s="48"/>
    </row>
    <row r="751" spans="7:28" x14ac:dyDescent="0.2">
      <c r="G751" s="107"/>
      <c r="J751" s="108"/>
      <c r="M751" s="48"/>
      <c r="AB751" s="48"/>
    </row>
    <row r="752" spans="7:28" x14ac:dyDescent="0.2">
      <c r="G752" s="107"/>
      <c r="J752" s="108"/>
      <c r="M752" s="48"/>
      <c r="AB752" s="48"/>
    </row>
    <row r="753" spans="7:28" x14ac:dyDescent="0.2">
      <c r="G753" s="107"/>
      <c r="J753" s="108"/>
      <c r="M753" s="48"/>
      <c r="AB753" s="48"/>
    </row>
    <row r="754" spans="7:28" x14ac:dyDescent="0.2">
      <c r="G754" s="107"/>
      <c r="J754" s="108"/>
      <c r="M754" s="48"/>
      <c r="AB754" s="48"/>
    </row>
    <row r="755" spans="7:28" x14ac:dyDescent="0.2">
      <c r="G755" s="107"/>
      <c r="J755" s="108"/>
      <c r="M755" s="48"/>
      <c r="AB755" s="48"/>
    </row>
    <row r="756" spans="7:28" x14ac:dyDescent="0.2">
      <c r="G756" s="107"/>
      <c r="J756" s="108"/>
      <c r="M756" s="48"/>
      <c r="AB756" s="48"/>
    </row>
    <row r="757" spans="7:28" x14ac:dyDescent="0.2">
      <c r="G757" s="107"/>
      <c r="J757" s="108"/>
      <c r="M757" s="48"/>
      <c r="AB757" s="48"/>
    </row>
    <row r="758" spans="7:28" x14ac:dyDescent="0.2">
      <c r="G758" s="107"/>
      <c r="J758" s="108"/>
      <c r="M758" s="48"/>
      <c r="AB758" s="48"/>
    </row>
    <row r="759" spans="7:28" x14ac:dyDescent="0.2">
      <c r="G759" s="107"/>
      <c r="J759" s="108"/>
      <c r="M759" s="48"/>
      <c r="AB759" s="48"/>
    </row>
    <row r="760" spans="7:28" x14ac:dyDescent="0.2">
      <c r="G760" s="107"/>
      <c r="J760" s="108"/>
      <c r="M760" s="48"/>
      <c r="AB760" s="48"/>
    </row>
    <row r="761" spans="7:28" x14ac:dyDescent="0.2">
      <c r="G761" s="107"/>
      <c r="J761" s="108"/>
      <c r="M761" s="48"/>
      <c r="AB761" s="48"/>
    </row>
    <row r="762" spans="7:28" x14ac:dyDescent="0.2">
      <c r="G762" s="107"/>
      <c r="J762" s="108"/>
      <c r="M762" s="48"/>
      <c r="AB762" s="48"/>
    </row>
    <row r="763" spans="7:28" x14ac:dyDescent="0.2">
      <c r="G763" s="107"/>
      <c r="J763" s="108"/>
      <c r="M763" s="48"/>
      <c r="AB763" s="48"/>
    </row>
    <row r="764" spans="7:28" x14ac:dyDescent="0.2">
      <c r="G764" s="107"/>
      <c r="J764" s="108"/>
      <c r="M764" s="48"/>
      <c r="AB764" s="48"/>
    </row>
    <row r="765" spans="7:28" x14ac:dyDescent="0.2">
      <c r="G765" s="107"/>
      <c r="J765" s="108"/>
      <c r="M765" s="48"/>
      <c r="AB765" s="48"/>
    </row>
    <row r="766" spans="7:28" x14ac:dyDescent="0.2">
      <c r="G766" s="107"/>
      <c r="J766" s="108"/>
      <c r="M766" s="48"/>
      <c r="AB766" s="48"/>
    </row>
    <row r="767" spans="7:28" x14ac:dyDescent="0.2">
      <c r="G767" s="107"/>
      <c r="J767" s="108"/>
      <c r="M767" s="48"/>
      <c r="AB767" s="48"/>
    </row>
    <row r="768" spans="7:28" x14ac:dyDescent="0.2">
      <c r="G768" s="107"/>
      <c r="J768" s="108"/>
      <c r="M768" s="48"/>
      <c r="AB768" s="48"/>
    </row>
    <row r="769" spans="7:28" x14ac:dyDescent="0.2">
      <c r="G769" s="107"/>
      <c r="J769" s="108"/>
      <c r="M769" s="48"/>
      <c r="AB769" s="48"/>
    </row>
    <row r="770" spans="7:28" x14ac:dyDescent="0.2">
      <c r="G770" s="107"/>
      <c r="J770" s="108"/>
      <c r="M770" s="48"/>
      <c r="AB770" s="48"/>
    </row>
    <row r="771" spans="7:28" x14ac:dyDescent="0.2">
      <c r="G771" s="107"/>
      <c r="J771" s="108"/>
      <c r="M771" s="48"/>
      <c r="AB771" s="48"/>
    </row>
    <row r="772" spans="7:28" x14ac:dyDescent="0.2">
      <c r="G772" s="107"/>
      <c r="J772" s="108"/>
      <c r="M772" s="48"/>
      <c r="AB772" s="48"/>
    </row>
    <row r="773" spans="7:28" x14ac:dyDescent="0.2">
      <c r="G773" s="107"/>
      <c r="J773" s="108"/>
      <c r="M773" s="48"/>
      <c r="AB773" s="48"/>
    </row>
    <row r="774" spans="7:28" x14ac:dyDescent="0.2">
      <c r="G774" s="107"/>
      <c r="J774" s="108"/>
      <c r="M774" s="48"/>
      <c r="AB774" s="48"/>
    </row>
    <row r="775" spans="7:28" x14ac:dyDescent="0.2">
      <c r="G775" s="107"/>
      <c r="J775" s="108"/>
      <c r="M775" s="48"/>
      <c r="AB775" s="48"/>
    </row>
    <row r="776" spans="7:28" x14ac:dyDescent="0.2">
      <c r="G776" s="107"/>
      <c r="J776" s="108"/>
      <c r="M776" s="48"/>
      <c r="AB776" s="48"/>
    </row>
    <row r="777" spans="7:28" x14ac:dyDescent="0.2">
      <c r="G777" s="107"/>
      <c r="J777" s="108"/>
      <c r="M777" s="48"/>
      <c r="AB777" s="48"/>
    </row>
    <row r="778" spans="7:28" x14ac:dyDescent="0.2">
      <c r="G778" s="107"/>
      <c r="J778" s="108"/>
      <c r="M778" s="48"/>
      <c r="AB778" s="48"/>
    </row>
    <row r="779" spans="7:28" x14ac:dyDescent="0.2">
      <c r="G779" s="107"/>
      <c r="J779" s="108"/>
      <c r="M779" s="48"/>
      <c r="AB779" s="48"/>
    </row>
    <row r="780" spans="7:28" x14ac:dyDescent="0.2">
      <c r="G780" s="107"/>
      <c r="J780" s="108"/>
      <c r="M780" s="48"/>
      <c r="AB780" s="48"/>
    </row>
    <row r="781" spans="7:28" x14ac:dyDescent="0.2">
      <c r="G781" s="107"/>
      <c r="J781" s="108"/>
      <c r="M781" s="48"/>
      <c r="AB781" s="48"/>
    </row>
    <row r="782" spans="7:28" x14ac:dyDescent="0.2">
      <c r="G782" s="107"/>
      <c r="J782" s="108"/>
      <c r="M782" s="48"/>
      <c r="AB782" s="48"/>
    </row>
    <row r="783" spans="7:28" x14ac:dyDescent="0.2">
      <c r="G783" s="107"/>
      <c r="J783" s="108"/>
      <c r="M783" s="48"/>
      <c r="AB783" s="48"/>
    </row>
    <row r="784" spans="7:28" x14ac:dyDescent="0.2">
      <c r="G784" s="107"/>
      <c r="J784" s="108"/>
      <c r="M784" s="48"/>
      <c r="AB784" s="48"/>
    </row>
    <row r="785" spans="7:28" x14ac:dyDescent="0.2">
      <c r="G785" s="107"/>
      <c r="J785" s="108"/>
      <c r="M785" s="48"/>
      <c r="AB785" s="48"/>
    </row>
    <row r="786" spans="7:28" x14ac:dyDescent="0.2">
      <c r="G786" s="107"/>
      <c r="J786" s="108"/>
      <c r="M786" s="48"/>
      <c r="AB786" s="48"/>
    </row>
    <row r="787" spans="7:28" x14ac:dyDescent="0.2">
      <c r="G787" s="107"/>
      <c r="J787" s="108"/>
      <c r="M787" s="48"/>
      <c r="AB787" s="48"/>
    </row>
    <row r="788" spans="7:28" x14ac:dyDescent="0.2">
      <c r="G788" s="107"/>
      <c r="J788" s="108"/>
      <c r="M788" s="48"/>
      <c r="AB788" s="48"/>
    </row>
    <row r="789" spans="7:28" x14ac:dyDescent="0.2">
      <c r="G789" s="107"/>
      <c r="J789" s="108"/>
      <c r="M789" s="48"/>
      <c r="AB789" s="48"/>
    </row>
    <row r="790" spans="7:28" x14ac:dyDescent="0.2">
      <c r="G790" s="107"/>
      <c r="J790" s="108"/>
      <c r="M790" s="48"/>
      <c r="AB790" s="48"/>
    </row>
    <row r="791" spans="7:28" x14ac:dyDescent="0.2">
      <c r="G791" s="107"/>
      <c r="J791" s="108"/>
      <c r="M791" s="48"/>
      <c r="AB791" s="48"/>
    </row>
    <row r="792" spans="7:28" x14ac:dyDescent="0.2">
      <c r="G792" s="107"/>
      <c r="J792" s="108"/>
      <c r="M792" s="48"/>
      <c r="AB792" s="48"/>
    </row>
    <row r="793" spans="7:28" x14ac:dyDescent="0.2">
      <c r="G793" s="107"/>
      <c r="J793" s="108"/>
      <c r="M793" s="48"/>
      <c r="AB793" s="48"/>
    </row>
    <row r="794" spans="7:28" x14ac:dyDescent="0.2">
      <c r="G794" s="107"/>
      <c r="J794" s="108"/>
      <c r="M794" s="48"/>
      <c r="AB794" s="48"/>
    </row>
    <row r="795" spans="7:28" x14ac:dyDescent="0.2">
      <c r="G795" s="107"/>
      <c r="J795" s="108"/>
      <c r="M795" s="48"/>
      <c r="AB795" s="48"/>
    </row>
    <row r="796" spans="7:28" x14ac:dyDescent="0.2">
      <c r="G796" s="107"/>
      <c r="J796" s="108"/>
      <c r="M796" s="48"/>
      <c r="AB796" s="48"/>
    </row>
    <row r="797" spans="7:28" x14ac:dyDescent="0.2">
      <c r="G797" s="107"/>
      <c r="J797" s="108"/>
      <c r="M797" s="48"/>
      <c r="AB797" s="48"/>
    </row>
    <row r="798" spans="7:28" x14ac:dyDescent="0.2">
      <c r="G798" s="107"/>
      <c r="J798" s="108"/>
      <c r="M798" s="48"/>
      <c r="AB798" s="48"/>
    </row>
    <row r="799" spans="7:28" x14ac:dyDescent="0.2">
      <c r="G799" s="107"/>
      <c r="J799" s="108"/>
      <c r="M799" s="48"/>
      <c r="AB799" s="48"/>
    </row>
    <row r="800" spans="7:28" x14ac:dyDescent="0.2">
      <c r="G800" s="107"/>
      <c r="J800" s="108"/>
      <c r="M800" s="48"/>
      <c r="AB800" s="48"/>
    </row>
    <row r="801" spans="7:28" x14ac:dyDescent="0.2">
      <c r="G801" s="107"/>
      <c r="J801" s="108"/>
      <c r="M801" s="48"/>
      <c r="AB801" s="48"/>
    </row>
    <row r="802" spans="7:28" x14ac:dyDescent="0.2">
      <c r="G802" s="107"/>
      <c r="J802" s="108"/>
      <c r="M802" s="48"/>
      <c r="AB802" s="48"/>
    </row>
    <row r="803" spans="7:28" x14ac:dyDescent="0.2">
      <c r="G803" s="107"/>
      <c r="J803" s="108"/>
      <c r="M803" s="48"/>
      <c r="AB803" s="48"/>
    </row>
    <row r="804" spans="7:28" x14ac:dyDescent="0.2">
      <c r="G804" s="107"/>
      <c r="J804" s="108"/>
      <c r="M804" s="48"/>
      <c r="AB804" s="48"/>
    </row>
    <row r="805" spans="7:28" x14ac:dyDescent="0.2">
      <c r="G805" s="107"/>
      <c r="J805" s="108"/>
      <c r="M805" s="48"/>
      <c r="AB805" s="48"/>
    </row>
    <row r="806" spans="7:28" x14ac:dyDescent="0.2">
      <c r="G806" s="107"/>
      <c r="J806" s="108"/>
      <c r="M806" s="48"/>
      <c r="AB806" s="48"/>
    </row>
    <row r="807" spans="7:28" x14ac:dyDescent="0.2">
      <c r="G807" s="107"/>
      <c r="J807" s="108"/>
      <c r="M807" s="48"/>
      <c r="AB807" s="48"/>
    </row>
    <row r="808" spans="7:28" x14ac:dyDescent="0.2">
      <c r="G808" s="107"/>
      <c r="J808" s="108"/>
      <c r="M808" s="48"/>
      <c r="AB808" s="48"/>
    </row>
    <row r="809" spans="7:28" x14ac:dyDescent="0.2">
      <c r="G809" s="107"/>
      <c r="J809" s="108"/>
      <c r="M809" s="48"/>
      <c r="AB809" s="48"/>
    </row>
    <row r="810" spans="7:28" x14ac:dyDescent="0.2">
      <c r="G810" s="107"/>
      <c r="J810" s="108"/>
      <c r="M810" s="48"/>
      <c r="AB810" s="48"/>
    </row>
    <row r="811" spans="7:28" x14ac:dyDescent="0.2">
      <c r="G811" s="107"/>
      <c r="J811" s="108"/>
      <c r="M811" s="48"/>
      <c r="AB811" s="48"/>
    </row>
    <row r="812" spans="7:28" x14ac:dyDescent="0.2">
      <c r="G812" s="107"/>
      <c r="J812" s="108"/>
      <c r="M812" s="48"/>
      <c r="AB812" s="48"/>
    </row>
    <row r="813" spans="7:28" x14ac:dyDescent="0.2">
      <c r="G813" s="107"/>
      <c r="J813" s="108"/>
      <c r="M813" s="48"/>
      <c r="AB813" s="48"/>
    </row>
    <row r="814" spans="7:28" x14ac:dyDescent="0.2">
      <c r="G814" s="107"/>
      <c r="J814" s="108"/>
      <c r="M814" s="48"/>
      <c r="AB814" s="48"/>
    </row>
    <row r="815" spans="7:28" x14ac:dyDescent="0.2">
      <c r="G815" s="107"/>
      <c r="J815" s="108"/>
      <c r="M815" s="48"/>
      <c r="AB815" s="48"/>
    </row>
    <row r="816" spans="7:28" x14ac:dyDescent="0.2">
      <c r="G816" s="107"/>
      <c r="J816" s="108"/>
      <c r="M816" s="48"/>
      <c r="AB816" s="48"/>
    </row>
    <row r="817" spans="7:28" x14ac:dyDescent="0.2">
      <c r="G817" s="107"/>
      <c r="J817" s="108"/>
      <c r="M817" s="48"/>
      <c r="AB817" s="48"/>
    </row>
    <row r="818" spans="7:28" x14ac:dyDescent="0.2">
      <c r="G818" s="107"/>
      <c r="J818" s="108"/>
      <c r="M818" s="48"/>
      <c r="AB818" s="48"/>
    </row>
    <row r="819" spans="7:28" x14ac:dyDescent="0.2">
      <c r="G819" s="107"/>
      <c r="J819" s="108"/>
      <c r="M819" s="48"/>
      <c r="AB819" s="48"/>
    </row>
    <row r="820" spans="7:28" x14ac:dyDescent="0.2">
      <c r="G820" s="107"/>
      <c r="J820" s="108"/>
      <c r="M820" s="48"/>
      <c r="AB820" s="48"/>
    </row>
    <row r="821" spans="7:28" x14ac:dyDescent="0.2">
      <c r="G821" s="107"/>
      <c r="J821" s="108"/>
      <c r="M821" s="48"/>
      <c r="AB821" s="48"/>
    </row>
    <row r="822" spans="7:28" x14ac:dyDescent="0.2">
      <c r="G822" s="107"/>
      <c r="J822" s="108"/>
      <c r="M822" s="48"/>
      <c r="AB822" s="48"/>
    </row>
    <row r="823" spans="7:28" x14ac:dyDescent="0.2">
      <c r="G823" s="107"/>
      <c r="J823" s="108"/>
      <c r="M823" s="48"/>
      <c r="AB823" s="48"/>
    </row>
    <row r="824" spans="7:28" x14ac:dyDescent="0.2">
      <c r="G824" s="107"/>
      <c r="J824" s="108"/>
      <c r="M824" s="48"/>
      <c r="AB824" s="48"/>
    </row>
    <row r="825" spans="7:28" x14ac:dyDescent="0.2">
      <c r="G825" s="107"/>
      <c r="J825" s="108"/>
      <c r="M825" s="48"/>
      <c r="AB825" s="48"/>
    </row>
    <row r="826" spans="7:28" x14ac:dyDescent="0.2">
      <c r="G826" s="107"/>
      <c r="J826" s="108"/>
      <c r="M826" s="48"/>
      <c r="AB826" s="48"/>
    </row>
    <row r="827" spans="7:28" x14ac:dyDescent="0.2">
      <c r="G827" s="107"/>
      <c r="J827" s="108"/>
      <c r="M827" s="48"/>
      <c r="AB827" s="48"/>
    </row>
    <row r="828" spans="7:28" x14ac:dyDescent="0.2">
      <c r="G828" s="107"/>
      <c r="J828" s="108"/>
      <c r="M828" s="48"/>
      <c r="AB828" s="48"/>
    </row>
    <row r="829" spans="7:28" x14ac:dyDescent="0.2">
      <c r="G829" s="107"/>
      <c r="J829" s="108"/>
      <c r="M829" s="48"/>
      <c r="AB829" s="48"/>
    </row>
    <row r="830" spans="7:28" x14ac:dyDescent="0.2">
      <c r="G830" s="107"/>
      <c r="J830" s="108"/>
      <c r="M830" s="48"/>
      <c r="AB830" s="48"/>
    </row>
    <row r="831" spans="7:28" x14ac:dyDescent="0.2">
      <c r="G831" s="107"/>
      <c r="J831" s="108"/>
      <c r="M831" s="48"/>
      <c r="AB831" s="48"/>
    </row>
    <row r="832" spans="7:28" x14ac:dyDescent="0.2">
      <c r="G832" s="107"/>
      <c r="J832" s="108"/>
      <c r="M832" s="48"/>
      <c r="AB832" s="48"/>
    </row>
    <row r="833" spans="7:28" x14ac:dyDescent="0.2">
      <c r="G833" s="107"/>
      <c r="J833" s="108"/>
      <c r="M833" s="48"/>
      <c r="AB833" s="48"/>
    </row>
    <row r="834" spans="7:28" x14ac:dyDescent="0.2">
      <c r="G834" s="107"/>
      <c r="J834" s="108"/>
      <c r="M834" s="48"/>
      <c r="AB834" s="48"/>
    </row>
    <row r="835" spans="7:28" x14ac:dyDescent="0.2">
      <c r="G835" s="107"/>
      <c r="J835" s="108"/>
      <c r="M835" s="48"/>
      <c r="AB835" s="48"/>
    </row>
    <row r="836" spans="7:28" x14ac:dyDescent="0.2">
      <c r="G836" s="107"/>
      <c r="J836" s="108"/>
      <c r="M836" s="48"/>
      <c r="AB836" s="48"/>
    </row>
    <row r="837" spans="7:28" x14ac:dyDescent="0.2">
      <c r="G837" s="107"/>
      <c r="J837" s="108"/>
      <c r="M837" s="48"/>
      <c r="AB837" s="48"/>
    </row>
    <row r="838" spans="7:28" x14ac:dyDescent="0.2">
      <c r="G838" s="107"/>
      <c r="J838" s="108"/>
      <c r="M838" s="48"/>
      <c r="AB838" s="48"/>
    </row>
    <row r="839" spans="7:28" x14ac:dyDescent="0.2">
      <c r="G839" s="107"/>
      <c r="J839" s="108"/>
      <c r="M839" s="48"/>
      <c r="AB839" s="48"/>
    </row>
    <row r="840" spans="7:28" x14ac:dyDescent="0.2">
      <c r="G840" s="107"/>
      <c r="J840" s="108"/>
      <c r="M840" s="48"/>
      <c r="AB840" s="48"/>
    </row>
    <row r="841" spans="7:28" x14ac:dyDescent="0.2">
      <c r="G841" s="107"/>
      <c r="J841" s="108"/>
      <c r="M841" s="48"/>
      <c r="AB841" s="48"/>
    </row>
    <row r="842" spans="7:28" x14ac:dyDescent="0.2">
      <c r="G842" s="107"/>
      <c r="J842" s="108"/>
      <c r="M842" s="48"/>
      <c r="AB842" s="48"/>
    </row>
    <row r="843" spans="7:28" x14ac:dyDescent="0.2">
      <c r="G843" s="107"/>
      <c r="J843" s="108"/>
      <c r="M843" s="48"/>
      <c r="AB843" s="48"/>
    </row>
    <row r="844" spans="7:28" x14ac:dyDescent="0.2">
      <c r="G844" s="107"/>
      <c r="J844" s="108"/>
      <c r="M844" s="48"/>
      <c r="AB844" s="48"/>
    </row>
    <row r="845" spans="7:28" x14ac:dyDescent="0.2">
      <c r="G845" s="107"/>
      <c r="J845" s="108"/>
      <c r="M845" s="48"/>
      <c r="AB845" s="48"/>
    </row>
    <row r="846" spans="7:28" x14ac:dyDescent="0.2">
      <c r="G846" s="107"/>
      <c r="J846" s="108"/>
      <c r="M846" s="48"/>
      <c r="AB846" s="48"/>
    </row>
    <row r="847" spans="7:28" x14ac:dyDescent="0.2">
      <c r="G847" s="107"/>
      <c r="J847" s="108"/>
      <c r="M847" s="48"/>
      <c r="AB847" s="48"/>
    </row>
    <row r="848" spans="7:28" x14ac:dyDescent="0.2">
      <c r="G848" s="107"/>
      <c r="J848" s="108"/>
      <c r="M848" s="48"/>
      <c r="AB848" s="48"/>
    </row>
    <row r="849" spans="7:28" x14ac:dyDescent="0.2">
      <c r="G849" s="107"/>
      <c r="J849" s="108"/>
      <c r="M849" s="48"/>
      <c r="AB849" s="48"/>
    </row>
    <row r="850" spans="7:28" x14ac:dyDescent="0.2">
      <c r="G850" s="107"/>
      <c r="J850" s="108"/>
      <c r="M850" s="48"/>
      <c r="AB850" s="48"/>
    </row>
    <row r="851" spans="7:28" x14ac:dyDescent="0.2">
      <c r="G851" s="107"/>
      <c r="J851" s="108"/>
      <c r="M851" s="48"/>
      <c r="AB851" s="48"/>
    </row>
    <row r="852" spans="7:28" x14ac:dyDescent="0.2">
      <c r="G852" s="107"/>
      <c r="J852" s="108"/>
      <c r="M852" s="48"/>
      <c r="AB852" s="48"/>
    </row>
    <row r="853" spans="7:28" x14ac:dyDescent="0.2">
      <c r="G853" s="107"/>
      <c r="J853" s="108"/>
      <c r="M853" s="48"/>
      <c r="AB853" s="48"/>
    </row>
    <row r="854" spans="7:28" x14ac:dyDescent="0.2">
      <c r="G854" s="107"/>
      <c r="J854" s="108"/>
      <c r="M854" s="48"/>
      <c r="AB854" s="48"/>
    </row>
    <row r="855" spans="7:28" x14ac:dyDescent="0.2">
      <c r="G855" s="107"/>
      <c r="J855" s="108"/>
      <c r="M855" s="48"/>
      <c r="AB855" s="48"/>
    </row>
    <row r="856" spans="7:28" x14ac:dyDescent="0.2">
      <c r="G856" s="107"/>
      <c r="J856" s="108"/>
      <c r="M856" s="48"/>
      <c r="AB856" s="48"/>
    </row>
    <row r="857" spans="7:28" x14ac:dyDescent="0.2">
      <c r="G857" s="107"/>
      <c r="J857" s="108"/>
      <c r="M857" s="48"/>
      <c r="AB857" s="48"/>
    </row>
    <row r="858" spans="7:28" x14ac:dyDescent="0.2">
      <c r="G858" s="107"/>
      <c r="J858" s="108"/>
      <c r="M858" s="48"/>
      <c r="AB858" s="48"/>
    </row>
    <row r="859" spans="7:28" x14ac:dyDescent="0.2">
      <c r="G859" s="107"/>
      <c r="J859" s="108"/>
      <c r="M859" s="48"/>
      <c r="AB859" s="48"/>
    </row>
    <row r="860" spans="7:28" x14ac:dyDescent="0.2">
      <c r="G860" s="107"/>
      <c r="J860" s="108"/>
      <c r="M860" s="48"/>
      <c r="AB860" s="48"/>
    </row>
    <row r="861" spans="7:28" x14ac:dyDescent="0.2">
      <c r="G861" s="107"/>
      <c r="J861" s="108"/>
      <c r="M861" s="48"/>
      <c r="AB861" s="48"/>
    </row>
    <row r="862" spans="7:28" x14ac:dyDescent="0.2">
      <c r="G862" s="107"/>
      <c r="J862" s="108"/>
      <c r="M862" s="48"/>
      <c r="AB862" s="48"/>
    </row>
    <row r="863" spans="7:28" x14ac:dyDescent="0.2">
      <c r="G863" s="107"/>
      <c r="J863" s="108"/>
      <c r="M863" s="48"/>
      <c r="AB863" s="48"/>
    </row>
    <row r="864" spans="7:28" x14ac:dyDescent="0.2">
      <c r="G864" s="107"/>
      <c r="J864" s="108"/>
      <c r="M864" s="48"/>
      <c r="AB864" s="48"/>
    </row>
    <row r="865" spans="7:28" x14ac:dyDescent="0.2">
      <c r="G865" s="107"/>
      <c r="J865" s="108"/>
      <c r="M865" s="48"/>
      <c r="AB865" s="48"/>
    </row>
    <row r="866" spans="7:28" x14ac:dyDescent="0.2">
      <c r="G866" s="107"/>
      <c r="J866" s="108"/>
      <c r="M866" s="48"/>
      <c r="AB866" s="48"/>
    </row>
    <row r="867" spans="7:28" x14ac:dyDescent="0.2">
      <c r="G867" s="107"/>
      <c r="J867" s="108"/>
      <c r="M867" s="48"/>
      <c r="AB867" s="48"/>
    </row>
    <row r="868" spans="7:28" x14ac:dyDescent="0.2">
      <c r="G868" s="107"/>
      <c r="J868" s="108"/>
      <c r="M868" s="48"/>
      <c r="AB868" s="48"/>
    </row>
    <row r="869" spans="7:28" x14ac:dyDescent="0.2">
      <c r="G869" s="107"/>
      <c r="J869" s="108"/>
      <c r="M869" s="48"/>
      <c r="AB869" s="48"/>
    </row>
    <row r="870" spans="7:28" x14ac:dyDescent="0.2">
      <c r="G870" s="107"/>
      <c r="J870" s="108"/>
      <c r="M870" s="48"/>
      <c r="AB870" s="48"/>
    </row>
    <row r="871" spans="7:28" x14ac:dyDescent="0.2">
      <c r="G871" s="107"/>
      <c r="J871" s="108"/>
      <c r="M871" s="48"/>
      <c r="AB871" s="48"/>
    </row>
    <row r="872" spans="7:28" x14ac:dyDescent="0.2">
      <c r="G872" s="107"/>
      <c r="J872" s="108"/>
      <c r="M872" s="48"/>
      <c r="AB872" s="48"/>
    </row>
    <row r="873" spans="7:28" x14ac:dyDescent="0.2">
      <c r="G873" s="107"/>
      <c r="J873" s="108"/>
      <c r="M873" s="48"/>
      <c r="AB873" s="48"/>
    </row>
    <row r="874" spans="7:28" x14ac:dyDescent="0.2">
      <c r="G874" s="107"/>
      <c r="J874" s="108"/>
      <c r="M874" s="48"/>
      <c r="AB874" s="48"/>
    </row>
    <row r="875" spans="7:28" x14ac:dyDescent="0.2">
      <c r="G875" s="107"/>
      <c r="J875" s="108"/>
      <c r="M875" s="48"/>
      <c r="AB875" s="48"/>
    </row>
    <row r="876" spans="7:28" x14ac:dyDescent="0.2">
      <c r="G876" s="107"/>
      <c r="J876" s="108"/>
      <c r="M876" s="48"/>
      <c r="AB876" s="48"/>
    </row>
    <row r="877" spans="7:28" x14ac:dyDescent="0.2">
      <c r="G877" s="107"/>
      <c r="J877" s="108"/>
      <c r="M877" s="48"/>
      <c r="AB877" s="48"/>
    </row>
    <row r="878" spans="7:28" x14ac:dyDescent="0.2">
      <c r="G878" s="107"/>
      <c r="J878" s="108"/>
      <c r="M878" s="48"/>
      <c r="AB878" s="48"/>
    </row>
    <row r="879" spans="7:28" x14ac:dyDescent="0.2">
      <c r="G879" s="107"/>
      <c r="J879" s="108"/>
      <c r="M879" s="48"/>
      <c r="AB879" s="48"/>
    </row>
    <row r="880" spans="7:28" x14ac:dyDescent="0.2">
      <c r="G880" s="107"/>
      <c r="J880" s="108"/>
      <c r="M880" s="48"/>
      <c r="AB880" s="48"/>
    </row>
    <row r="881" spans="7:28" x14ac:dyDescent="0.2">
      <c r="G881" s="107"/>
      <c r="J881" s="108"/>
      <c r="M881" s="48"/>
      <c r="AB881" s="48"/>
    </row>
    <row r="882" spans="7:28" x14ac:dyDescent="0.2">
      <c r="G882" s="107"/>
      <c r="J882" s="108"/>
      <c r="M882" s="48"/>
      <c r="AB882" s="48"/>
    </row>
    <row r="883" spans="7:28" x14ac:dyDescent="0.2">
      <c r="G883" s="107"/>
      <c r="J883" s="108"/>
      <c r="M883" s="48"/>
      <c r="AB883" s="48"/>
    </row>
    <row r="884" spans="7:28" x14ac:dyDescent="0.2">
      <c r="G884" s="107"/>
      <c r="J884" s="108"/>
      <c r="M884" s="48"/>
      <c r="AB884" s="48"/>
    </row>
    <row r="885" spans="7:28" x14ac:dyDescent="0.2">
      <c r="G885" s="107"/>
      <c r="J885" s="108"/>
      <c r="M885" s="48"/>
      <c r="AB885" s="48"/>
    </row>
    <row r="886" spans="7:28" x14ac:dyDescent="0.2">
      <c r="G886" s="107"/>
      <c r="J886" s="108"/>
      <c r="M886" s="48"/>
      <c r="AB886" s="48"/>
    </row>
    <row r="887" spans="7:28" x14ac:dyDescent="0.2">
      <c r="G887" s="107"/>
      <c r="J887" s="108"/>
      <c r="M887" s="48"/>
      <c r="AB887" s="48"/>
    </row>
    <row r="888" spans="7:28" x14ac:dyDescent="0.2">
      <c r="G888" s="107"/>
      <c r="J888" s="108"/>
      <c r="M888" s="48"/>
      <c r="AB888" s="48"/>
    </row>
    <row r="889" spans="7:28" x14ac:dyDescent="0.2">
      <c r="G889" s="107"/>
      <c r="J889" s="108"/>
      <c r="M889" s="48"/>
      <c r="AB889" s="48"/>
    </row>
    <row r="890" spans="7:28" x14ac:dyDescent="0.2">
      <c r="G890" s="107"/>
      <c r="J890" s="108"/>
      <c r="M890" s="48"/>
      <c r="AB890" s="48"/>
    </row>
    <row r="891" spans="7:28" x14ac:dyDescent="0.2">
      <c r="G891" s="107"/>
      <c r="J891" s="108"/>
      <c r="M891" s="48"/>
      <c r="AB891" s="48"/>
    </row>
    <row r="892" spans="7:28" x14ac:dyDescent="0.2">
      <c r="G892" s="107"/>
      <c r="J892" s="108"/>
      <c r="M892" s="48"/>
      <c r="AB892" s="48"/>
    </row>
    <row r="893" spans="7:28" x14ac:dyDescent="0.2">
      <c r="G893" s="107"/>
      <c r="J893" s="108"/>
      <c r="M893" s="48"/>
      <c r="AB893" s="48"/>
    </row>
    <row r="894" spans="7:28" x14ac:dyDescent="0.2">
      <c r="G894" s="107"/>
      <c r="J894" s="108"/>
      <c r="M894" s="48"/>
      <c r="AB894" s="48"/>
    </row>
    <row r="895" spans="7:28" x14ac:dyDescent="0.2">
      <c r="G895" s="107"/>
      <c r="J895" s="108"/>
      <c r="M895" s="48"/>
      <c r="AB895" s="48"/>
    </row>
    <row r="896" spans="7:28" x14ac:dyDescent="0.2">
      <c r="G896" s="107"/>
      <c r="J896" s="108"/>
      <c r="M896" s="48"/>
      <c r="AB896" s="48"/>
    </row>
    <row r="897" spans="7:28" x14ac:dyDescent="0.2">
      <c r="G897" s="107"/>
      <c r="J897" s="108"/>
      <c r="M897" s="48"/>
      <c r="AB897" s="48"/>
    </row>
    <row r="898" spans="7:28" x14ac:dyDescent="0.2">
      <c r="G898" s="107"/>
      <c r="J898" s="108"/>
      <c r="M898" s="48"/>
      <c r="AB898" s="48"/>
    </row>
    <row r="899" spans="7:28" x14ac:dyDescent="0.2">
      <c r="G899" s="107"/>
      <c r="J899" s="108"/>
      <c r="M899" s="48"/>
      <c r="AB899" s="48"/>
    </row>
    <row r="900" spans="7:28" x14ac:dyDescent="0.2">
      <c r="G900" s="107"/>
      <c r="J900" s="108"/>
      <c r="M900" s="48"/>
      <c r="AB900" s="48"/>
    </row>
    <row r="901" spans="7:28" x14ac:dyDescent="0.2">
      <c r="G901" s="107"/>
      <c r="J901" s="108"/>
      <c r="M901" s="48"/>
      <c r="AB901" s="48"/>
    </row>
    <row r="902" spans="7:28" x14ac:dyDescent="0.2">
      <c r="G902" s="107"/>
      <c r="J902" s="108"/>
      <c r="M902" s="48"/>
      <c r="AB902" s="48"/>
    </row>
    <row r="903" spans="7:28" x14ac:dyDescent="0.2">
      <c r="G903" s="107"/>
      <c r="J903" s="108"/>
      <c r="M903" s="48"/>
      <c r="AB903" s="48"/>
    </row>
    <row r="904" spans="7:28" x14ac:dyDescent="0.2">
      <c r="G904" s="107"/>
      <c r="J904" s="108"/>
      <c r="M904" s="48"/>
      <c r="AB904" s="48"/>
    </row>
    <row r="905" spans="7:28" x14ac:dyDescent="0.2">
      <c r="G905" s="107"/>
      <c r="J905" s="108"/>
      <c r="M905" s="48"/>
      <c r="AB905" s="48"/>
    </row>
    <row r="906" spans="7:28" x14ac:dyDescent="0.2">
      <c r="G906" s="107"/>
      <c r="J906" s="108"/>
      <c r="M906" s="48"/>
      <c r="AB906" s="48"/>
    </row>
    <row r="907" spans="7:28" x14ac:dyDescent="0.2">
      <c r="G907" s="107"/>
      <c r="J907" s="108"/>
      <c r="M907" s="48"/>
      <c r="AB907" s="48"/>
    </row>
    <row r="908" spans="7:28" x14ac:dyDescent="0.2">
      <c r="G908" s="107"/>
      <c r="J908" s="108"/>
      <c r="M908" s="48"/>
      <c r="AB908" s="48"/>
    </row>
    <row r="909" spans="7:28" x14ac:dyDescent="0.2">
      <c r="G909" s="107"/>
      <c r="J909" s="108"/>
      <c r="M909" s="48"/>
      <c r="AB909" s="48"/>
    </row>
    <row r="910" spans="7:28" x14ac:dyDescent="0.2">
      <c r="G910" s="107"/>
      <c r="J910" s="108"/>
      <c r="M910" s="48"/>
      <c r="AB910" s="48"/>
    </row>
    <row r="911" spans="7:28" x14ac:dyDescent="0.2">
      <c r="G911" s="107"/>
      <c r="J911" s="108"/>
      <c r="M911" s="48"/>
      <c r="AB911" s="48"/>
    </row>
    <row r="912" spans="7:28" x14ac:dyDescent="0.2">
      <c r="G912" s="107"/>
      <c r="J912" s="108"/>
      <c r="M912" s="48"/>
      <c r="AB912" s="48"/>
    </row>
    <row r="913" spans="7:28" x14ac:dyDescent="0.2">
      <c r="G913" s="107"/>
      <c r="J913" s="108"/>
      <c r="M913" s="48"/>
      <c r="AB913" s="48"/>
    </row>
    <row r="914" spans="7:28" x14ac:dyDescent="0.2">
      <c r="G914" s="107"/>
      <c r="J914" s="108"/>
      <c r="M914" s="48"/>
      <c r="AB914" s="48"/>
    </row>
    <row r="915" spans="7:28" x14ac:dyDescent="0.2">
      <c r="G915" s="107"/>
      <c r="J915" s="108"/>
      <c r="M915" s="48"/>
      <c r="AB915" s="48"/>
    </row>
    <row r="916" spans="7:28" x14ac:dyDescent="0.2">
      <c r="G916" s="107"/>
      <c r="J916" s="108"/>
      <c r="M916" s="48"/>
      <c r="AB916" s="48"/>
    </row>
    <row r="917" spans="7:28" x14ac:dyDescent="0.2">
      <c r="G917" s="107"/>
      <c r="J917" s="108"/>
      <c r="M917" s="48"/>
      <c r="AB917" s="48"/>
    </row>
    <row r="918" spans="7:28" x14ac:dyDescent="0.2">
      <c r="G918" s="107"/>
      <c r="J918" s="108"/>
      <c r="M918" s="48"/>
      <c r="AB918" s="48"/>
    </row>
    <row r="919" spans="7:28" x14ac:dyDescent="0.2">
      <c r="G919" s="107"/>
      <c r="J919" s="108"/>
      <c r="M919" s="48"/>
      <c r="AB919" s="48"/>
    </row>
    <row r="920" spans="7:28" x14ac:dyDescent="0.2">
      <c r="G920" s="107"/>
      <c r="J920" s="108"/>
      <c r="M920" s="48"/>
      <c r="AB920" s="48"/>
    </row>
    <row r="921" spans="7:28" x14ac:dyDescent="0.2">
      <c r="G921" s="107"/>
      <c r="J921" s="108"/>
      <c r="M921" s="48"/>
      <c r="AB921" s="48"/>
    </row>
    <row r="922" spans="7:28" x14ac:dyDescent="0.2">
      <c r="G922" s="107"/>
      <c r="J922" s="108"/>
      <c r="M922" s="48"/>
      <c r="AB922" s="48"/>
    </row>
    <row r="923" spans="7:28" x14ac:dyDescent="0.2">
      <c r="G923" s="107"/>
      <c r="J923" s="108"/>
      <c r="M923" s="48"/>
      <c r="AB923" s="48"/>
    </row>
    <row r="924" spans="7:28" x14ac:dyDescent="0.2">
      <c r="G924" s="107"/>
      <c r="J924" s="108"/>
      <c r="M924" s="48"/>
      <c r="AB924" s="48"/>
    </row>
    <row r="925" spans="7:28" x14ac:dyDescent="0.2">
      <c r="G925" s="107"/>
      <c r="J925" s="108"/>
      <c r="M925" s="48"/>
      <c r="AB925" s="48"/>
    </row>
    <row r="926" spans="7:28" x14ac:dyDescent="0.2">
      <c r="G926" s="107"/>
      <c r="J926" s="108"/>
      <c r="M926" s="48"/>
      <c r="AB926" s="48"/>
    </row>
    <row r="927" spans="7:28" x14ac:dyDescent="0.2">
      <c r="G927" s="107"/>
      <c r="J927" s="108"/>
      <c r="M927" s="48"/>
      <c r="AB927" s="48"/>
    </row>
    <row r="928" spans="7:28" x14ac:dyDescent="0.2">
      <c r="G928" s="107"/>
      <c r="J928" s="108"/>
      <c r="M928" s="48"/>
      <c r="AB928" s="48"/>
    </row>
    <row r="929" spans="7:28" x14ac:dyDescent="0.2">
      <c r="G929" s="107"/>
      <c r="J929" s="108"/>
      <c r="M929" s="48"/>
      <c r="AB929" s="48"/>
    </row>
    <row r="930" spans="7:28" x14ac:dyDescent="0.2">
      <c r="G930" s="107"/>
      <c r="J930" s="108"/>
      <c r="M930" s="48"/>
      <c r="AB930" s="48"/>
    </row>
    <row r="931" spans="7:28" x14ac:dyDescent="0.2">
      <c r="G931" s="107"/>
      <c r="J931" s="108"/>
      <c r="M931" s="48"/>
      <c r="AB931" s="48"/>
    </row>
    <row r="932" spans="7:28" x14ac:dyDescent="0.2">
      <c r="G932" s="107"/>
      <c r="J932" s="108"/>
      <c r="M932" s="48"/>
      <c r="AB932" s="48"/>
    </row>
    <row r="933" spans="7:28" x14ac:dyDescent="0.2">
      <c r="G933" s="107"/>
      <c r="J933" s="108"/>
      <c r="M933" s="48"/>
      <c r="AB933" s="48"/>
    </row>
    <row r="934" spans="7:28" x14ac:dyDescent="0.2">
      <c r="G934" s="107"/>
      <c r="J934" s="108"/>
      <c r="M934" s="48"/>
      <c r="AB934" s="48"/>
    </row>
    <row r="935" spans="7:28" x14ac:dyDescent="0.2">
      <c r="G935" s="107"/>
      <c r="J935" s="108"/>
      <c r="M935" s="48"/>
      <c r="AB935" s="48"/>
    </row>
    <row r="936" spans="7:28" x14ac:dyDescent="0.2">
      <c r="G936" s="107"/>
      <c r="J936" s="108"/>
      <c r="M936" s="48"/>
      <c r="AB936" s="48"/>
    </row>
    <row r="937" spans="7:28" x14ac:dyDescent="0.2">
      <c r="G937" s="107"/>
      <c r="J937" s="108"/>
      <c r="M937" s="48"/>
      <c r="AB937" s="48"/>
    </row>
    <row r="938" spans="7:28" x14ac:dyDescent="0.2">
      <c r="G938" s="107"/>
      <c r="J938" s="108"/>
      <c r="M938" s="48"/>
      <c r="AB938" s="48"/>
    </row>
    <row r="939" spans="7:28" x14ac:dyDescent="0.2">
      <c r="G939" s="107"/>
      <c r="J939" s="108"/>
      <c r="M939" s="48"/>
      <c r="AB939" s="48"/>
    </row>
    <row r="940" spans="7:28" x14ac:dyDescent="0.2">
      <c r="G940" s="107"/>
      <c r="J940" s="108"/>
      <c r="M940" s="48"/>
      <c r="AB940" s="48"/>
    </row>
    <row r="941" spans="7:28" x14ac:dyDescent="0.2">
      <c r="G941" s="107"/>
      <c r="J941" s="108"/>
      <c r="M941" s="48"/>
      <c r="AB941" s="48"/>
    </row>
    <row r="942" spans="7:28" x14ac:dyDescent="0.2">
      <c r="G942" s="107"/>
      <c r="J942" s="108"/>
      <c r="M942" s="48"/>
      <c r="AB942" s="48"/>
    </row>
    <row r="943" spans="7:28" x14ac:dyDescent="0.2">
      <c r="G943" s="107"/>
      <c r="J943" s="108"/>
      <c r="M943" s="48"/>
      <c r="AB943" s="48"/>
    </row>
    <row r="944" spans="7:28" x14ac:dyDescent="0.2">
      <c r="G944" s="107"/>
      <c r="J944" s="108"/>
      <c r="M944" s="48"/>
      <c r="AB944" s="48"/>
    </row>
    <row r="945" spans="7:28" x14ac:dyDescent="0.2">
      <c r="G945" s="107"/>
      <c r="J945" s="108"/>
      <c r="M945" s="48"/>
      <c r="AB945" s="48"/>
    </row>
    <row r="946" spans="7:28" x14ac:dyDescent="0.2">
      <c r="G946" s="107"/>
      <c r="J946" s="108"/>
      <c r="M946" s="48"/>
      <c r="AB946" s="48"/>
    </row>
    <row r="947" spans="7:28" x14ac:dyDescent="0.2">
      <c r="G947" s="107"/>
      <c r="J947" s="108"/>
      <c r="M947" s="48"/>
      <c r="AB947" s="48"/>
    </row>
    <row r="948" spans="7:28" x14ac:dyDescent="0.2">
      <c r="G948" s="107"/>
      <c r="J948" s="108"/>
      <c r="M948" s="48"/>
      <c r="AB948" s="48"/>
    </row>
    <row r="949" spans="7:28" x14ac:dyDescent="0.2">
      <c r="G949" s="107"/>
      <c r="J949" s="108"/>
      <c r="M949" s="48"/>
      <c r="AB949" s="48"/>
    </row>
    <row r="950" spans="7:28" x14ac:dyDescent="0.2">
      <c r="G950" s="107"/>
      <c r="J950" s="108"/>
      <c r="M950" s="48"/>
      <c r="AB950" s="48"/>
    </row>
    <row r="951" spans="7:28" x14ac:dyDescent="0.2">
      <c r="G951" s="107"/>
      <c r="J951" s="108"/>
      <c r="M951" s="48"/>
      <c r="AB951" s="48"/>
    </row>
    <row r="952" spans="7:28" x14ac:dyDescent="0.2">
      <c r="G952" s="107"/>
      <c r="J952" s="108"/>
      <c r="M952" s="48"/>
      <c r="AB952" s="48"/>
    </row>
    <row r="953" spans="7:28" x14ac:dyDescent="0.2">
      <c r="G953" s="107"/>
      <c r="J953" s="108"/>
      <c r="M953" s="48"/>
      <c r="AB953" s="48"/>
    </row>
    <row r="954" spans="7:28" x14ac:dyDescent="0.2">
      <c r="G954" s="107"/>
      <c r="J954" s="108"/>
      <c r="M954" s="48"/>
      <c r="AB954" s="48"/>
    </row>
    <row r="955" spans="7:28" x14ac:dyDescent="0.2">
      <c r="G955" s="107"/>
      <c r="J955" s="108"/>
      <c r="M955" s="48"/>
      <c r="AB955" s="48"/>
    </row>
    <row r="956" spans="7:28" x14ac:dyDescent="0.2">
      <c r="G956" s="107"/>
      <c r="J956" s="108"/>
      <c r="M956" s="48"/>
      <c r="AB956" s="48"/>
    </row>
    <row r="957" spans="7:28" x14ac:dyDescent="0.2">
      <c r="G957" s="107"/>
      <c r="J957" s="108"/>
      <c r="M957" s="48"/>
      <c r="AB957" s="48"/>
    </row>
    <row r="958" spans="7:28" x14ac:dyDescent="0.2">
      <c r="G958" s="107"/>
      <c r="J958" s="108"/>
      <c r="M958" s="48"/>
      <c r="AB958" s="48"/>
    </row>
    <row r="959" spans="7:28" x14ac:dyDescent="0.2">
      <c r="G959" s="107"/>
      <c r="J959" s="108"/>
      <c r="M959" s="48"/>
      <c r="AB959" s="48"/>
    </row>
    <row r="960" spans="7:28" x14ac:dyDescent="0.2">
      <c r="G960" s="107"/>
      <c r="J960" s="108"/>
      <c r="M960" s="48"/>
      <c r="AB960" s="48"/>
    </row>
    <row r="961" spans="7:28" x14ac:dyDescent="0.2">
      <c r="G961" s="107"/>
      <c r="J961" s="108"/>
      <c r="M961" s="48"/>
      <c r="AB961" s="48"/>
    </row>
    <row r="962" spans="7:28" x14ac:dyDescent="0.2">
      <c r="G962" s="107"/>
      <c r="J962" s="108"/>
      <c r="M962" s="48"/>
      <c r="AB962" s="48"/>
    </row>
    <row r="963" spans="7:28" x14ac:dyDescent="0.2">
      <c r="G963" s="107"/>
      <c r="J963" s="108"/>
      <c r="M963" s="48"/>
      <c r="AB963" s="48"/>
    </row>
    <row r="964" spans="7:28" x14ac:dyDescent="0.2">
      <c r="G964" s="107"/>
      <c r="J964" s="108"/>
      <c r="M964" s="48"/>
      <c r="AB964" s="48"/>
    </row>
    <row r="965" spans="7:28" x14ac:dyDescent="0.2">
      <c r="G965" s="107"/>
      <c r="J965" s="108"/>
      <c r="M965" s="48"/>
      <c r="AB965" s="48"/>
    </row>
    <row r="966" spans="7:28" x14ac:dyDescent="0.2">
      <c r="G966" s="107"/>
      <c r="J966" s="108"/>
      <c r="M966" s="48"/>
      <c r="AB966" s="48"/>
    </row>
    <row r="967" spans="7:28" x14ac:dyDescent="0.2">
      <c r="G967" s="107"/>
      <c r="J967" s="108"/>
      <c r="M967" s="48"/>
      <c r="AB967" s="48"/>
    </row>
    <row r="968" spans="7:28" x14ac:dyDescent="0.2">
      <c r="G968" s="107"/>
      <c r="J968" s="108"/>
      <c r="M968" s="48"/>
      <c r="AB968" s="48"/>
    </row>
    <row r="969" spans="7:28" x14ac:dyDescent="0.2">
      <c r="G969" s="107"/>
      <c r="J969" s="108"/>
      <c r="M969" s="48"/>
      <c r="AB969" s="48"/>
    </row>
    <row r="970" spans="7:28" x14ac:dyDescent="0.2">
      <c r="G970" s="107"/>
      <c r="J970" s="108"/>
      <c r="M970" s="48"/>
      <c r="AB970" s="48"/>
    </row>
    <row r="971" spans="7:28" x14ac:dyDescent="0.2">
      <c r="G971" s="107"/>
      <c r="J971" s="108"/>
      <c r="M971" s="48"/>
      <c r="AB971" s="48"/>
    </row>
    <row r="972" spans="7:28" x14ac:dyDescent="0.2">
      <c r="G972" s="107"/>
      <c r="J972" s="108"/>
      <c r="M972" s="48"/>
      <c r="AB972" s="48"/>
    </row>
    <row r="973" spans="7:28" x14ac:dyDescent="0.2">
      <c r="G973" s="107"/>
      <c r="J973" s="108"/>
      <c r="M973" s="48"/>
      <c r="AB973" s="48"/>
    </row>
    <row r="974" spans="7:28" x14ac:dyDescent="0.2">
      <c r="G974" s="107"/>
      <c r="J974" s="108"/>
      <c r="M974" s="48"/>
      <c r="AB974" s="48"/>
    </row>
    <row r="975" spans="7:28" x14ac:dyDescent="0.2">
      <c r="G975" s="107"/>
      <c r="J975" s="108"/>
      <c r="M975" s="48"/>
      <c r="AB975" s="48"/>
    </row>
    <row r="976" spans="7:28" x14ac:dyDescent="0.2">
      <c r="G976" s="107"/>
      <c r="J976" s="108"/>
      <c r="M976" s="48"/>
      <c r="AB976" s="48"/>
    </row>
    <row r="977" spans="7:28" x14ac:dyDescent="0.2">
      <c r="G977" s="107"/>
      <c r="J977" s="108"/>
      <c r="M977" s="48"/>
      <c r="AB977" s="48"/>
    </row>
    <row r="978" spans="7:28" x14ac:dyDescent="0.2">
      <c r="G978" s="107"/>
      <c r="J978" s="108"/>
      <c r="M978" s="48"/>
      <c r="AB978" s="48"/>
    </row>
    <row r="979" spans="7:28" x14ac:dyDescent="0.2">
      <c r="G979" s="107"/>
      <c r="J979" s="108"/>
      <c r="M979" s="48"/>
      <c r="AB979" s="48"/>
    </row>
    <row r="980" spans="7:28" x14ac:dyDescent="0.2">
      <c r="G980" s="107"/>
      <c r="J980" s="108"/>
      <c r="M980" s="48"/>
      <c r="AB980" s="48"/>
    </row>
    <row r="981" spans="7:28" x14ac:dyDescent="0.2">
      <c r="G981" s="107"/>
      <c r="J981" s="108"/>
      <c r="M981" s="48"/>
      <c r="AB981" s="48"/>
    </row>
    <row r="982" spans="7:28" x14ac:dyDescent="0.2">
      <c r="G982" s="107"/>
      <c r="J982" s="108"/>
      <c r="M982" s="48"/>
      <c r="AB982" s="48"/>
    </row>
    <row r="983" spans="7:28" x14ac:dyDescent="0.2">
      <c r="G983" s="107"/>
      <c r="J983" s="108"/>
      <c r="M983" s="48"/>
      <c r="AB983" s="48"/>
    </row>
    <row r="984" spans="7:28" x14ac:dyDescent="0.2">
      <c r="G984" s="107"/>
      <c r="J984" s="108"/>
      <c r="M984" s="48"/>
      <c r="AB984" s="48"/>
    </row>
    <row r="985" spans="7:28" x14ac:dyDescent="0.2">
      <c r="G985" s="107"/>
      <c r="J985" s="108"/>
      <c r="M985" s="48"/>
      <c r="AB985" s="48"/>
    </row>
    <row r="986" spans="7:28" x14ac:dyDescent="0.2">
      <c r="G986" s="107"/>
      <c r="J986" s="108"/>
      <c r="M986" s="48"/>
      <c r="AB986" s="48"/>
    </row>
    <row r="987" spans="7:28" x14ac:dyDescent="0.2">
      <c r="G987" s="107"/>
      <c r="J987" s="108"/>
      <c r="M987" s="48"/>
      <c r="AB987" s="48"/>
    </row>
    <row r="988" spans="7:28" x14ac:dyDescent="0.2">
      <c r="G988" s="107"/>
      <c r="J988" s="108"/>
      <c r="M988" s="48"/>
      <c r="AB988" s="48"/>
    </row>
    <row r="989" spans="7:28" x14ac:dyDescent="0.2">
      <c r="G989" s="107"/>
      <c r="J989" s="108"/>
      <c r="M989" s="48"/>
      <c r="AB989" s="48"/>
    </row>
    <row r="990" spans="7:28" x14ac:dyDescent="0.2">
      <c r="G990" s="107"/>
      <c r="J990" s="108"/>
      <c r="M990" s="48"/>
      <c r="AB990" s="48"/>
    </row>
    <row r="991" spans="7:28" x14ac:dyDescent="0.2">
      <c r="G991" s="107"/>
      <c r="J991" s="108"/>
      <c r="M991" s="48"/>
      <c r="AB991" s="48"/>
    </row>
    <row r="992" spans="7:28" x14ac:dyDescent="0.2">
      <c r="G992" s="107"/>
      <c r="J992" s="108"/>
      <c r="M992" s="48"/>
      <c r="AB992" s="48"/>
    </row>
    <row r="993" spans="7:28" x14ac:dyDescent="0.2">
      <c r="G993" s="107"/>
      <c r="J993" s="108"/>
      <c r="M993" s="48"/>
      <c r="AB993" s="48"/>
    </row>
    <row r="994" spans="7:28" x14ac:dyDescent="0.2">
      <c r="G994" s="107"/>
      <c r="J994" s="108"/>
      <c r="M994" s="48"/>
      <c r="AB994" s="48"/>
    </row>
    <row r="995" spans="7:28" x14ac:dyDescent="0.2">
      <c r="G995" s="107"/>
      <c r="J995" s="108"/>
      <c r="M995" s="48"/>
      <c r="AB995" s="48"/>
    </row>
    <row r="996" spans="7:28" x14ac:dyDescent="0.2">
      <c r="G996" s="107"/>
      <c r="J996" s="108"/>
      <c r="M996" s="48"/>
      <c r="AB996" s="48"/>
    </row>
    <row r="997" spans="7:28" x14ac:dyDescent="0.2">
      <c r="G997" s="107"/>
      <c r="J997" s="108"/>
      <c r="M997" s="48"/>
      <c r="AB997" s="48"/>
    </row>
    <row r="998" spans="7:28" x14ac:dyDescent="0.2">
      <c r="G998" s="107"/>
      <c r="J998" s="108"/>
      <c r="M998" s="48"/>
      <c r="AB998" s="48"/>
    </row>
    <row r="999" spans="7:28" x14ac:dyDescent="0.2">
      <c r="G999" s="107"/>
      <c r="J999" s="108"/>
      <c r="M999" s="48"/>
      <c r="AB999" s="48"/>
    </row>
    <row r="1000" spans="7:28" x14ac:dyDescent="0.2">
      <c r="G1000" s="107"/>
      <c r="J1000" s="108"/>
      <c r="M1000" s="48"/>
      <c r="AB1000" s="48"/>
    </row>
    <row r="1001" spans="7:28" x14ac:dyDescent="0.2">
      <c r="G1001" s="107"/>
      <c r="J1001" s="108"/>
      <c r="M1001" s="48"/>
      <c r="AB1001" s="4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Char yield</vt:lpstr>
      <vt:lpstr>Bulk Density </vt:lpstr>
      <vt:lpstr>Ash </vt:lpstr>
      <vt:lpstr>Volatile matter</vt:lpstr>
      <vt:lpstr>Fixed carbon</vt:lpstr>
      <vt:lpstr>CHNS</vt:lpstr>
      <vt:lpstr>Lignin</vt:lpstr>
      <vt:lpstr>Extractives</vt:lpstr>
      <vt:lpstr>HHV</vt:lpstr>
      <vt:lpstr>ICP-OES</vt:lpstr>
      <vt:lpstr>Slagging index</vt:lpstr>
      <vt:lpstr>Moisture Sorption experiment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UJA</cp:lastModifiedBy>
  <dcterms:modified xsi:type="dcterms:W3CDTF">2024-09-05T18:05:18Z</dcterms:modified>
</cp:coreProperties>
</file>