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4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D:\LRZ Sync+Share\WIP &amp; Literature to read\MOF paper(s)\@@ UiO Paper\ZENODO Submission files\"/>
    </mc:Choice>
  </mc:AlternateContent>
  <xr:revisionPtr revIDLastSave="0" documentId="13_ncr:1_{CC528ECC-061F-4758-820C-38B3548385B3}" xr6:coauthVersionLast="47" xr6:coauthVersionMax="47" xr10:uidLastSave="{00000000-0000-0000-0000-000000000000}"/>
  <bookViews>
    <workbookView xWindow="-120" yWindow="-120" windowWidth="38640" windowHeight="21120" tabRatio="898" activeTab="3" xr2:uid="{00000000-000D-0000-FFFF-FFFF00000000}"/>
  </bookViews>
  <sheets>
    <sheet name="Regeneration Prelim." sheetId="48" r:id="rId1"/>
    <sheet name="Regeneration 5 cycles" sheetId="60" r:id="rId2"/>
    <sheet name="Performance overview &amp; plots" sheetId="61" r:id="rId3"/>
    <sheet name="Final plots" sheetId="6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0" i="48" l="1"/>
  <c r="I30" i="48"/>
  <c r="H30" i="48"/>
  <c r="H29" i="48"/>
  <c r="DJ86" i="62"/>
  <c r="DJ88" i="62"/>
  <c r="DJ90" i="62"/>
  <c r="DJ92" i="62"/>
  <c r="DJ94" i="62"/>
  <c r="DJ96" i="62"/>
  <c r="DJ98" i="62"/>
  <c r="DJ100" i="62"/>
  <c r="DJ102" i="62"/>
  <c r="DJ104" i="62"/>
  <c r="DJ106" i="62"/>
  <c r="DJ108" i="62"/>
  <c r="DJ110" i="62"/>
  <c r="DJ112" i="62"/>
  <c r="DJ114" i="62"/>
  <c r="DJ116" i="62"/>
  <c r="DJ118" i="62"/>
  <c r="DJ120" i="62"/>
  <c r="DJ122" i="62"/>
  <c r="DJ124" i="62"/>
  <c r="DJ126" i="62"/>
  <c r="DJ128" i="62"/>
  <c r="DJ130" i="62"/>
  <c r="DJ132" i="62"/>
  <c r="DJ84" i="62"/>
  <c r="AE95" i="60" l="1"/>
  <c r="AE94" i="60"/>
  <c r="AD94" i="60"/>
  <c r="AC94" i="60"/>
  <c r="AF75" i="60"/>
  <c r="AF74" i="60"/>
  <c r="AF85" i="60"/>
  <c r="AF84" i="60"/>
  <c r="AC85" i="60"/>
  <c r="AD85" i="60"/>
  <c r="AE85" i="60"/>
  <c r="AE84" i="60"/>
  <c r="AD84" i="60"/>
  <c r="AC84" i="60"/>
  <c r="AE75" i="60"/>
  <c r="AD75" i="60"/>
  <c r="AC75" i="60"/>
  <c r="AE74" i="60"/>
  <c r="AD74" i="60"/>
  <c r="AC74" i="60"/>
  <c r="W74" i="60"/>
  <c r="O74" i="60"/>
  <c r="N74" i="60"/>
  <c r="P74" i="60"/>
  <c r="P73" i="60"/>
  <c r="O73" i="60"/>
  <c r="N73" i="60"/>
  <c r="D74" i="60"/>
  <c r="D73" i="60"/>
  <c r="C73" i="60"/>
  <c r="B28" i="60"/>
  <c r="N17" i="60"/>
  <c r="P16" i="60"/>
  <c r="O16" i="60"/>
  <c r="N16" i="60"/>
  <c r="C16" i="60"/>
  <c r="D16" i="60"/>
  <c r="B16" i="60"/>
  <c r="Q66" i="48"/>
  <c r="Q65" i="48"/>
  <c r="M66" i="48"/>
  <c r="M65" i="48"/>
  <c r="K67" i="48"/>
  <c r="L66" i="48"/>
  <c r="L65" i="48"/>
  <c r="K66" i="48"/>
  <c r="K65" i="48"/>
  <c r="H67" i="48"/>
  <c r="J66" i="48"/>
  <c r="I66" i="48"/>
  <c r="H66" i="48"/>
  <c r="H65" i="48"/>
  <c r="D66" i="48"/>
  <c r="D65" i="48"/>
  <c r="C66" i="48"/>
  <c r="C65" i="48"/>
  <c r="B67" i="48"/>
  <c r="B66" i="48"/>
  <c r="B65" i="48"/>
  <c r="AB54" i="48"/>
  <c r="AA54" i="48"/>
  <c r="Z54" i="48"/>
  <c r="Z53" i="48"/>
  <c r="T55" i="48"/>
  <c r="V54" i="48"/>
  <c r="V53" i="48"/>
  <c r="U53" i="48"/>
  <c r="T53" i="48"/>
  <c r="Q55" i="48"/>
  <c r="S54" i="48"/>
  <c r="R54" i="48"/>
  <c r="Q54" i="48"/>
  <c r="Q53" i="48"/>
  <c r="K55" i="48"/>
  <c r="L54" i="48"/>
  <c r="L53" i="48"/>
  <c r="K54" i="48"/>
  <c r="K53" i="48"/>
  <c r="H55" i="48"/>
  <c r="J54" i="48"/>
  <c r="I54" i="48"/>
  <c r="H54" i="48"/>
  <c r="H53" i="48"/>
  <c r="D54" i="48"/>
  <c r="D53" i="48"/>
  <c r="C54" i="48"/>
  <c r="C53" i="48"/>
  <c r="B55" i="48"/>
  <c r="B54" i="48"/>
  <c r="B53" i="48"/>
  <c r="B64" i="48"/>
  <c r="U54" i="48"/>
  <c r="T54" i="48"/>
  <c r="M54" i="48"/>
  <c r="M53" i="48"/>
  <c r="Z43" i="48"/>
  <c r="Q43" i="48"/>
  <c r="AB42" i="48"/>
  <c r="AA42" i="48"/>
  <c r="Z42" i="48"/>
  <c r="Z41" i="48"/>
  <c r="V42" i="48"/>
  <c r="V41" i="48"/>
  <c r="U42" i="48"/>
  <c r="U41" i="48"/>
  <c r="T43" i="48"/>
  <c r="T42" i="48"/>
  <c r="T41" i="48"/>
  <c r="S42" i="48"/>
  <c r="R42" i="48"/>
  <c r="Q42" i="48"/>
  <c r="Q41" i="48"/>
  <c r="M42" i="48"/>
  <c r="M41" i="48"/>
  <c r="L42" i="48"/>
  <c r="K43" i="48"/>
  <c r="K42" i="48"/>
  <c r="K41" i="48"/>
  <c r="K40" i="48"/>
  <c r="H43" i="48"/>
  <c r="J42" i="48"/>
  <c r="I42" i="48"/>
  <c r="H42" i="48"/>
  <c r="H41" i="48"/>
  <c r="D40" i="48"/>
  <c r="B43" i="48"/>
  <c r="D42" i="48"/>
  <c r="C42" i="48"/>
  <c r="C40" i="48"/>
  <c r="B42" i="48"/>
  <c r="B41" i="48"/>
  <c r="B40" i="48"/>
  <c r="AB30" i="48"/>
  <c r="AA30" i="48"/>
  <c r="Z31" i="48"/>
  <c r="Z30" i="48"/>
  <c r="Z29" i="48"/>
  <c r="T31" i="48"/>
  <c r="V30" i="48"/>
  <c r="V29" i="48"/>
  <c r="U30" i="48"/>
  <c r="U29" i="48"/>
  <c r="T30" i="48"/>
  <c r="T29" i="48"/>
  <c r="Q29" i="48"/>
  <c r="Q31" i="48" s="1"/>
  <c r="S30" i="48"/>
  <c r="R30" i="48"/>
  <c r="Q30" i="48"/>
  <c r="K31" i="48"/>
  <c r="L30" i="48"/>
  <c r="K30" i="48"/>
  <c r="M30" i="48"/>
  <c r="M29" i="48"/>
  <c r="L29" i="48"/>
  <c r="K29" i="48"/>
  <c r="D30" i="48"/>
  <c r="C30" i="48"/>
  <c r="B30" i="48"/>
  <c r="D29" i="48"/>
  <c r="C29" i="48"/>
  <c r="B29" i="48"/>
  <c r="K17" i="48"/>
  <c r="L16" i="48"/>
  <c r="K16" i="48"/>
  <c r="M16" i="48"/>
  <c r="N15" i="48"/>
  <c r="M15" i="48"/>
  <c r="L15" i="48"/>
  <c r="K15" i="48"/>
  <c r="T15" i="48"/>
  <c r="V15" i="48"/>
  <c r="U15" i="48"/>
  <c r="T16" i="48"/>
  <c r="U16" i="48"/>
  <c r="V16" i="48"/>
  <c r="D16" i="48"/>
  <c r="D15" i="48"/>
  <c r="C16" i="48"/>
  <c r="C15" i="48"/>
  <c r="B16" i="48"/>
  <c r="B15" i="48"/>
  <c r="I49" i="62"/>
  <c r="I48" i="62"/>
  <c r="I47" i="62"/>
  <c r="D48" i="62"/>
  <c r="D47" i="62"/>
  <c r="B17" i="60" l="1"/>
  <c r="N18" i="48"/>
  <c r="E18" i="48"/>
  <c r="T17" i="48"/>
  <c r="W18" i="48"/>
  <c r="B17" i="48"/>
  <c r="BL15" i="62"/>
  <c r="BM15" i="62" s="1"/>
  <c r="BN15" i="62" s="1"/>
  <c r="BO15" i="62" s="1"/>
  <c r="BP15" i="62" s="1"/>
  <c r="BQ15" i="62" s="1"/>
  <c r="BR15" i="62" s="1"/>
  <c r="BS15" i="62" s="1"/>
  <c r="BT15" i="62" s="1"/>
  <c r="BU15" i="62" s="1"/>
  <c r="BV15" i="62" s="1"/>
  <c r="BW15" i="62" s="1"/>
  <c r="BX15" i="62" s="1"/>
  <c r="BY15" i="62" s="1"/>
  <c r="BZ15" i="62" s="1"/>
  <c r="CA15" i="62" s="1"/>
  <c r="CB15" i="62" s="1"/>
  <c r="CC15" i="62" s="1"/>
  <c r="CD15" i="62" s="1"/>
  <c r="CE15" i="62" s="1"/>
  <c r="CF15" i="62" s="1"/>
  <c r="CG15" i="62" s="1"/>
  <c r="CH15" i="62" s="1"/>
  <c r="CI15" i="62" s="1"/>
  <c r="CJ15" i="62" s="1"/>
  <c r="CK15" i="62" s="1"/>
  <c r="CL15" i="62" s="1"/>
  <c r="CM15" i="62" s="1"/>
  <c r="CN15" i="62" s="1"/>
  <c r="CO15" i="62" s="1"/>
  <c r="CP15" i="62" s="1"/>
  <c r="CQ15" i="62" s="1"/>
  <c r="CR15" i="62" s="1"/>
  <c r="CS15" i="62" s="1"/>
  <c r="CT15" i="62" s="1"/>
  <c r="CU15" i="62" s="1"/>
  <c r="CV15" i="62" s="1"/>
  <c r="CW15" i="62" s="1"/>
  <c r="CX15" i="62" s="1"/>
  <c r="CY15" i="62" s="1"/>
  <c r="CZ15" i="62" s="1"/>
  <c r="DA15" i="62" s="1"/>
  <c r="DB15" i="62" s="1"/>
  <c r="DC15" i="62" s="1"/>
  <c r="DD15" i="62" s="1"/>
  <c r="DE15" i="62" s="1"/>
  <c r="DF15" i="62" s="1"/>
  <c r="DG15" i="62" s="1"/>
  <c r="DH15" i="62" s="1"/>
  <c r="DI15" i="62" s="1"/>
  <c r="D64" i="48"/>
  <c r="Q101" i="61" l="1"/>
  <c r="Q100" i="61"/>
  <c r="Q99" i="61"/>
  <c r="Q98" i="61"/>
  <c r="P101" i="61"/>
  <c r="P100" i="61"/>
  <c r="P99" i="61"/>
  <c r="P98" i="61"/>
  <c r="O101" i="61"/>
  <c r="O100" i="61"/>
  <c r="O99" i="61"/>
  <c r="O98" i="61"/>
  <c r="N101" i="61"/>
  <c r="N100" i="61"/>
  <c r="N99" i="61"/>
  <c r="N98" i="61"/>
  <c r="M101" i="61"/>
  <c r="M100" i="61"/>
  <c r="M99" i="61"/>
  <c r="M98" i="61"/>
  <c r="L101" i="61"/>
  <c r="L100" i="61"/>
  <c r="L99" i="61"/>
  <c r="L98" i="61"/>
  <c r="K101" i="61"/>
  <c r="K100" i="61"/>
  <c r="K99" i="61"/>
  <c r="K98" i="61"/>
  <c r="J101" i="61"/>
  <c r="J100" i="61"/>
  <c r="J99" i="61"/>
  <c r="J98" i="61"/>
  <c r="I101" i="61"/>
  <c r="I100" i="61"/>
  <c r="I99" i="61"/>
  <c r="I98" i="61"/>
  <c r="H101" i="61"/>
  <c r="H100" i="61"/>
  <c r="H99" i="61"/>
  <c r="H98" i="61"/>
  <c r="G101" i="61"/>
  <c r="G100" i="61"/>
  <c r="G99" i="61"/>
  <c r="G98" i="61"/>
  <c r="F101" i="61"/>
  <c r="F100" i="61"/>
  <c r="F99" i="61"/>
  <c r="F98" i="61"/>
  <c r="E101" i="61"/>
  <c r="E100" i="61"/>
  <c r="E99" i="61"/>
  <c r="E98" i="61"/>
  <c r="D101" i="61"/>
  <c r="D100" i="61"/>
  <c r="D99" i="61"/>
  <c r="D98" i="61"/>
  <c r="C101" i="61"/>
  <c r="C100" i="61"/>
  <c r="C99" i="61"/>
  <c r="B101" i="61"/>
  <c r="B100" i="61"/>
  <c r="B99" i="61"/>
  <c r="C98" i="61"/>
  <c r="B98" i="61"/>
  <c r="W33" i="61"/>
  <c r="W32" i="61"/>
  <c r="W31" i="61"/>
  <c r="W30" i="61"/>
  <c r="AF31" i="61"/>
  <c r="AG31" i="61"/>
  <c r="Z32" i="61"/>
  <c r="AD34" i="61"/>
  <c r="AE34" i="61"/>
  <c r="AF34" i="61"/>
  <c r="AG34" i="61"/>
  <c r="AD37" i="61"/>
  <c r="AF37" i="61"/>
  <c r="AG37" i="61"/>
  <c r="X33" i="61"/>
  <c r="AE37" i="61"/>
  <c r="AE31" i="61"/>
  <c r="AD31" i="61"/>
  <c r="AX20" i="60"/>
  <c r="AX19" i="60"/>
  <c r="BA21" i="60"/>
  <c r="BA20" i="60"/>
  <c r="BA19" i="60"/>
  <c r="AZ21" i="60"/>
  <c r="AZ20" i="60"/>
  <c r="AZ19" i="60"/>
  <c r="AY21" i="60"/>
  <c r="AY20" i="60"/>
  <c r="AY19" i="60"/>
  <c r="AX21" i="60"/>
  <c r="AT21" i="60"/>
  <c r="AT20" i="60"/>
  <c r="AT19" i="60"/>
  <c r="AS21" i="60"/>
  <c r="AS20" i="60"/>
  <c r="AS19" i="60"/>
  <c r="AR21" i="60"/>
  <c r="AR20" i="60"/>
  <c r="AR19" i="60"/>
  <c r="AQ21" i="60"/>
  <c r="AQ20" i="60"/>
  <c r="AQ19" i="60"/>
  <c r="AY18" i="60"/>
  <c r="AX18" i="60"/>
  <c r="AZ18" i="60"/>
  <c r="AS18" i="60"/>
  <c r="AR18" i="60"/>
  <c r="R269" i="60"/>
  <c r="R259" i="60"/>
  <c r="R249" i="60"/>
  <c r="R239" i="60"/>
  <c r="R217" i="60"/>
  <c r="R207" i="60"/>
  <c r="R197" i="60"/>
  <c r="R187" i="60"/>
  <c r="R165" i="60"/>
  <c r="R155" i="60"/>
  <c r="R145" i="60"/>
  <c r="R135" i="60"/>
  <c r="R113" i="60"/>
  <c r="R103" i="60"/>
  <c r="R93" i="60"/>
  <c r="F269" i="60"/>
  <c r="F270" i="60" s="1"/>
  <c r="F259" i="60"/>
  <c r="F260" i="60" s="1"/>
  <c r="F249" i="60"/>
  <c r="F250" i="60" s="1"/>
  <c r="F239" i="60"/>
  <c r="F240" i="60" s="1"/>
  <c r="F217" i="60"/>
  <c r="F218" i="60" s="1"/>
  <c r="F207" i="60"/>
  <c r="F208" i="60" s="1"/>
  <c r="F197" i="60"/>
  <c r="F198" i="60" s="1"/>
  <c r="F187" i="60"/>
  <c r="F188" i="60" s="1"/>
  <c r="F165" i="60"/>
  <c r="F166" i="60" s="1"/>
  <c r="F155" i="60"/>
  <c r="F156" i="60" s="1"/>
  <c r="F145" i="60"/>
  <c r="F146" i="60" s="1"/>
  <c r="F135" i="60"/>
  <c r="F136" i="60" s="1"/>
  <c r="F113" i="60"/>
  <c r="F114" i="60" s="1"/>
  <c r="F103" i="60"/>
  <c r="F104" i="60" s="1"/>
  <c r="F93" i="60"/>
  <c r="F94" i="60" s="1"/>
  <c r="F84" i="60"/>
  <c r="R83" i="60"/>
  <c r="F83" i="60"/>
  <c r="Q80" i="61"/>
  <c r="Q79" i="61"/>
  <c r="Q78" i="61"/>
  <c r="Q77" i="61"/>
  <c r="P80" i="61"/>
  <c r="P79" i="61"/>
  <c r="P78" i="61"/>
  <c r="P77" i="61"/>
  <c r="O80" i="61"/>
  <c r="O79" i="61"/>
  <c r="O78" i="61"/>
  <c r="O77" i="61"/>
  <c r="N80" i="61"/>
  <c r="N79" i="61"/>
  <c r="N78" i="61"/>
  <c r="N77" i="61"/>
  <c r="M80" i="61"/>
  <c r="M79" i="61"/>
  <c r="M78" i="61"/>
  <c r="M77" i="61"/>
  <c r="L80" i="61"/>
  <c r="L79" i="61"/>
  <c r="L78" i="61"/>
  <c r="L77" i="61"/>
  <c r="K80" i="61"/>
  <c r="K79" i="61"/>
  <c r="K78" i="61"/>
  <c r="K77" i="61"/>
  <c r="J80" i="61"/>
  <c r="J79" i="61"/>
  <c r="J78" i="61"/>
  <c r="J77" i="61"/>
  <c r="I80" i="61"/>
  <c r="I79" i="61"/>
  <c r="I78" i="61"/>
  <c r="I77" i="61"/>
  <c r="H80" i="61"/>
  <c r="H79" i="61"/>
  <c r="H78" i="61"/>
  <c r="H77" i="61"/>
  <c r="G80" i="61"/>
  <c r="G79" i="61"/>
  <c r="G78" i="61"/>
  <c r="G77" i="61"/>
  <c r="F80" i="61"/>
  <c r="F79" i="61"/>
  <c r="F78" i="61"/>
  <c r="F77" i="61"/>
  <c r="E80" i="61"/>
  <c r="E79" i="61"/>
  <c r="E78" i="61"/>
  <c r="E77" i="61"/>
  <c r="D80" i="61"/>
  <c r="D79" i="61"/>
  <c r="D78" i="61"/>
  <c r="D77" i="61"/>
  <c r="C80" i="61"/>
  <c r="C79" i="61"/>
  <c r="C78" i="61"/>
  <c r="C77" i="61"/>
  <c r="B80" i="61"/>
  <c r="B79" i="61"/>
  <c r="B78" i="61"/>
  <c r="B77" i="61"/>
  <c r="Q58" i="61"/>
  <c r="Q57" i="61"/>
  <c r="Q56" i="61"/>
  <c r="Q55" i="61"/>
  <c r="P58" i="61"/>
  <c r="P57" i="61"/>
  <c r="P56" i="61"/>
  <c r="P55" i="61"/>
  <c r="O58" i="61"/>
  <c r="O57" i="61"/>
  <c r="O56" i="61"/>
  <c r="O55" i="61"/>
  <c r="N58" i="61"/>
  <c r="N57" i="61"/>
  <c r="N56" i="61"/>
  <c r="N55" i="61"/>
  <c r="M58" i="61"/>
  <c r="M57" i="61"/>
  <c r="M56" i="61"/>
  <c r="M55" i="61"/>
  <c r="L58" i="61"/>
  <c r="L57" i="61"/>
  <c r="L56" i="61"/>
  <c r="L55" i="61"/>
  <c r="K58" i="61"/>
  <c r="K57" i="61"/>
  <c r="K56" i="61"/>
  <c r="K55" i="61"/>
  <c r="J58" i="61"/>
  <c r="J57" i="61"/>
  <c r="J56" i="61"/>
  <c r="J55" i="61"/>
  <c r="I58" i="61"/>
  <c r="I57" i="61"/>
  <c r="I56" i="61"/>
  <c r="I55" i="61"/>
  <c r="H58" i="61"/>
  <c r="H57" i="61"/>
  <c r="H56" i="61"/>
  <c r="H55" i="61"/>
  <c r="G58" i="61"/>
  <c r="G57" i="61"/>
  <c r="G56" i="61"/>
  <c r="G55" i="61"/>
  <c r="F58" i="61"/>
  <c r="F57" i="61"/>
  <c r="F56" i="61"/>
  <c r="F55" i="61"/>
  <c r="E58" i="61"/>
  <c r="E57" i="61"/>
  <c r="E56" i="61"/>
  <c r="E55" i="61"/>
  <c r="D58" i="61"/>
  <c r="D57" i="61"/>
  <c r="D56" i="61"/>
  <c r="D55" i="61"/>
  <c r="C58" i="61"/>
  <c r="C57" i="61"/>
  <c r="C56" i="61"/>
  <c r="C55" i="61"/>
  <c r="B58" i="61"/>
  <c r="B57" i="61"/>
  <c r="B56" i="61"/>
  <c r="B55" i="61"/>
  <c r="Q36" i="61"/>
  <c r="Q35" i="61"/>
  <c r="Q34" i="61"/>
  <c r="Q33" i="61"/>
  <c r="P36" i="61"/>
  <c r="P35" i="61"/>
  <c r="P34" i="61"/>
  <c r="P33" i="61"/>
  <c r="O36" i="61"/>
  <c r="O35" i="61"/>
  <c r="O34" i="61"/>
  <c r="O33" i="61"/>
  <c r="N36" i="61"/>
  <c r="N35" i="61"/>
  <c r="N34" i="61"/>
  <c r="N33" i="61"/>
  <c r="M36" i="61"/>
  <c r="M35" i="61"/>
  <c r="M34" i="61"/>
  <c r="M33" i="61"/>
  <c r="L36" i="61"/>
  <c r="L35" i="61"/>
  <c r="L34" i="61"/>
  <c r="L33" i="61"/>
  <c r="K36" i="61"/>
  <c r="K35" i="61"/>
  <c r="K34" i="61"/>
  <c r="K33" i="61"/>
  <c r="J36" i="61"/>
  <c r="J35" i="61"/>
  <c r="J34" i="61"/>
  <c r="J33" i="61"/>
  <c r="I36" i="61"/>
  <c r="I35" i="61"/>
  <c r="I34" i="61"/>
  <c r="I33" i="61"/>
  <c r="H36" i="61"/>
  <c r="H35" i="61"/>
  <c r="H34" i="61"/>
  <c r="H33" i="61"/>
  <c r="G36" i="61"/>
  <c r="G35" i="61"/>
  <c r="G34" i="61"/>
  <c r="G33" i="61"/>
  <c r="F36" i="61"/>
  <c r="F34" i="61"/>
  <c r="F35" i="61"/>
  <c r="F33" i="61"/>
  <c r="E36" i="61"/>
  <c r="E35" i="61"/>
  <c r="E34" i="61"/>
  <c r="E33" i="61"/>
  <c r="D36" i="61"/>
  <c r="D35" i="61"/>
  <c r="D34" i="61"/>
  <c r="D33" i="61"/>
  <c r="C36" i="61"/>
  <c r="C35" i="61"/>
  <c r="C34" i="61"/>
  <c r="C33" i="61"/>
  <c r="B36" i="61"/>
  <c r="B35" i="61"/>
  <c r="B34" i="61"/>
  <c r="B33" i="61"/>
  <c r="Q14" i="61"/>
  <c r="Q13" i="61"/>
  <c r="Q12" i="61"/>
  <c r="Q11" i="61"/>
  <c r="P14" i="61"/>
  <c r="P13" i="61"/>
  <c r="P12" i="61"/>
  <c r="P11" i="61"/>
  <c r="O14" i="61"/>
  <c r="O13" i="61"/>
  <c r="O12" i="61"/>
  <c r="O11" i="61"/>
  <c r="N14" i="61"/>
  <c r="N13" i="61"/>
  <c r="N12" i="61"/>
  <c r="N11" i="61"/>
  <c r="M14" i="61"/>
  <c r="M13" i="61"/>
  <c r="M12" i="61"/>
  <c r="M11" i="61"/>
  <c r="L14" i="61"/>
  <c r="L13" i="61"/>
  <c r="L12" i="61"/>
  <c r="L11" i="61"/>
  <c r="K14" i="61"/>
  <c r="K13" i="61"/>
  <c r="K12" i="61"/>
  <c r="K11" i="61"/>
  <c r="J14" i="61"/>
  <c r="J13" i="61"/>
  <c r="J12" i="61"/>
  <c r="J11" i="61"/>
  <c r="I14" i="61"/>
  <c r="I13" i="61"/>
  <c r="I12" i="61"/>
  <c r="I11" i="61"/>
  <c r="H14" i="61"/>
  <c r="H13" i="61"/>
  <c r="H12" i="61"/>
  <c r="H11" i="61"/>
  <c r="G14" i="61"/>
  <c r="G13" i="61"/>
  <c r="G12" i="61"/>
  <c r="G11" i="61"/>
  <c r="F14" i="61"/>
  <c r="F13" i="61"/>
  <c r="F12" i="61"/>
  <c r="F11" i="61"/>
  <c r="E14" i="61"/>
  <c r="E13" i="61"/>
  <c r="E12" i="61"/>
  <c r="E11" i="61"/>
  <c r="C14" i="61"/>
  <c r="C13" i="61"/>
  <c r="C12" i="61"/>
  <c r="C11" i="61"/>
  <c r="D14" i="61"/>
  <c r="D13" i="61"/>
  <c r="D12" i="61"/>
  <c r="D11" i="61"/>
  <c r="B14" i="61"/>
  <c r="B13" i="61"/>
  <c r="B12" i="61"/>
  <c r="B11" i="61"/>
  <c r="AN271" i="60"/>
  <c r="AM271" i="60"/>
  <c r="AL271" i="60"/>
  <c r="AK271" i="60"/>
  <c r="AN270" i="60"/>
  <c r="AM270" i="60"/>
  <c r="AL270" i="60"/>
  <c r="AK270" i="60"/>
  <c r="AF271" i="60"/>
  <c r="AE271" i="60"/>
  <c r="AD271" i="60"/>
  <c r="AC271" i="60"/>
  <c r="AF270" i="60"/>
  <c r="AE270" i="60"/>
  <c r="AD270" i="60"/>
  <c r="AC270" i="60"/>
  <c r="AN261" i="60"/>
  <c r="AM261" i="60"/>
  <c r="AL261" i="60"/>
  <c r="AK261" i="60"/>
  <c r="AN260" i="60"/>
  <c r="AM260" i="60"/>
  <c r="AL260" i="60"/>
  <c r="AK260" i="60"/>
  <c r="AF261" i="60"/>
  <c r="AE261" i="60"/>
  <c r="AD261" i="60"/>
  <c r="AC261" i="60"/>
  <c r="AF260" i="60"/>
  <c r="AE260" i="60"/>
  <c r="AD260" i="60"/>
  <c r="AC260" i="60"/>
  <c r="AN250" i="60"/>
  <c r="AN251" i="60"/>
  <c r="AM251" i="60"/>
  <c r="AL251" i="60"/>
  <c r="AK251" i="60"/>
  <c r="AM250" i="60"/>
  <c r="AL250" i="60"/>
  <c r="AK250" i="60"/>
  <c r="AE251" i="60"/>
  <c r="AD251" i="60"/>
  <c r="AC251" i="60"/>
  <c r="AF251" i="60"/>
  <c r="AF250" i="60"/>
  <c r="AE250" i="60"/>
  <c r="AD250" i="60"/>
  <c r="AC250" i="60"/>
  <c r="AN241" i="60"/>
  <c r="AM241" i="60"/>
  <c r="AL241" i="60"/>
  <c r="AK241" i="60"/>
  <c r="AN240" i="60"/>
  <c r="AM240" i="60"/>
  <c r="AL240" i="60"/>
  <c r="AK240" i="60"/>
  <c r="AF241" i="60"/>
  <c r="AE241" i="60"/>
  <c r="AD241" i="60"/>
  <c r="AC241" i="60"/>
  <c r="AF240" i="60"/>
  <c r="AE240" i="60"/>
  <c r="AD240" i="60"/>
  <c r="AC240" i="60"/>
  <c r="AN219" i="60"/>
  <c r="AM219" i="60"/>
  <c r="AL219" i="60"/>
  <c r="AK219" i="60"/>
  <c r="AN218" i="60"/>
  <c r="AM218" i="60"/>
  <c r="AL218" i="60"/>
  <c r="AK218" i="60"/>
  <c r="AD219" i="60"/>
  <c r="AC219" i="60"/>
  <c r="AE219" i="60"/>
  <c r="AF219" i="60"/>
  <c r="AF218" i="60"/>
  <c r="AE218" i="60"/>
  <c r="AD218" i="60"/>
  <c r="AC218" i="60"/>
  <c r="AN208" i="60"/>
  <c r="AN209" i="60"/>
  <c r="AM209" i="60"/>
  <c r="AL209" i="60"/>
  <c r="AK209" i="60"/>
  <c r="AM208" i="60"/>
  <c r="AL208" i="60"/>
  <c r="AK208" i="60"/>
  <c r="AF209" i="60"/>
  <c r="AE209" i="60"/>
  <c r="AD209" i="60"/>
  <c r="AC209" i="60"/>
  <c r="AF208" i="60"/>
  <c r="AE208" i="60"/>
  <c r="AD208" i="60"/>
  <c r="AC208" i="60"/>
  <c r="AN199" i="60"/>
  <c r="AN198" i="60"/>
  <c r="AM199" i="60"/>
  <c r="AM198" i="60"/>
  <c r="AL199" i="60"/>
  <c r="AL198" i="60"/>
  <c r="AK199" i="60"/>
  <c r="AK198" i="60"/>
  <c r="AF199" i="60"/>
  <c r="AF198" i="60"/>
  <c r="AE199" i="60"/>
  <c r="AD199" i="60"/>
  <c r="AC199" i="60"/>
  <c r="AE198" i="60"/>
  <c r="AD198" i="60"/>
  <c r="AC198" i="60"/>
  <c r="AN189" i="60"/>
  <c r="AN188" i="60"/>
  <c r="AM189" i="60"/>
  <c r="AM188" i="60"/>
  <c r="AL189" i="60"/>
  <c r="AL188" i="60"/>
  <c r="AK189" i="60"/>
  <c r="AK188" i="60"/>
  <c r="AC189" i="60"/>
  <c r="AD189" i="60"/>
  <c r="AE189" i="60"/>
  <c r="AF189" i="60"/>
  <c r="AF188" i="60"/>
  <c r="AE188" i="60"/>
  <c r="AD188" i="60"/>
  <c r="AC188" i="60"/>
  <c r="AN167" i="60"/>
  <c r="AN166" i="60"/>
  <c r="AM167" i="60"/>
  <c r="AM166" i="60"/>
  <c r="AL167" i="60"/>
  <c r="AL166" i="60"/>
  <c r="AK167" i="60"/>
  <c r="AK166" i="60"/>
  <c r="AF167" i="60"/>
  <c r="AF166" i="60"/>
  <c r="AE167" i="60"/>
  <c r="AE166" i="60"/>
  <c r="AD167" i="60"/>
  <c r="AD166" i="60"/>
  <c r="AC167" i="60"/>
  <c r="AC166" i="60"/>
  <c r="AN157" i="60"/>
  <c r="AN156" i="60"/>
  <c r="AM157" i="60"/>
  <c r="AM156" i="60"/>
  <c r="AL157" i="60"/>
  <c r="AL156" i="60"/>
  <c r="AK157" i="60"/>
  <c r="AF157" i="60"/>
  <c r="AK156" i="60"/>
  <c r="AF156" i="60"/>
  <c r="AE157" i="60"/>
  <c r="AE156" i="60"/>
  <c r="AD157" i="60"/>
  <c r="AD156" i="60"/>
  <c r="AC157" i="60"/>
  <c r="AC156" i="60"/>
  <c r="AN147" i="60"/>
  <c r="AN146" i="60"/>
  <c r="AM147" i="60"/>
  <c r="AM146" i="60"/>
  <c r="AL147" i="60"/>
  <c r="AL146" i="60"/>
  <c r="AK146" i="60"/>
  <c r="AK147" i="60"/>
  <c r="AF147" i="60"/>
  <c r="AF146" i="60"/>
  <c r="AE147" i="60"/>
  <c r="AE146" i="60"/>
  <c r="AD147" i="60"/>
  <c r="AD146" i="60"/>
  <c r="AC147" i="60"/>
  <c r="AC146" i="60"/>
  <c r="AN137" i="60"/>
  <c r="AN136" i="60"/>
  <c r="AM137" i="60"/>
  <c r="AM136" i="60"/>
  <c r="AL137" i="60"/>
  <c r="AL136" i="60"/>
  <c r="AK137" i="60"/>
  <c r="AK136" i="60"/>
  <c r="AF137" i="60"/>
  <c r="AF136" i="60"/>
  <c r="AE137" i="60"/>
  <c r="AE136" i="60"/>
  <c r="AD137" i="60"/>
  <c r="AD136" i="60"/>
  <c r="AC137" i="60"/>
  <c r="AC136" i="60"/>
  <c r="AN115" i="60"/>
  <c r="AN114" i="60"/>
  <c r="AL114" i="60"/>
  <c r="AL115" i="60"/>
  <c r="AM114" i="60"/>
  <c r="AM115" i="60"/>
  <c r="AK115" i="60"/>
  <c r="AK114" i="60"/>
  <c r="AF115" i="60"/>
  <c r="AF114" i="60"/>
  <c r="AE115" i="60"/>
  <c r="AE114" i="60"/>
  <c r="AD115" i="60"/>
  <c r="AD114" i="60"/>
  <c r="AC115" i="60"/>
  <c r="AC114" i="60"/>
  <c r="AK105" i="60"/>
  <c r="AL105" i="60"/>
  <c r="AM105" i="60"/>
  <c r="AN105" i="60"/>
  <c r="AN104" i="60"/>
  <c r="AM104" i="60"/>
  <c r="AL104" i="60"/>
  <c r="AK104" i="60"/>
  <c r="AF105" i="60"/>
  <c r="AF104" i="60"/>
  <c r="AE105" i="60"/>
  <c r="AE104" i="60"/>
  <c r="AD104" i="60"/>
  <c r="AC105" i="60"/>
  <c r="AC104" i="60"/>
  <c r="AN95" i="60"/>
  <c r="AN94" i="60"/>
  <c r="AM95" i="60"/>
  <c r="AM94" i="60"/>
  <c r="AL95" i="60"/>
  <c r="AL94" i="60"/>
  <c r="AK95" i="60"/>
  <c r="AK94" i="60"/>
  <c r="AF95" i="60"/>
  <c r="AF94" i="60"/>
  <c r="AD95" i="60"/>
  <c r="AC95" i="60"/>
  <c r="Y270" i="60"/>
  <c r="X270" i="60"/>
  <c r="W270" i="60"/>
  <c r="Y269" i="60"/>
  <c r="X269" i="60"/>
  <c r="W269" i="60"/>
  <c r="P270" i="60"/>
  <c r="O270" i="60"/>
  <c r="N270" i="60"/>
  <c r="M270" i="60"/>
  <c r="L270" i="60"/>
  <c r="K270" i="60"/>
  <c r="M269" i="60"/>
  <c r="L269" i="60"/>
  <c r="K269" i="60"/>
  <c r="P260" i="60"/>
  <c r="M260" i="60"/>
  <c r="M259" i="60"/>
  <c r="Y260" i="60"/>
  <c r="L260" i="60"/>
  <c r="K260" i="60"/>
  <c r="L259" i="60"/>
  <c r="K259" i="60"/>
  <c r="B261" i="60"/>
  <c r="B259" i="60"/>
  <c r="M250" i="60"/>
  <c r="Y250" i="60"/>
  <c r="Y249" i="60"/>
  <c r="X249" i="60"/>
  <c r="W249" i="60"/>
  <c r="X250" i="60"/>
  <c r="W250" i="60"/>
  <c r="P249" i="60"/>
  <c r="O249" i="60"/>
  <c r="N249" i="60"/>
  <c r="N248" i="60"/>
  <c r="P250" i="60"/>
  <c r="O250" i="60"/>
  <c r="N250" i="60"/>
  <c r="K251" i="60"/>
  <c r="L250" i="60"/>
  <c r="K250" i="60"/>
  <c r="M249" i="60"/>
  <c r="L249" i="60"/>
  <c r="K249" i="60"/>
  <c r="B251" i="60"/>
  <c r="D250" i="60"/>
  <c r="C250" i="60"/>
  <c r="B250" i="60"/>
  <c r="D249" i="60"/>
  <c r="C249" i="60"/>
  <c r="B249" i="60"/>
  <c r="B239" i="60"/>
  <c r="W241" i="60"/>
  <c r="Y240" i="60"/>
  <c r="X240" i="60"/>
  <c r="W240" i="60"/>
  <c r="Y239" i="60"/>
  <c r="X239" i="60"/>
  <c r="W239" i="60"/>
  <c r="N241" i="60"/>
  <c r="P240" i="60"/>
  <c r="O240" i="60"/>
  <c r="N240" i="60"/>
  <c r="P239" i="60"/>
  <c r="O239" i="60"/>
  <c r="N239" i="60"/>
  <c r="M240" i="60"/>
  <c r="L240" i="60"/>
  <c r="K240" i="60"/>
  <c r="M239" i="60"/>
  <c r="L239" i="60"/>
  <c r="K239" i="60"/>
  <c r="D240" i="60"/>
  <c r="C240" i="60"/>
  <c r="B240" i="60"/>
  <c r="D239" i="60"/>
  <c r="C239" i="60"/>
  <c r="M229" i="60"/>
  <c r="Y229" i="60"/>
  <c r="X229" i="60"/>
  <c r="W229" i="60"/>
  <c r="L229" i="60"/>
  <c r="K229" i="60"/>
  <c r="P269" i="60"/>
  <c r="O269" i="60"/>
  <c r="N269" i="60"/>
  <c r="N217" i="60"/>
  <c r="D269" i="60"/>
  <c r="D270" i="60" s="1"/>
  <c r="C269" i="60"/>
  <c r="C270" i="60" s="1"/>
  <c r="B269" i="60"/>
  <c r="B270" i="60" s="1"/>
  <c r="P259" i="60"/>
  <c r="O259" i="60"/>
  <c r="O260" i="60" s="1"/>
  <c r="N259" i="60"/>
  <c r="N260" i="60" s="1"/>
  <c r="D259" i="60"/>
  <c r="D260" i="60" s="1"/>
  <c r="C259" i="60"/>
  <c r="C260" i="60" s="1"/>
  <c r="B260" i="60"/>
  <c r="W219" i="60"/>
  <c r="Y218" i="60"/>
  <c r="X218" i="60"/>
  <c r="W218" i="60"/>
  <c r="Y217" i="60"/>
  <c r="X217" i="60"/>
  <c r="W217" i="60"/>
  <c r="P218" i="60"/>
  <c r="O218" i="60"/>
  <c r="N218" i="60"/>
  <c r="N219" i="60" s="1"/>
  <c r="P217" i="60"/>
  <c r="O217" i="60"/>
  <c r="M218" i="60"/>
  <c r="L218" i="60"/>
  <c r="K218" i="60"/>
  <c r="M217" i="60"/>
  <c r="L217" i="60"/>
  <c r="K217" i="60"/>
  <c r="B219" i="60"/>
  <c r="D218" i="60"/>
  <c r="C218" i="60"/>
  <c r="B218" i="60"/>
  <c r="D217" i="60"/>
  <c r="C217" i="60"/>
  <c r="B217" i="60"/>
  <c r="W209" i="60"/>
  <c r="Y208" i="60"/>
  <c r="X208" i="60"/>
  <c r="W208" i="60"/>
  <c r="Y207" i="60"/>
  <c r="X207" i="60"/>
  <c r="W207" i="60"/>
  <c r="N209" i="60"/>
  <c r="P208" i="60"/>
  <c r="O208" i="60"/>
  <c r="N208" i="60"/>
  <c r="P207" i="60"/>
  <c r="O207" i="60"/>
  <c r="N207" i="60"/>
  <c r="M208" i="60"/>
  <c r="L208" i="60"/>
  <c r="K208" i="60"/>
  <c r="M207" i="60"/>
  <c r="L207" i="60"/>
  <c r="K207" i="60"/>
  <c r="B209" i="60"/>
  <c r="D208" i="60"/>
  <c r="C208" i="60"/>
  <c r="B208" i="60"/>
  <c r="D207" i="60"/>
  <c r="C207" i="60"/>
  <c r="B207" i="60"/>
  <c r="W199" i="60"/>
  <c r="Y198" i="60"/>
  <c r="X198" i="60"/>
  <c r="W198" i="60"/>
  <c r="Y197" i="60"/>
  <c r="X197" i="60"/>
  <c r="W197" i="60"/>
  <c r="N199" i="60"/>
  <c r="P198" i="60"/>
  <c r="O198" i="60"/>
  <c r="N198" i="60"/>
  <c r="P197" i="60"/>
  <c r="O197" i="60"/>
  <c r="N197" i="60"/>
  <c r="K199" i="60"/>
  <c r="M198" i="60"/>
  <c r="L198" i="60"/>
  <c r="K198" i="60"/>
  <c r="M197" i="60"/>
  <c r="L197" i="60"/>
  <c r="K197" i="60"/>
  <c r="B199" i="60"/>
  <c r="D198" i="60"/>
  <c r="C198" i="60"/>
  <c r="B198" i="60"/>
  <c r="D197" i="60"/>
  <c r="C197" i="60"/>
  <c r="B197" i="60"/>
  <c r="Y188" i="60"/>
  <c r="X188" i="60"/>
  <c r="W188" i="60"/>
  <c r="Y187" i="60"/>
  <c r="X187" i="60"/>
  <c r="W187" i="60"/>
  <c r="N189" i="60"/>
  <c r="P188" i="60"/>
  <c r="O188" i="60"/>
  <c r="N188" i="60"/>
  <c r="P187" i="60"/>
  <c r="O187" i="60"/>
  <c r="N187" i="60"/>
  <c r="M188" i="60"/>
  <c r="L188" i="60"/>
  <c r="K188" i="60"/>
  <c r="M187" i="60"/>
  <c r="L187" i="60"/>
  <c r="K187" i="60"/>
  <c r="B189" i="60"/>
  <c r="D188" i="60"/>
  <c r="C188" i="60"/>
  <c r="B188" i="60"/>
  <c r="D187" i="60"/>
  <c r="C187" i="60"/>
  <c r="B187" i="60"/>
  <c r="Y177" i="60"/>
  <c r="X177" i="60"/>
  <c r="W177" i="60"/>
  <c r="M177" i="60"/>
  <c r="M176" i="60"/>
  <c r="L177" i="60"/>
  <c r="K177" i="60"/>
  <c r="W167" i="60"/>
  <c r="Y166" i="60"/>
  <c r="X166" i="60"/>
  <c r="W166" i="60"/>
  <c r="Y165" i="60"/>
  <c r="X165" i="60"/>
  <c r="W165" i="60"/>
  <c r="N167" i="60"/>
  <c r="P166" i="60"/>
  <c r="O166" i="60"/>
  <c r="N166" i="60"/>
  <c r="P165" i="60"/>
  <c r="O165" i="60"/>
  <c r="N165" i="60"/>
  <c r="K167" i="60"/>
  <c r="M166" i="60"/>
  <c r="L166" i="60"/>
  <c r="K166" i="60"/>
  <c r="M165" i="60"/>
  <c r="L165" i="60"/>
  <c r="K165" i="60"/>
  <c r="B167" i="60"/>
  <c r="B166" i="60"/>
  <c r="C166" i="60"/>
  <c r="D166" i="60"/>
  <c r="D165" i="60"/>
  <c r="C165" i="60"/>
  <c r="B165" i="60"/>
  <c r="W157" i="60"/>
  <c r="Y156" i="60"/>
  <c r="X156" i="60"/>
  <c r="W156" i="60"/>
  <c r="Y155" i="60"/>
  <c r="X155" i="60"/>
  <c r="W155" i="60"/>
  <c r="N157" i="60"/>
  <c r="P156" i="60"/>
  <c r="O156" i="60"/>
  <c r="N156" i="60"/>
  <c r="P155" i="60"/>
  <c r="O155" i="60"/>
  <c r="N155" i="60"/>
  <c r="K157" i="60"/>
  <c r="M156" i="60"/>
  <c r="L156" i="60"/>
  <c r="K156" i="60"/>
  <c r="M155" i="60"/>
  <c r="L155" i="60"/>
  <c r="K155" i="60"/>
  <c r="B157" i="60"/>
  <c r="D156" i="60"/>
  <c r="C156" i="60"/>
  <c r="B156" i="60"/>
  <c r="D155" i="60"/>
  <c r="C155" i="60"/>
  <c r="B155" i="60"/>
  <c r="W147" i="60"/>
  <c r="Y146" i="60"/>
  <c r="X146" i="60"/>
  <c r="W146" i="60"/>
  <c r="Y145" i="60"/>
  <c r="X145" i="60"/>
  <c r="W145" i="60"/>
  <c r="N147" i="60"/>
  <c r="P146" i="60"/>
  <c r="O146" i="60"/>
  <c r="N146" i="60"/>
  <c r="P145" i="60"/>
  <c r="O145" i="60"/>
  <c r="N145" i="60"/>
  <c r="K147" i="60"/>
  <c r="M146" i="60"/>
  <c r="L146" i="60"/>
  <c r="K146" i="60"/>
  <c r="M145" i="60"/>
  <c r="L145" i="60"/>
  <c r="K145" i="60"/>
  <c r="B147" i="60"/>
  <c r="D145" i="60"/>
  <c r="D146" i="60" s="1"/>
  <c r="C145" i="60"/>
  <c r="C146" i="60" s="1"/>
  <c r="B145" i="60"/>
  <c r="B146" i="60" s="1"/>
  <c r="D94" i="60"/>
  <c r="D93" i="60"/>
  <c r="W137" i="60"/>
  <c r="Y136" i="60"/>
  <c r="X136" i="60"/>
  <c r="W136" i="60"/>
  <c r="Y135" i="60"/>
  <c r="X135" i="60"/>
  <c r="W135" i="60"/>
  <c r="P135" i="60"/>
  <c r="O135" i="60"/>
  <c r="N135" i="60"/>
  <c r="N137" i="60"/>
  <c r="P136" i="60"/>
  <c r="O136" i="60"/>
  <c r="N136" i="60"/>
  <c r="M136" i="60"/>
  <c r="L136" i="60"/>
  <c r="K136" i="60"/>
  <c r="M135" i="60"/>
  <c r="L135" i="60"/>
  <c r="K135" i="60"/>
  <c r="D135" i="60"/>
  <c r="D136" i="60" s="1"/>
  <c r="C135" i="60"/>
  <c r="C136" i="60" s="1"/>
  <c r="B135" i="60"/>
  <c r="B136" i="60" s="1"/>
  <c r="O125" i="60"/>
  <c r="AY16" i="60" s="1"/>
  <c r="M125" i="60"/>
  <c r="L125" i="60"/>
  <c r="K125" i="60"/>
  <c r="Y114" i="60"/>
  <c r="M114" i="60"/>
  <c r="M113" i="60"/>
  <c r="W115" i="60"/>
  <c r="X114" i="60"/>
  <c r="W114" i="60"/>
  <c r="Y113" i="60"/>
  <c r="X113" i="60"/>
  <c r="W113" i="60"/>
  <c r="P114" i="60"/>
  <c r="N115" i="60"/>
  <c r="P113" i="60"/>
  <c r="O113" i="60"/>
  <c r="N113" i="60"/>
  <c r="L114" i="60"/>
  <c r="K114" i="60"/>
  <c r="L113" i="60"/>
  <c r="K113" i="60"/>
  <c r="B115" i="60"/>
  <c r="D114" i="60"/>
  <c r="D113" i="60"/>
  <c r="C113" i="60"/>
  <c r="B113" i="60"/>
  <c r="B112" i="60"/>
  <c r="AD105" i="60"/>
  <c r="W105" i="60"/>
  <c r="Y104" i="60"/>
  <c r="X104" i="60"/>
  <c r="W104" i="60"/>
  <c r="N105" i="60"/>
  <c r="P104" i="60"/>
  <c r="O104" i="60"/>
  <c r="N104" i="60"/>
  <c r="P103" i="60"/>
  <c r="O103" i="60"/>
  <c r="N103" i="60"/>
  <c r="K105" i="60"/>
  <c r="M104" i="60"/>
  <c r="L104" i="60"/>
  <c r="K104" i="60"/>
  <c r="M103" i="60"/>
  <c r="L103" i="60"/>
  <c r="K103" i="60"/>
  <c r="D104" i="60"/>
  <c r="D103" i="60"/>
  <c r="B105" i="60"/>
  <c r="C103" i="60"/>
  <c r="B103" i="60"/>
  <c r="D102" i="60"/>
  <c r="C102" i="60"/>
  <c r="B102" i="60"/>
  <c r="AN85" i="60"/>
  <c r="AM85" i="60"/>
  <c r="AL85" i="60"/>
  <c r="AK85" i="60"/>
  <c r="AN84" i="60"/>
  <c r="AM84" i="60"/>
  <c r="AL84" i="60"/>
  <c r="AK84" i="60"/>
  <c r="M94" i="60"/>
  <c r="Y94" i="60"/>
  <c r="X94" i="60"/>
  <c r="W94" i="60"/>
  <c r="Y93" i="60"/>
  <c r="X93" i="60"/>
  <c r="W93" i="60"/>
  <c r="N95" i="60"/>
  <c r="O94" i="60"/>
  <c r="P94" i="60"/>
  <c r="P93" i="60"/>
  <c r="O93" i="60"/>
  <c r="N93" i="60"/>
  <c r="Y92" i="60"/>
  <c r="X92" i="60"/>
  <c r="W92" i="60"/>
  <c r="V92" i="60"/>
  <c r="U92" i="60"/>
  <c r="T92" i="60"/>
  <c r="S92" i="60"/>
  <c r="R92" i="60"/>
  <c r="Q92" i="60"/>
  <c r="P92" i="60"/>
  <c r="O92" i="60"/>
  <c r="N92" i="60"/>
  <c r="AF40" i="60"/>
  <c r="B94" i="60"/>
  <c r="C94" i="60"/>
  <c r="K95" i="60"/>
  <c r="L94" i="60"/>
  <c r="K94" i="60"/>
  <c r="M93" i="60"/>
  <c r="L93" i="60"/>
  <c r="K93" i="60"/>
  <c r="B95" i="60"/>
  <c r="C93" i="60"/>
  <c r="B93" i="60"/>
  <c r="M92" i="60"/>
  <c r="L92" i="60"/>
  <c r="K92" i="60"/>
  <c r="J92" i="60"/>
  <c r="I92" i="60"/>
  <c r="H92" i="60"/>
  <c r="G92" i="60"/>
  <c r="F92" i="60"/>
  <c r="E92" i="60"/>
  <c r="D92" i="60"/>
  <c r="C92" i="60"/>
  <c r="B92" i="60"/>
  <c r="N85" i="60"/>
  <c r="P84" i="60"/>
  <c r="O84" i="60"/>
  <c r="N84" i="60"/>
  <c r="X83" i="60"/>
  <c r="W85" i="60"/>
  <c r="Y84" i="60"/>
  <c r="X84" i="60"/>
  <c r="W84" i="60"/>
  <c r="Y83" i="60"/>
  <c r="W83" i="60"/>
  <c r="O83" i="60"/>
  <c r="P83" i="60"/>
  <c r="N83" i="60"/>
  <c r="M84" i="60"/>
  <c r="L84" i="60"/>
  <c r="K84" i="60"/>
  <c r="M83" i="60"/>
  <c r="L83" i="60"/>
  <c r="K83" i="60"/>
  <c r="B85" i="60"/>
  <c r="B84" i="60"/>
  <c r="C84" i="60"/>
  <c r="D84" i="60"/>
  <c r="D83" i="60"/>
  <c r="C83" i="60"/>
  <c r="B83" i="60"/>
  <c r="M82" i="60"/>
  <c r="L82" i="60"/>
  <c r="K82" i="60"/>
  <c r="J82" i="60"/>
  <c r="I82" i="60"/>
  <c r="H82" i="60"/>
  <c r="G82" i="60"/>
  <c r="F82" i="60"/>
  <c r="E82" i="60"/>
  <c r="D82" i="60"/>
  <c r="C82" i="60"/>
  <c r="B82" i="60"/>
  <c r="Y73" i="60"/>
  <c r="X73" i="60"/>
  <c r="W73" i="60"/>
  <c r="P72" i="60"/>
  <c r="Y72" i="60"/>
  <c r="X72" i="60"/>
  <c r="W72" i="60"/>
  <c r="V72" i="60"/>
  <c r="U72" i="60"/>
  <c r="T72" i="60"/>
  <c r="S72" i="60"/>
  <c r="R72" i="60"/>
  <c r="Q72" i="60"/>
  <c r="O72" i="60"/>
  <c r="N72" i="60"/>
  <c r="M73" i="60"/>
  <c r="L73" i="60"/>
  <c r="K73" i="60"/>
  <c r="E72" i="60"/>
  <c r="M72" i="60"/>
  <c r="L72" i="60"/>
  <c r="K72" i="60"/>
  <c r="J72" i="60"/>
  <c r="I72" i="60"/>
  <c r="H72" i="60"/>
  <c r="G72" i="60"/>
  <c r="F72" i="60"/>
  <c r="D72" i="60"/>
  <c r="C72" i="60"/>
  <c r="B72" i="60"/>
  <c r="B63" i="60"/>
  <c r="AF62" i="60"/>
  <c r="Z61" i="60"/>
  <c r="AB60" i="60"/>
  <c r="AA60" i="60"/>
  <c r="Z60" i="60"/>
  <c r="P60" i="60"/>
  <c r="O60" i="60"/>
  <c r="N60" i="60"/>
  <c r="D60" i="60"/>
  <c r="C60" i="60"/>
  <c r="B60" i="60"/>
  <c r="B50" i="60"/>
  <c r="N50" i="60"/>
  <c r="Z50" i="60"/>
  <c r="B52" i="60"/>
  <c r="B49" i="60"/>
  <c r="B41" i="60"/>
  <c r="T40" i="60"/>
  <c r="H40" i="60"/>
  <c r="B39" i="60"/>
  <c r="N39" i="60"/>
  <c r="Z39" i="60"/>
  <c r="AB38" i="60"/>
  <c r="AA38" i="60"/>
  <c r="Z38" i="60"/>
  <c r="P38" i="60"/>
  <c r="O38" i="60"/>
  <c r="N38" i="60"/>
  <c r="D38" i="60"/>
  <c r="C38" i="60"/>
  <c r="B38" i="60"/>
  <c r="B30" i="60"/>
  <c r="H29" i="60"/>
  <c r="AF29" i="60"/>
  <c r="T29" i="60"/>
  <c r="N28" i="60"/>
  <c r="Z28" i="60"/>
  <c r="AB27" i="60"/>
  <c r="AA27" i="60"/>
  <c r="Z27" i="60"/>
  <c r="P27" i="60"/>
  <c r="O27" i="60"/>
  <c r="N27" i="60"/>
  <c r="D27" i="60"/>
  <c r="C27" i="60"/>
  <c r="B27" i="60"/>
  <c r="AF18" i="60"/>
  <c r="D177" i="60" s="1"/>
  <c r="T18" i="60"/>
  <c r="O177" i="60" s="1"/>
  <c r="H18" i="60"/>
  <c r="B229" i="60" s="1"/>
  <c r="N15" i="60"/>
  <c r="Z17" i="60"/>
  <c r="AB16" i="60"/>
  <c r="AA16" i="60"/>
  <c r="Z16" i="60"/>
  <c r="Y266" i="60"/>
  <c r="X266" i="60"/>
  <c r="W266" i="60"/>
  <c r="V266" i="60"/>
  <c r="U266" i="60"/>
  <c r="T266" i="60"/>
  <c r="S266" i="60"/>
  <c r="R266" i="60"/>
  <c r="Q266" i="60"/>
  <c r="P266" i="60"/>
  <c r="O266" i="60"/>
  <c r="N266" i="60"/>
  <c r="M266" i="60"/>
  <c r="L266" i="60"/>
  <c r="K266" i="60"/>
  <c r="J266" i="60"/>
  <c r="I266" i="60"/>
  <c r="H266" i="60"/>
  <c r="G266" i="60"/>
  <c r="F266" i="60"/>
  <c r="E266" i="60"/>
  <c r="D266" i="60"/>
  <c r="C266" i="60"/>
  <c r="B266" i="60"/>
  <c r="Y256" i="60"/>
  <c r="X256" i="60"/>
  <c r="W256" i="60"/>
  <c r="V256" i="60"/>
  <c r="U256" i="60"/>
  <c r="T256" i="60"/>
  <c r="S256" i="60"/>
  <c r="R256" i="60"/>
  <c r="Q256" i="60"/>
  <c r="P256" i="60"/>
  <c r="O256" i="60"/>
  <c r="N256" i="60"/>
  <c r="M256" i="60"/>
  <c r="L256" i="60"/>
  <c r="K256" i="60"/>
  <c r="J256" i="60"/>
  <c r="I256" i="60"/>
  <c r="H256" i="60"/>
  <c r="G256" i="60"/>
  <c r="F256" i="60"/>
  <c r="E256" i="60"/>
  <c r="D256" i="60"/>
  <c r="C256" i="60"/>
  <c r="B256" i="60"/>
  <c r="Y246" i="60"/>
  <c r="X246" i="60"/>
  <c r="W246" i="60"/>
  <c r="V246" i="60"/>
  <c r="U246" i="60"/>
  <c r="T246" i="60"/>
  <c r="S246" i="60"/>
  <c r="R246" i="60"/>
  <c r="Q246" i="60"/>
  <c r="P246" i="60"/>
  <c r="O246" i="60"/>
  <c r="N246" i="60"/>
  <c r="M246" i="60"/>
  <c r="L246" i="60"/>
  <c r="K246" i="60"/>
  <c r="J246" i="60"/>
  <c r="I246" i="60"/>
  <c r="H246" i="60"/>
  <c r="G246" i="60"/>
  <c r="F246" i="60"/>
  <c r="E246" i="60"/>
  <c r="D246" i="60"/>
  <c r="C246" i="60"/>
  <c r="B246" i="60"/>
  <c r="Y236" i="60"/>
  <c r="X236" i="60"/>
  <c r="W236" i="60"/>
  <c r="V236" i="60"/>
  <c r="U236" i="60"/>
  <c r="T236" i="60"/>
  <c r="S236" i="60"/>
  <c r="R236" i="60"/>
  <c r="Q236" i="60"/>
  <c r="P236" i="60"/>
  <c r="O236" i="60"/>
  <c r="N236" i="60"/>
  <c r="M236" i="60"/>
  <c r="L236" i="60"/>
  <c r="K236" i="60"/>
  <c r="J236" i="60"/>
  <c r="I236" i="60"/>
  <c r="H236" i="60"/>
  <c r="G236" i="60"/>
  <c r="F236" i="60"/>
  <c r="E236" i="60"/>
  <c r="D236" i="60"/>
  <c r="C236" i="60"/>
  <c r="B236" i="60"/>
  <c r="Y226" i="60"/>
  <c r="X226" i="60"/>
  <c r="W226" i="60"/>
  <c r="V226" i="60"/>
  <c r="U226" i="60"/>
  <c r="T226" i="60"/>
  <c r="S226" i="60"/>
  <c r="R226" i="60"/>
  <c r="Q226" i="60"/>
  <c r="P226" i="60"/>
  <c r="O226" i="60"/>
  <c r="N226" i="60"/>
  <c r="M226" i="60"/>
  <c r="L226" i="60"/>
  <c r="K226" i="60"/>
  <c r="J226" i="60"/>
  <c r="I226" i="60"/>
  <c r="H226" i="60"/>
  <c r="G226" i="60"/>
  <c r="F226" i="60"/>
  <c r="E226" i="60"/>
  <c r="D226" i="60"/>
  <c r="C226" i="60"/>
  <c r="B226" i="60"/>
  <c r="Y214" i="60"/>
  <c r="X214" i="60"/>
  <c r="W214" i="60"/>
  <c r="V214" i="60"/>
  <c r="U214" i="60"/>
  <c r="T214" i="60"/>
  <c r="S214" i="60"/>
  <c r="R214" i="60"/>
  <c r="Q214" i="60"/>
  <c r="P214" i="60"/>
  <c r="O214" i="60"/>
  <c r="N214" i="60"/>
  <c r="M214" i="60"/>
  <c r="L214" i="60"/>
  <c r="K214" i="60"/>
  <c r="J214" i="60"/>
  <c r="I214" i="60"/>
  <c r="H214" i="60"/>
  <c r="G214" i="60"/>
  <c r="F214" i="60"/>
  <c r="E214" i="60"/>
  <c r="D214" i="60"/>
  <c r="C214" i="60"/>
  <c r="B214" i="60"/>
  <c r="Y204" i="60"/>
  <c r="X204" i="60"/>
  <c r="W204" i="60"/>
  <c r="V204" i="60"/>
  <c r="U204" i="60"/>
  <c r="T204" i="60"/>
  <c r="S204" i="60"/>
  <c r="R204" i="60"/>
  <c r="Q204" i="60"/>
  <c r="P204" i="60"/>
  <c r="O204" i="60"/>
  <c r="N204" i="60"/>
  <c r="M204" i="60"/>
  <c r="L204" i="60"/>
  <c r="K204" i="60"/>
  <c r="J204" i="60"/>
  <c r="I204" i="60"/>
  <c r="H204" i="60"/>
  <c r="G204" i="60"/>
  <c r="F204" i="60"/>
  <c r="E204" i="60"/>
  <c r="D204" i="60"/>
  <c r="C204" i="60"/>
  <c r="B204" i="60"/>
  <c r="Y194" i="60"/>
  <c r="X194" i="60"/>
  <c r="W194" i="60"/>
  <c r="V194" i="60"/>
  <c r="U194" i="60"/>
  <c r="T194" i="60"/>
  <c r="S194" i="60"/>
  <c r="R194" i="60"/>
  <c r="Q194" i="60"/>
  <c r="P194" i="60"/>
  <c r="O194" i="60"/>
  <c r="N194" i="60"/>
  <c r="M194" i="60"/>
  <c r="L194" i="60"/>
  <c r="K194" i="60"/>
  <c r="J194" i="60"/>
  <c r="I194" i="60"/>
  <c r="H194" i="60"/>
  <c r="G194" i="60"/>
  <c r="F194" i="60"/>
  <c r="E194" i="60"/>
  <c r="D194" i="60"/>
  <c r="C194" i="60"/>
  <c r="B194" i="60"/>
  <c r="Y184" i="60"/>
  <c r="X184" i="60"/>
  <c r="W184" i="60"/>
  <c r="V184" i="60"/>
  <c r="U184" i="60"/>
  <c r="T184" i="60"/>
  <c r="S184" i="60"/>
  <c r="R184" i="60"/>
  <c r="Q184" i="60"/>
  <c r="P184" i="60"/>
  <c r="O184" i="60"/>
  <c r="N184" i="60"/>
  <c r="M184" i="60"/>
  <c r="L184" i="60"/>
  <c r="K184" i="60"/>
  <c r="J184" i="60"/>
  <c r="I184" i="60"/>
  <c r="H184" i="60"/>
  <c r="G184" i="60"/>
  <c r="F184" i="60"/>
  <c r="E184" i="60"/>
  <c r="D184" i="60"/>
  <c r="C184" i="60"/>
  <c r="B184" i="60"/>
  <c r="Y174" i="60"/>
  <c r="X174" i="60"/>
  <c r="W174" i="60"/>
  <c r="V174" i="60"/>
  <c r="U174" i="60"/>
  <c r="T174" i="60"/>
  <c r="S174" i="60"/>
  <c r="R174" i="60"/>
  <c r="Q174" i="60"/>
  <c r="P174" i="60"/>
  <c r="O174" i="60"/>
  <c r="N174" i="60"/>
  <c r="M174" i="60"/>
  <c r="L174" i="60"/>
  <c r="K174" i="60"/>
  <c r="J174" i="60"/>
  <c r="I174" i="60"/>
  <c r="H174" i="60"/>
  <c r="G174" i="60"/>
  <c r="F174" i="60"/>
  <c r="E174" i="60"/>
  <c r="D174" i="60"/>
  <c r="C174" i="60"/>
  <c r="B174" i="60"/>
  <c r="Y162" i="60"/>
  <c r="X162" i="60"/>
  <c r="W162" i="60"/>
  <c r="V162" i="60"/>
  <c r="U162" i="60"/>
  <c r="T162" i="60"/>
  <c r="S162" i="60"/>
  <c r="R162" i="60"/>
  <c r="Q162" i="60"/>
  <c r="P162" i="60"/>
  <c r="O162" i="60"/>
  <c r="N162" i="60"/>
  <c r="M162" i="60"/>
  <c r="L162" i="60"/>
  <c r="K162" i="60"/>
  <c r="J162" i="60"/>
  <c r="I162" i="60"/>
  <c r="H162" i="60"/>
  <c r="G162" i="60"/>
  <c r="F162" i="60"/>
  <c r="E162" i="60"/>
  <c r="D162" i="60"/>
  <c r="C162" i="60"/>
  <c r="B162" i="60"/>
  <c r="Y152" i="60"/>
  <c r="X152" i="60"/>
  <c r="W152" i="60"/>
  <c r="V152" i="60"/>
  <c r="U152" i="60"/>
  <c r="T152" i="60"/>
  <c r="S152" i="60"/>
  <c r="R152" i="60"/>
  <c r="Q152" i="60"/>
  <c r="P152" i="60"/>
  <c r="O152" i="60"/>
  <c r="N152" i="60"/>
  <c r="M152" i="60"/>
  <c r="L152" i="60"/>
  <c r="K152" i="60"/>
  <c r="J152" i="60"/>
  <c r="I152" i="60"/>
  <c r="H152" i="60"/>
  <c r="G152" i="60"/>
  <c r="F152" i="60"/>
  <c r="E152" i="60"/>
  <c r="D152" i="60"/>
  <c r="C152" i="60"/>
  <c r="B152" i="60"/>
  <c r="Y142" i="60"/>
  <c r="X142" i="60"/>
  <c r="W142" i="60"/>
  <c r="V142" i="60"/>
  <c r="U142" i="60"/>
  <c r="T142" i="60"/>
  <c r="S142" i="60"/>
  <c r="R142" i="60"/>
  <c r="Q142" i="60"/>
  <c r="P142" i="60"/>
  <c r="O142" i="60"/>
  <c r="N142" i="60"/>
  <c r="M142" i="60"/>
  <c r="L142" i="60"/>
  <c r="K142" i="60"/>
  <c r="J142" i="60"/>
  <c r="I142" i="60"/>
  <c r="H142" i="60"/>
  <c r="G142" i="60"/>
  <c r="F142" i="60"/>
  <c r="E142" i="60"/>
  <c r="D142" i="60"/>
  <c r="C142" i="60"/>
  <c r="B142" i="60"/>
  <c r="Y132" i="60"/>
  <c r="X132" i="60"/>
  <c r="W132" i="60"/>
  <c r="V132" i="60"/>
  <c r="U132" i="60"/>
  <c r="T132" i="60"/>
  <c r="S132" i="60"/>
  <c r="R132" i="60"/>
  <c r="Q132" i="60"/>
  <c r="P132" i="60"/>
  <c r="O132" i="60"/>
  <c r="N132" i="60"/>
  <c r="M132" i="60"/>
  <c r="L132" i="60"/>
  <c r="K132" i="60"/>
  <c r="J132" i="60"/>
  <c r="I132" i="60"/>
  <c r="H132" i="60"/>
  <c r="G132" i="60"/>
  <c r="F132" i="60"/>
  <c r="E132" i="60"/>
  <c r="D132" i="60"/>
  <c r="C132" i="60"/>
  <c r="B132" i="60"/>
  <c r="Y122" i="60"/>
  <c r="X122" i="60"/>
  <c r="W122" i="60"/>
  <c r="V122" i="60"/>
  <c r="U122" i="60"/>
  <c r="T122" i="60"/>
  <c r="S122" i="60"/>
  <c r="R122" i="60"/>
  <c r="Q122" i="60"/>
  <c r="P122" i="60"/>
  <c r="O122" i="60"/>
  <c r="N122" i="60"/>
  <c r="M122" i="60"/>
  <c r="L122" i="60"/>
  <c r="K122" i="60"/>
  <c r="J122" i="60"/>
  <c r="I122" i="60"/>
  <c r="H122" i="60"/>
  <c r="G122" i="60"/>
  <c r="F122" i="60"/>
  <c r="E122" i="60"/>
  <c r="D122" i="60"/>
  <c r="C122" i="60"/>
  <c r="B122" i="60"/>
  <c r="D110" i="60"/>
  <c r="C110" i="60"/>
  <c r="B110" i="60"/>
  <c r="Y110" i="60"/>
  <c r="X110" i="60"/>
  <c r="W110" i="60"/>
  <c r="V110" i="60"/>
  <c r="U110" i="60"/>
  <c r="T110" i="60"/>
  <c r="S110" i="60"/>
  <c r="R110" i="60"/>
  <c r="Q110" i="60"/>
  <c r="P110" i="60"/>
  <c r="O110" i="60"/>
  <c r="N110" i="60"/>
  <c r="M110" i="60"/>
  <c r="L110" i="60"/>
  <c r="K110" i="60"/>
  <c r="J110" i="60"/>
  <c r="I110" i="60"/>
  <c r="H110" i="60"/>
  <c r="G110" i="60"/>
  <c r="F110" i="60"/>
  <c r="E110" i="60"/>
  <c r="Y100" i="60"/>
  <c r="X100" i="60"/>
  <c r="W100" i="60"/>
  <c r="V100" i="60"/>
  <c r="U100" i="60"/>
  <c r="T100" i="60"/>
  <c r="S100" i="60"/>
  <c r="R100" i="60"/>
  <c r="Q100" i="60"/>
  <c r="P100" i="60"/>
  <c r="O100" i="60"/>
  <c r="N100" i="60"/>
  <c r="M100" i="60"/>
  <c r="L100" i="60"/>
  <c r="K100" i="60"/>
  <c r="J100" i="60"/>
  <c r="I100" i="60"/>
  <c r="H100" i="60"/>
  <c r="G100" i="60"/>
  <c r="F100" i="60"/>
  <c r="E100" i="60"/>
  <c r="D100" i="60"/>
  <c r="C100" i="60"/>
  <c r="B100" i="60"/>
  <c r="Y90" i="60"/>
  <c r="X90" i="60"/>
  <c r="W90" i="60"/>
  <c r="V90" i="60"/>
  <c r="U90" i="60"/>
  <c r="T90" i="60"/>
  <c r="S90" i="60"/>
  <c r="R90" i="60"/>
  <c r="Q90" i="60"/>
  <c r="P90" i="60"/>
  <c r="O90" i="60"/>
  <c r="N90" i="60"/>
  <c r="M90" i="60"/>
  <c r="L90" i="60"/>
  <c r="K90" i="60"/>
  <c r="J90" i="60"/>
  <c r="I90" i="60"/>
  <c r="H90" i="60"/>
  <c r="G90" i="60"/>
  <c r="F90" i="60"/>
  <c r="E90" i="60"/>
  <c r="D90" i="60"/>
  <c r="C90" i="60"/>
  <c r="B90" i="60"/>
  <c r="Y80" i="60"/>
  <c r="X80" i="60"/>
  <c r="W80" i="60"/>
  <c r="V80" i="60"/>
  <c r="U80" i="60"/>
  <c r="T80" i="60"/>
  <c r="S80" i="60"/>
  <c r="R80" i="60"/>
  <c r="Q80" i="60"/>
  <c r="P80" i="60"/>
  <c r="O80" i="60"/>
  <c r="N80" i="60"/>
  <c r="M80" i="60"/>
  <c r="L80" i="60"/>
  <c r="K80" i="60"/>
  <c r="J80" i="60"/>
  <c r="I80" i="60"/>
  <c r="H80" i="60"/>
  <c r="G80" i="60"/>
  <c r="F80" i="60"/>
  <c r="E80" i="60"/>
  <c r="D80" i="60"/>
  <c r="C80" i="60"/>
  <c r="B80" i="60"/>
  <c r="Y70" i="60"/>
  <c r="X70" i="60"/>
  <c r="W70" i="60"/>
  <c r="V70" i="60"/>
  <c r="U70" i="60"/>
  <c r="T70" i="60"/>
  <c r="S70" i="60"/>
  <c r="R70" i="60"/>
  <c r="Q70" i="60"/>
  <c r="P70" i="60"/>
  <c r="O70" i="60"/>
  <c r="N70" i="60"/>
  <c r="M70" i="60"/>
  <c r="L70" i="60"/>
  <c r="K70" i="60"/>
  <c r="J70" i="60"/>
  <c r="I70" i="60"/>
  <c r="H70" i="60"/>
  <c r="G70" i="60"/>
  <c r="F70" i="60"/>
  <c r="E70" i="60"/>
  <c r="D70" i="60"/>
  <c r="C70" i="60"/>
  <c r="B70" i="60"/>
  <c r="AK57" i="60"/>
  <c r="AJ57" i="60"/>
  <c r="AI57" i="60"/>
  <c r="AH57" i="60"/>
  <c r="AG57" i="60"/>
  <c r="AF57" i="60"/>
  <c r="AE57" i="60"/>
  <c r="AD57" i="60"/>
  <c r="AC57" i="60"/>
  <c r="AB57" i="60"/>
  <c r="AA57" i="60"/>
  <c r="Z57" i="60"/>
  <c r="Y57" i="60"/>
  <c r="X57" i="60"/>
  <c r="W57" i="60"/>
  <c r="V57" i="60"/>
  <c r="U57" i="60"/>
  <c r="T57" i="60"/>
  <c r="S57" i="60"/>
  <c r="R57" i="60"/>
  <c r="Q57" i="60"/>
  <c r="P57" i="60"/>
  <c r="O57" i="60"/>
  <c r="N57" i="60"/>
  <c r="M57" i="60"/>
  <c r="L57" i="60"/>
  <c r="K57" i="60"/>
  <c r="J57" i="60"/>
  <c r="I57" i="60"/>
  <c r="H57" i="60"/>
  <c r="G57" i="60"/>
  <c r="F57" i="60"/>
  <c r="E57" i="60"/>
  <c r="D57" i="60"/>
  <c r="C57" i="60"/>
  <c r="B57" i="60"/>
  <c r="AK46" i="60"/>
  <c r="AJ46" i="60"/>
  <c r="AI46" i="60"/>
  <c r="AH46" i="60"/>
  <c r="AG46" i="60"/>
  <c r="AF46" i="60"/>
  <c r="AE46" i="60"/>
  <c r="AD46" i="60"/>
  <c r="AC46" i="60"/>
  <c r="AB46" i="60"/>
  <c r="AA46" i="60"/>
  <c r="Z46" i="60"/>
  <c r="Y46" i="60"/>
  <c r="X46" i="60"/>
  <c r="W46" i="60"/>
  <c r="V46" i="60"/>
  <c r="U46" i="60"/>
  <c r="T46" i="60"/>
  <c r="S46" i="60"/>
  <c r="R46" i="60"/>
  <c r="Q46" i="60"/>
  <c r="P46" i="60"/>
  <c r="O46" i="60"/>
  <c r="N46" i="60"/>
  <c r="M46" i="60"/>
  <c r="L46" i="60"/>
  <c r="K46" i="60"/>
  <c r="J46" i="60"/>
  <c r="I46" i="60"/>
  <c r="H46" i="60"/>
  <c r="G46" i="60"/>
  <c r="F46" i="60"/>
  <c r="E46" i="60"/>
  <c r="D46" i="60"/>
  <c r="C46" i="60"/>
  <c r="B46" i="60"/>
  <c r="AK35" i="60"/>
  <c r="AJ35" i="60"/>
  <c r="AI35" i="60"/>
  <c r="AH35" i="60"/>
  <c r="AG35" i="60"/>
  <c r="AF35" i="60"/>
  <c r="AE35" i="60"/>
  <c r="AD35" i="60"/>
  <c r="AC35" i="60"/>
  <c r="AB35" i="60"/>
  <c r="AA35" i="60"/>
  <c r="Z35" i="60"/>
  <c r="Y35" i="60"/>
  <c r="X35" i="60"/>
  <c r="W35" i="60"/>
  <c r="V35" i="60"/>
  <c r="U35" i="60"/>
  <c r="T35" i="60"/>
  <c r="S35" i="60"/>
  <c r="R35" i="60"/>
  <c r="Q35" i="60"/>
  <c r="P35" i="60"/>
  <c r="O35" i="60"/>
  <c r="N35" i="60"/>
  <c r="M35" i="60"/>
  <c r="L35" i="60"/>
  <c r="K35" i="60"/>
  <c r="J35" i="60"/>
  <c r="I35" i="60"/>
  <c r="H35" i="60"/>
  <c r="G35" i="60"/>
  <c r="F35" i="60"/>
  <c r="E35" i="60"/>
  <c r="D35" i="60"/>
  <c r="C35" i="60"/>
  <c r="B35" i="60"/>
  <c r="AK24" i="60"/>
  <c r="AJ24" i="60"/>
  <c r="AI24" i="60"/>
  <c r="AH24" i="60"/>
  <c r="AG24" i="60"/>
  <c r="AF24" i="60"/>
  <c r="AE24" i="60"/>
  <c r="AD24" i="60"/>
  <c r="AC24" i="60"/>
  <c r="AB24" i="60"/>
  <c r="AA24" i="60"/>
  <c r="Z24" i="60"/>
  <c r="Y24" i="60"/>
  <c r="X24" i="60"/>
  <c r="W24" i="60"/>
  <c r="V24" i="60"/>
  <c r="U24" i="60"/>
  <c r="T24" i="60"/>
  <c r="S24" i="60"/>
  <c r="R24" i="60"/>
  <c r="Q24" i="60"/>
  <c r="P24" i="60"/>
  <c r="O24" i="60"/>
  <c r="N24" i="60"/>
  <c r="M24" i="60"/>
  <c r="L24" i="60"/>
  <c r="K24" i="60"/>
  <c r="J24" i="60"/>
  <c r="I24" i="60"/>
  <c r="H24" i="60"/>
  <c r="G24" i="60"/>
  <c r="F24" i="60"/>
  <c r="E24" i="60"/>
  <c r="D24" i="60"/>
  <c r="C24" i="60"/>
  <c r="B24" i="60"/>
  <c r="AK13" i="60"/>
  <c r="AJ13" i="60"/>
  <c r="AI13" i="60"/>
  <c r="AH13" i="60"/>
  <c r="AG13" i="60"/>
  <c r="AF13" i="60"/>
  <c r="AE13" i="60"/>
  <c r="AD13" i="60"/>
  <c r="AC13" i="60"/>
  <c r="AB13" i="60"/>
  <c r="AA13" i="60"/>
  <c r="Z13" i="60"/>
  <c r="Y13" i="60"/>
  <c r="X13" i="60"/>
  <c r="W13" i="60"/>
  <c r="V13" i="60"/>
  <c r="U13" i="60"/>
  <c r="T13" i="60"/>
  <c r="S13" i="60"/>
  <c r="R13" i="60"/>
  <c r="Q13" i="60"/>
  <c r="P13" i="60"/>
  <c r="O13" i="60"/>
  <c r="N13" i="60"/>
  <c r="K13" i="60"/>
  <c r="J13" i="60"/>
  <c r="I13" i="60"/>
  <c r="H13" i="60"/>
  <c r="G13" i="60"/>
  <c r="F13" i="60"/>
  <c r="E13" i="60"/>
  <c r="D13" i="60"/>
  <c r="C13" i="60"/>
  <c r="B13" i="60"/>
  <c r="P229" i="60" l="1"/>
  <c r="M230" i="60" s="1"/>
  <c r="AX12" i="60"/>
  <c r="AY24" i="60" s="1"/>
  <c r="AQ11" i="60"/>
  <c r="O178" i="60"/>
  <c r="AZ16" i="60"/>
  <c r="AZ24" i="60" s="1"/>
  <c r="X178" i="60"/>
  <c r="O126" i="60"/>
  <c r="C177" i="60"/>
  <c r="C229" i="60"/>
  <c r="AX16" i="60"/>
  <c r="X126" i="60"/>
  <c r="AY28" i="60"/>
  <c r="X74" i="60"/>
  <c r="C125" i="60"/>
  <c r="O229" i="60"/>
  <c r="AQ12" i="60"/>
  <c r="M178" i="60"/>
  <c r="D178" i="60"/>
  <c r="AS17" i="60"/>
  <c r="P230" i="60"/>
  <c r="BA17" i="60"/>
  <c r="BA29" i="60" s="1"/>
  <c r="D229" i="60"/>
  <c r="P125" i="60"/>
  <c r="AQ13" i="60"/>
  <c r="AX13" i="60"/>
  <c r="P177" i="60"/>
  <c r="D125" i="60"/>
  <c r="K230" i="60"/>
  <c r="AT15" i="60"/>
  <c r="AT23" i="60" s="1"/>
  <c r="B230" i="60"/>
  <c r="B19" i="60"/>
  <c r="B73" i="60"/>
  <c r="B177" i="60"/>
  <c r="B125" i="60"/>
  <c r="AX11" i="60"/>
  <c r="N229" i="60"/>
  <c r="N125" i="60"/>
  <c r="N177" i="60"/>
  <c r="AF32" i="61"/>
  <c r="W35" i="61"/>
  <c r="Y33" i="61"/>
  <c r="AF33" i="61"/>
  <c r="AF36" i="61"/>
  <c r="Y36" i="61"/>
  <c r="Z33" i="61"/>
  <c r="AG33" i="61"/>
  <c r="AG36" i="61"/>
  <c r="Z36" i="61"/>
  <c r="AD33" i="61"/>
  <c r="W36" i="61"/>
  <c r="AD36" i="61"/>
  <c r="X36" i="61"/>
  <c r="AE36" i="61"/>
  <c r="AD32" i="61"/>
  <c r="AF35" i="61"/>
  <c r="AG32" i="61"/>
  <c r="AE33" i="61"/>
  <c r="Y32" i="61"/>
  <c r="X35" i="61"/>
  <c r="Y35" i="61"/>
  <c r="Z35" i="61"/>
  <c r="AD30" i="61"/>
  <c r="X30" i="61"/>
  <c r="AE30" i="61"/>
  <c r="Y30" i="61"/>
  <c r="AF30" i="61"/>
  <c r="Z30" i="61"/>
  <c r="AG30" i="61"/>
  <c r="W37" i="61"/>
  <c r="AE35" i="61"/>
  <c r="X37" i="61"/>
  <c r="Y34" i="61"/>
  <c r="Y37" i="61"/>
  <c r="Z34" i="61"/>
  <c r="AG35" i="61"/>
  <c r="Z37" i="61"/>
  <c r="X31" i="61"/>
  <c r="Y31" i="61"/>
  <c r="Z31" i="61"/>
  <c r="W34" i="61"/>
  <c r="X34" i="61"/>
  <c r="BA18" i="60"/>
  <c r="AT18" i="60"/>
  <c r="AQ18" i="60"/>
  <c r="E268" i="60"/>
  <c r="Y268" i="60"/>
  <c r="X268" i="60"/>
  <c r="W268" i="60"/>
  <c r="V268" i="60"/>
  <c r="U268" i="60"/>
  <c r="T268" i="60"/>
  <c r="S268" i="60"/>
  <c r="R268" i="60"/>
  <c r="Q268" i="60"/>
  <c r="P268" i="60"/>
  <c r="O268" i="60"/>
  <c r="N268" i="60"/>
  <c r="M268" i="60"/>
  <c r="L268" i="60"/>
  <c r="K268" i="60"/>
  <c r="J268" i="60"/>
  <c r="I268" i="60"/>
  <c r="H268" i="60"/>
  <c r="G268" i="60"/>
  <c r="F268" i="60"/>
  <c r="D268" i="60"/>
  <c r="C268" i="60"/>
  <c r="B268" i="60"/>
  <c r="Y258" i="60"/>
  <c r="X258" i="60"/>
  <c r="W258" i="60"/>
  <c r="V258" i="60"/>
  <c r="Y259" i="60" s="1"/>
  <c r="U258" i="60"/>
  <c r="T258" i="60"/>
  <c r="S258" i="60"/>
  <c r="R258" i="60"/>
  <c r="Q258" i="60"/>
  <c r="P258" i="60"/>
  <c r="O258" i="60"/>
  <c r="N258" i="60"/>
  <c r="M258" i="60"/>
  <c r="L258" i="60"/>
  <c r="K258" i="60"/>
  <c r="J258" i="60"/>
  <c r="I258" i="60"/>
  <c r="H258" i="60"/>
  <c r="G258" i="60"/>
  <c r="F258" i="60"/>
  <c r="E258" i="60"/>
  <c r="D258" i="60"/>
  <c r="C258" i="60"/>
  <c r="B258" i="60"/>
  <c r="Y248" i="60"/>
  <c r="X248" i="60"/>
  <c r="W248" i="60"/>
  <c r="V248" i="60"/>
  <c r="U248" i="60"/>
  <c r="T248" i="60"/>
  <c r="S248" i="60"/>
  <c r="R248" i="60"/>
  <c r="Q248" i="60"/>
  <c r="P248" i="60"/>
  <c r="O248" i="60"/>
  <c r="M248" i="60"/>
  <c r="L248" i="60"/>
  <c r="K248" i="60"/>
  <c r="J248" i="60"/>
  <c r="I248" i="60"/>
  <c r="H248" i="60"/>
  <c r="G248" i="60"/>
  <c r="F248" i="60"/>
  <c r="E248" i="60"/>
  <c r="D248" i="60"/>
  <c r="C248" i="60"/>
  <c r="B248" i="60"/>
  <c r="T238" i="60"/>
  <c r="H238" i="60"/>
  <c r="E238" i="60"/>
  <c r="Y238" i="60"/>
  <c r="X238" i="60"/>
  <c r="W238" i="60"/>
  <c r="V238" i="60"/>
  <c r="U238" i="60"/>
  <c r="S238" i="60"/>
  <c r="R238" i="60"/>
  <c r="Q238" i="60"/>
  <c r="P238" i="60"/>
  <c r="O238" i="60"/>
  <c r="N238" i="60"/>
  <c r="M238" i="60"/>
  <c r="L238" i="60"/>
  <c r="K238" i="60"/>
  <c r="J238" i="60"/>
  <c r="I238" i="60"/>
  <c r="G238" i="60"/>
  <c r="F238" i="60"/>
  <c r="D238" i="60"/>
  <c r="C238" i="60"/>
  <c r="B238" i="60"/>
  <c r="O228" i="60"/>
  <c r="C228" i="60"/>
  <c r="Y228" i="60"/>
  <c r="X228" i="60"/>
  <c r="W228" i="60"/>
  <c r="V228" i="60"/>
  <c r="U228" i="60"/>
  <c r="T228" i="60"/>
  <c r="S228" i="60"/>
  <c r="R228" i="60"/>
  <c r="Q228" i="60"/>
  <c r="P228" i="60"/>
  <c r="N228" i="60"/>
  <c r="M228" i="60"/>
  <c r="L228" i="60"/>
  <c r="K228" i="60"/>
  <c r="J228" i="60"/>
  <c r="I228" i="60"/>
  <c r="H228" i="60"/>
  <c r="G228" i="60"/>
  <c r="F228" i="60"/>
  <c r="E228" i="60"/>
  <c r="D228" i="60"/>
  <c r="B228" i="60"/>
  <c r="Y216" i="60"/>
  <c r="X216" i="60"/>
  <c r="W216" i="60"/>
  <c r="V216" i="60"/>
  <c r="U216" i="60"/>
  <c r="T216" i="60"/>
  <c r="S216" i="60"/>
  <c r="R216" i="60"/>
  <c r="Q216" i="60"/>
  <c r="P216" i="60"/>
  <c r="O216" i="60"/>
  <c r="N216" i="60"/>
  <c r="M216" i="60"/>
  <c r="L216" i="60"/>
  <c r="K216" i="60"/>
  <c r="J216" i="60"/>
  <c r="I216" i="60"/>
  <c r="H216" i="60"/>
  <c r="G216" i="60"/>
  <c r="F216" i="60"/>
  <c r="E216" i="60"/>
  <c r="D216" i="60"/>
  <c r="C216" i="60"/>
  <c r="B216" i="60"/>
  <c r="F206" i="60"/>
  <c r="Y206" i="60"/>
  <c r="X206" i="60"/>
  <c r="W206" i="60"/>
  <c r="V206" i="60"/>
  <c r="U206" i="60"/>
  <c r="T206" i="60"/>
  <c r="S206" i="60"/>
  <c r="R206" i="60"/>
  <c r="Q206" i="60"/>
  <c r="P206" i="60"/>
  <c r="O206" i="60"/>
  <c r="N206" i="60"/>
  <c r="M206" i="60"/>
  <c r="L206" i="60"/>
  <c r="K206" i="60"/>
  <c r="J206" i="60"/>
  <c r="I206" i="60"/>
  <c r="H206" i="60"/>
  <c r="G206" i="60"/>
  <c r="E206" i="60"/>
  <c r="D206" i="60"/>
  <c r="C206" i="60"/>
  <c r="B206" i="60"/>
  <c r="Y196" i="60"/>
  <c r="X196" i="60"/>
  <c r="W196" i="60"/>
  <c r="V196" i="60"/>
  <c r="U196" i="60"/>
  <c r="T196" i="60"/>
  <c r="S196" i="60"/>
  <c r="R196" i="60"/>
  <c r="Q196" i="60"/>
  <c r="P196" i="60"/>
  <c r="O196" i="60"/>
  <c r="N196" i="60"/>
  <c r="M196" i="60"/>
  <c r="L196" i="60"/>
  <c r="K196" i="60"/>
  <c r="J196" i="60"/>
  <c r="I196" i="60"/>
  <c r="H196" i="60"/>
  <c r="G196" i="60"/>
  <c r="F196" i="60"/>
  <c r="E196" i="60"/>
  <c r="D196" i="60"/>
  <c r="C196" i="60"/>
  <c r="B196" i="60"/>
  <c r="Y186" i="60"/>
  <c r="X186" i="60"/>
  <c r="W186" i="60"/>
  <c r="V186" i="60"/>
  <c r="U186" i="60"/>
  <c r="T186" i="60"/>
  <c r="S186" i="60"/>
  <c r="R186" i="60"/>
  <c r="Q186" i="60"/>
  <c r="P186" i="60"/>
  <c r="O186" i="60"/>
  <c r="N186" i="60"/>
  <c r="M186" i="60"/>
  <c r="L186" i="60"/>
  <c r="K186" i="60"/>
  <c r="J186" i="60"/>
  <c r="I186" i="60"/>
  <c r="H186" i="60"/>
  <c r="G186" i="60"/>
  <c r="F186" i="60"/>
  <c r="E186" i="60"/>
  <c r="D186" i="60"/>
  <c r="C186" i="60"/>
  <c r="B186" i="60"/>
  <c r="Y176" i="60"/>
  <c r="X176" i="60"/>
  <c r="W176" i="60"/>
  <c r="V176" i="60"/>
  <c r="U176" i="60"/>
  <c r="T176" i="60"/>
  <c r="S176" i="60"/>
  <c r="R176" i="60"/>
  <c r="Q176" i="60"/>
  <c r="P176" i="60"/>
  <c r="O176" i="60"/>
  <c r="N176" i="60"/>
  <c r="L176" i="60"/>
  <c r="K176" i="60"/>
  <c r="J176" i="60"/>
  <c r="I176" i="60"/>
  <c r="H176" i="60"/>
  <c r="G176" i="60"/>
  <c r="F176" i="60"/>
  <c r="E176" i="60"/>
  <c r="D176" i="60"/>
  <c r="C176" i="60"/>
  <c r="B176" i="60"/>
  <c r="E164" i="60"/>
  <c r="Y164" i="60"/>
  <c r="X164" i="60"/>
  <c r="W164" i="60"/>
  <c r="V164" i="60"/>
  <c r="U164" i="60"/>
  <c r="T164" i="60"/>
  <c r="S164" i="60"/>
  <c r="R164" i="60"/>
  <c r="Q164" i="60"/>
  <c r="P164" i="60"/>
  <c r="O164" i="60"/>
  <c r="N164" i="60"/>
  <c r="M164" i="60"/>
  <c r="L164" i="60"/>
  <c r="K164" i="60"/>
  <c r="J164" i="60"/>
  <c r="I164" i="60"/>
  <c r="H164" i="60"/>
  <c r="G164" i="60"/>
  <c r="F164" i="60"/>
  <c r="D164" i="60"/>
  <c r="C164" i="60"/>
  <c r="B164" i="60"/>
  <c r="Y154" i="60"/>
  <c r="X154" i="60"/>
  <c r="W154" i="60"/>
  <c r="V154" i="60"/>
  <c r="U154" i="60"/>
  <c r="T154" i="60"/>
  <c r="S154" i="60"/>
  <c r="R154" i="60"/>
  <c r="Q154" i="60"/>
  <c r="P154" i="60"/>
  <c r="O154" i="60"/>
  <c r="N154" i="60"/>
  <c r="M154" i="60"/>
  <c r="L154" i="60"/>
  <c r="K154" i="60"/>
  <c r="J154" i="60"/>
  <c r="I154" i="60"/>
  <c r="H154" i="60"/>
  <c r="G154" i="60"/>
  <c r="F154" i="60"/>
  <c r="E154" i="60"/>
  <c r="D154" i="60"/>
  <c r="C154" i="60"/>
  <c r="B154" i="60"/>
  <c r="Y144" i="60"/>
  <c r="X144" i="60"/>
  <c r="W144" i="60"/>
  <c r="V144" i="60"/>
  <c r="U144" i="60"/>
  <c r="T144" i="60"/>
  <c r="S144" i="60"/>
  <c r="R144" i="60"/>
  <c r="Q144" i="60"/>
  <c r="P144" i="60"/>
  <c r="O144" i="60"/>
  <c r="N144" i="60"/>
  <c r="M144" i="60"/>
  <c r="L144" i="60"/>
  <c r="K144" i="60"/>
  <c r="J144" i="60"/>
  <c r="I144" i="60"/>
  <c r="H144" i="60"/>
  <c r="G144" i="60"/>
  <c r="F144" i="60"/>
  <c r="E144" i="60"/>
  <c r="D144" i="60"/>
  <c r="C144" i="60"/>
  <c r="B144" i="60"/>
  <c r="Q134" i="60"/>
  <c r="Y134" i="60"/>
  <c r="X134" i="60"/>
  <c r="W134" i="60"/>
  <c r="V134" i="60"/>
  <c r="U134" i="60"/>
  <c r="T134" i="60"/>
  <c r="S134" i="60"/>
  <c r="R134" i="60"/>
  <c r="P134" i="60"/>
  <c r="O134" i="60"/>
  <c r="N134" i="60"/>
  <c r="M134" i="60"/>
  <c r="L134" i="60"/>
  <c r="K134" i="60"/>
  <c r="J134" i="60"/>
  <c r="I134" i="60"/>
  <c r="H134" i="60"/>
  <c r="G134" i="60"/>
  <c r="F134" i="60"/>
  <c r="E134" i="60"/>
  <c r="D134" i="60"/>
  <c r="C134" i="60"/>
  <c r="B134" i="60"/>
  <c r="X124" i="60"/>
  <c r="Y124" i="60"/>
  <c r="W124" i="60"/>
  <c r="V124" i="60"/>
  <c r="Y125" i="60" s="1"/>
  <c r="U124" i="60"/>
  <c r="X125" i="60" s="1"/>
  <c r="T124" i="60"/>
  <c r="W125" i="60" s="1"/>
  <c r="S124" i="60"/>
  <c r="R124" i="60"/>
  <c r="Q124" i="60"/>
  <c r="P124" i="60"/>
  <c r="O124" i="60"/>
  <c r="N124" i="60"/>
  <c r="M124" i="60"/>
  <c r="L124" i="60"/>
  <c r="K124" i="60"/>
  <c r="J124" i="60"/>
  <c r="I124" i="60"/>
  <c r="H124" i="60"/>
  <c r="G124" i="60"/>
  <c r="F124" i="60"/>
  <c r="E124" i="60"/>
  <c r="D124" i="60"/>
  <c r="C124" i="60"/>
  <c r="B124" i="60"/>
  <c r="Y112" i="60"/>
  <c r="X112" i="60"/>
  <c r="W112" i="60"/>
  <c r="V112" i="60"/>
  <c r="U112" i="60"/>
  <c r="T112" i="60"/>
  <c r="S112" i="60"/>
  <c r="R112" i="60"/>
  <c r="Q112" i="60"/>
  <c r="P112" i="60"/>
  <c r="O112" i="60"/>
  <c r="N112" i="60"/>
  <c r="M112" i="60"/>
  <c r="L112" i="60"/>
  <c r="K112" i="60"/>
  <c r="J112" i="60"/>
  <c r="I112" i="60"/>
  <c r="H112" i="60"/>
  <c r="G112" i="60"/>
  <c r="F112" i="60"/>
  <c r="E112" i="60"/>
  <c r="D112" i="60"/>
  <c r="C112" i="60"/>
  <c r="Y102" i="60"/>
  <c r="X102" i="60"/>
  <c r="W102" i="60"/>
  <c r="V102" i="60"/>
  <c r="U102" i="60"/>
  <c r="X103" i="60" s="1"/>
  <c r="T102" i="60"/>
  <c r="W103" i="60" s="1"/>
  <c r="S102" i="60"/>
  <c r="R102" i="60"/>
  <c r="Q102" i="60"/>
  <c r="P102" i="60"/>
  <c r="O102" i="60"/>
  <c r="N102" i="60"/>
  <c r="M102" i="60"/>
  <c r="L102" i="60"/>
  <c r="K102" i="60"/>
  <c r="J102" i="60"/>
  <c r="I102" i="60"/>
  <c r="H102" i="60"/>
  <c r="G102" i="60"/>
  <c r="F102" i="60"/>
  <c r="E102" i="60"/>
  <c r="Y82" i="60"/>
  <c r="X82" i="60"/>
  <c r="W82" i="60"/>
  <c r="V82" i="60"/>
  <c r="U82" i="60"/>
  <c r="T82" i="60"/>
  <c r="S82" i="60"/>
  <c r="R82" i="60"/>
  <c r="Q82" i="60"/>
  <c r="P82" i="60"/>
  <c r="O82" i="60"/>
  <c r="N82" i="60"/>
  <c r="AK59" i="60"/>
  <c r="AJ59" i="60"/>
  <c r="AI59" i="60"/>
  <c r="AH59" i="60"/>
  <c r="AG59" i="60"/>
  <c r="AF59" i="60"/>
  <c r="AE59" i="60"/>
  <c r="AD59" i="60"/>
  <c r="AC59" i="60"/>
  <c r="AB59" i="60"/>
  <c r="AA59" i="60"/>
  <c r="Z59" i="60"/>
  <c r="Y59" i="60"/>
  <c r="X59" i="60"/>
  <c r="W59" i="60"/>
  <c r="V59" i="60"/>
  <c r="U59" i="60"/>
  <c r="T59" i="60"/>
  <c r="S59" i="60"/>
  <c r="R59" i="60"/>
  <c r="Q59" i="60"/>
  <c r="P59" i="60"/>
  <c r="O59" i="60"/>
  <c r="N59" i="60"/>
  <c r="M59" i="60"/>
  <c r="L59" i="60"/>
  <c r="K59" i="60"/>
  <c r="J59" i="60"/>
  <c r="I59" i="60"/>
  <c r="H59" i="60"/>
  <c r="G59" i="60"/>
  <c r="F59" i="60"/>
  <c r="E59" i="60"/>
  <c r="D59" i="60"/>
  <c r="C59" i="60"/>
  <c r="B59" i="60"/>
  <c r="Q48" i="60"/>
  <c r="AK48" i="60"/>
  <c r="AJ48" i="60"/>
  <c r="AI48" i="60"/>
  <c r="AH48" i="60"/>
  <c r="AG48" i="60"/>
  <c r="AF48" i="60"/>
  <c r="AE48" i="60"/>
  <c r="AD48" i="60"/>
  <c r="AC48" i="60"/>
  <c r="AB48" i="60"/>
  <c r="AA48" i="60"/>
  <c r="Z48" i="60"/>
  <c r="Y48" i="60"/>
  <c r="X48" i="60"/>
  <c r="W48" i="60"/>
  <c r="V48" i="60"/>
  <c r="U48" i="60"/>
  <c r="T48" i="60"/>
  <c r="S48" i="60"/>
  <c r="R48" i="60"/>
  <c r="P48" i="60"/>
  <c r="O48" i="60"/>
  <c r="O49" i="60" s="1"/>
  <c r="N48" i="60"/>
  <c r="M48" i="60"/>
  <c r="L48" i="60"/>
  <c r="K48" i="60"/>
  <c r="J48" i="60"/>
  <c r="I48" i="60"/>
  <c r="H48" i="60"/>
  <c r="G48" i="60"/>
  <c r="F48" i="60"/>
  <c r="E48" i="60"/>
  <c r="D48" i="60"/>
  <c r="C48" i="60"/>
  <c r="C49" i="60" s="1"/>
  <c r="B48" i="60"/>
  <c r="AK37" i="60"/>
  <c r="AJ37" i="60"/>
  <c r="AI37" i="60"/>
  <c r="AH37" i="60"/>
  <c r="AG37" i="60"/>
  <c r="AF37" i="60"/>
  <c r="AE37" i="60"/>
  <c r="AD37" i="60"/>
  <c r="AC37" i="60"/>
  <c r="AB37" i="60"/>
  <c r="AA37" i="60"/>
  <c r="Z37" i="60"/>
  <c r="Y37" i="60"/>
  <c r="X37" i="60"/>
  <c r="W37" i="60"/>
  <c r="V37" i="60"/>
  <c r="U37" i="60"/>
  <c r="T37" i="60"/>
  <c r="S37" i="60"/>
  <c r="R37" i="60"/>
  <c r="Q37" i="60"/>
  <c r="P37" i="60"/>
  <c r="O37" i="60"/>
  <c r="N37" i="60"/>
  <c r="M37" i="60"/>
  <c r="L37" i="60"/>
  <c r="K37" i="60"/>
  <c r="J37" i="60"/>
  <c r="I37" i="60"/>
  <c r="H37" i="60"/>
  <c r="G37" i="60"/>
  <c r="F37" i="60"/>
  <c r="E37" i="60"/>
  <c r="D37" i="60"/>
  <c r="C37" i="60"/>
  <c r="B37" i="60"/>
  <c r="AK26" i="60"/>
  <c r="AJ26" i="60"/>
  <c r="AI26" i="60"/>
  <c r="AH26" i="60"/>
  <c r="AG26" i="60"/>
  <c r="AF26" i="60"/>
  <c r="AE26" i="60"/>
  <c r="AD26" i="60"/>
  <c r="AC26" i="60"/>
  <c r="AB26" i="60"/>
  <c r="AA26" i="60"/>
  <c r="Z26" i="60"/>
  <c r="Y26" i="60"/>
  <c r="X26" i="60"/>
  <c r="W26" i="60"/>
  <c r="V26" i="60"/>
  <c r="U26" i="60"/>
  <c r="T26" i="60"/>
  <c r="S26" i="60"/>
  <c r="R26" i="60"/>
  <c r="Q26" i="60"/>
  <c r="P26" i="60"/>
  <c r="O26" i="60"/>
  <c r="N26" i="60"/>
  <c r="M26" i="60"/>
  <c r="L26" i="60"/>
  <c r="K26" i="60"/>
  <c r="J26" i="60"/>
  <c r="I26" i="60"/>
  <c r="H26" i="60"/>
  <c r="G26" i="60"/>
  <c r="F26" i="60"/>
  <c r="E26" i="60"/>
  <c r="D26" i="60"/>
  <c r="C26" i="60"/>
  <c r="B26" i="60"/>
  <c r="AC15" i="60"/>
  <c r="AK15" i="60"/>
  <c r="AJ15" i="60"/>
  <c r="AI15" i="60"/>
  <c r="AH15" i="60"/>
  <c r="AG15" i="60"/>
  <c r="AF15" i="60"/>
  <c r="AE15" i="60"/>
  <c r="AD15" i="60"/>
  <c r="AB15" i="60"/>
  <c r="AA15" i="60"/>
  <c r="Z15" i="60"/>
  <c r="Y15" i="60"/>
  <c r="X15" i="60"/>
  <c r="W15" i="60"/>
  <c r="V15" i="60"/>
  <c r="U15" i="60"/>
  <c r="T15" i="60"/>
  <c r="S15" i="60"/>
  <c r="R15" i="60"/>
  <c r="Q15" i="60"/>
  <c r="P15" i="60"/>
  <c r="O15" i="60"/>
  <c r="M13" i="60"/>
  <c r="M15" i="60" s="1"/>
  <c r="L13" i="60"/>
  <c r="L15" i="60" s="1"/>
  <c r="K15" i="60"/>
  <c r="J15" i="60"/>
  <c r="I15" i="60"/>
  <c r="H15" i="60"/>
  <c r="G15" i="60"/>
  <c r="F15" i="60"/>
  <c r="E15" i="60"/>
  <c r="D15" i="60"/>
  <c r="C15" i="60"/>
  <c r="B15" i="60"/>
  <c r="F5" i="60"/>
  <c r="B5" i="60"/>
  <c r="H3" i="60"/>
  <c r="H5" i="60" s="1"/>
  <c r="G3" i="60"/>
  <c r="G5" i="60" s="1"/>
  <c r="F3" i="60"/>
  <c r="D3" i="60"/>
  <c r="D5" i="60" s="1"/>
  <c r="C3" i="60"/>
  <c r="C5" i="60" s="1"/>
  <c r="B3" i="60"/>
  <c r="BA25" i="60" l="1"/>
  <c r="AZ28" i="60"/>
  <c r="AT27" i="60"/>
  <c r="AQ16" i="60"/>
  <c r="C74" i="60"/>
  <c r="L74" i="60"/>
  <c r="AT16" i="60"/>
  <c r="L230" i="60"/>
  <c r="C230" i="60"/>
  <c r="AS16" i="60"/>
  <c r="L178" i="60"/>
  <c r="C178" i="60"/>
  <c r="AX28" i="60"/>
  <c r="AX24" i="60"/>
  <c r="O230" i="60"/>
  <c r="BA16" i="60"/>
  <c r="X230" i="60"/>
  <c r="AR16" i="60"/>
  <c r="L126" i="60"/>
  <c r="C126" i="60"/>
  <c r="Y126" i="60"/>
  <c r="P126" i="60"/>
  <c r="AY17" i="60"/>
  <c r="AQ17" i="60"/>
  <c r="M74" i="60"/>
  <c r="Y230" i="60"/>
  <c r="D230" i="60"/>
  <c r="AT17" i="60"/>
  <c r="F229" i="60"/>
  <c r="AR17" i="60"/>
  <c r="M126" i="60"/>
  <c r="D126" i="60"/>
  <c r="AS25" i="60"/>
  <c r="AS29" i="60"/>
  <c r="P178" i="60"/>
  <c r="AE179" i="60" s="1"/>
  <c r="L54" i="61" s="1"/>
  <c r="Y178" i="60"/>
  <c r="AM179" i="60" s="1"/>
  <c r="M54" i="61" s="1"/>
  <c r="AZ17" i="60"/>
  <c r="AX17" i="60"/>
  <c r="Y74" i="60"/>
  <c r="W230" i="60"/>
  <c r="R229" i="60"/>
  <c r="BA14" i="60" s="1"/>
  <c r="BA15" i="60"/>
  <c r="N230" i="60"/>
  <c r="AC231" i="60" s="1"/>
  <c r="D76" i="61" s="1"/>
  <c r="AR15" i="60"/>
  <c r="K126" i="60"/>
  <c r="F125" i="60"/>
  <c r="B126" i="60"/>
  <c r="B178" i="60"/>
  <c r="F177" i="60"/>
  <c r="K178" i="60"/>
  <c r="AS15" i="60"/>
  <c r="AX15" i="60"/>
  <c r="R73" i="60"/>
  <c r="AX14" i="60" s="1"/>
  <c r="B74" i="60"/>
  <c r="AQ15" i="60"/>
  <c r="K74" i="60"/>
  <c r="F73" i="60"/>
  <c r="AQ10" i="60"/>
  <c r="AX10" i="60"/>
  <c r="AZ15" i="60"/>
  <c r="AZ27" i="60" s="1"/>
  <c r="W178" i="60"/>
  <c r="R177" i="60"/>
  <c r="AZ14" i="60" s="1"/>
  <c r="N178" i="60"/>
  <c r="AK230" i="60"/>
  <c r="C76" i="61" s="1"/>
  <c r="AK231" i="60"/>
  <c r="E76" i="61" s="1"/>
  <c r="R125" i="60"/>
  <c r="AY14" i="60" s="1"/>
  <c r="AY15" i="60"/>
  <c r="W126" i="60"/>
  <c r="N126" i="60"/>
  <c r="AD35" i="61"/>
  <c r="X32" i="61"/>
  <c r="AE32" i="61"/>
  <c r="N61" i="60"/>
  <c r="AA49" i="60"/>
  <c r="AB49" i="60"/>
  <c r="D49" i="60"/>
  <c r="P49" i="60"/>
  <c r="T51" i="60"/>
  <c r="B61" i="60"/>
  <c r="H62" i="60"/>
  <c r="B6" i="60"/>
  <c r="F6" i="60"/>
  <c r="Y103" i="60"/>
  <c r="N49" i="60"/>
  <c r="Z49" i="60"/>
  <c r="W259" i="60"/>
  <c r="X259" i="60"/>
  <c r="H3" i="48"/>
  <c r="H5" i="48" s="1"/>
  <c r="G3" i="48"/>
  <c r="G5" i="48" s="1"/>
  <c r="F3" i="48"/>
  <c r="F5" i="48" s="1"/>
  <c r="N179" i="60" l="1"/>
  <c r="AE178" i="60"/>
  <c r="J54" i="61" s="1"/>
  <c r="N127" i="60"/>
  <c r="W127" i="60"/>
  <c r="AC230" i="60"/>
  <c r="B76" i="61" s="1"/>
  <c r="AS28" i="60"/>
  <c r="AS24" i="60"/>
  <c r="AD126" i="60"/>
  <c r="F32" i="61" s="1"/>
  <c r="AD127" i="60"/>
  <c r="H32" i="61" s="1"/>
  <c r="AR28" i="60"/>
  <c r="AR24" i="60"/>
  <c r="AL231" i="60"/>
  <c r="I76" i="61" s="1"/>
  <c r="AL230" i="60"/>
  <c r="G76" i="61" s="1"/>
  <c r="AT28" i="60"/>
  <c r="AT24" i="60"/>
  <c r="AD179" i="60"/>
  <c r="H54" i="61" s="1"/>
  <c r="AD178" i="60"/>
  <c r="F54" i="61" s="1"/>
  <c r="F230" i="60"/>
  <c r="AL179" i="60"/>
  <c r="I54" i="61" s="1"/>
  <c r="AL178" i="60"/>
  <c r="G54" i="61" s="1"/>
  <c r="AD231" i="60"/>
  <c r="H76" i="61" s="1"/>
  <c r="AD230" i="60"/>
  <c r="F76" i="61" s="1"/>
  <c r="AL75" i="60"/>
  <c r="I10" i="61" s="1"/>
  <c r="AL74" i="60"/>
  <c r="G10" i="61" s="1"/>
  <c r="BA24" i="60"/>
  <c r="BA28" i="60"/>
  <c r="BA37" i="60" s="1"/>
  <c r="H10" i="61"/>
  <c r="F10" i="61"/>
  <c r="AL126" i="60"/>
  <c r="G32" i="61" s="1"/>
  <c r="AL127" i="60"/>
  <c r="I32" i="61" s="1"/>
  <c r="AQ28" i="60"/>
  <c r="AQ37" i="60" s="1"/>
  <c r="AQ24" i="60"/>
  <c r="AQ33" i="60" s="1"/>
  <c r="AT25" i="60"/>
  <c r="AT29" i="60"/>
  <c r="AM230" i="60"/>
  <c r="K76" i="61" s="1"/>
  <c r="AM231" i="60"/>
  <c r="M76" i="61" s="1"/>
  <c r="AE231" i="60"/>
  <c r="L76" i="61" s="1"/>
  <c r="AE230" i="60"/>
  <c r="J76" i="61" s="1"/>
  <c r="AM75" i="60"/>
  <c r="M10" i="61" s="1"/>
  <c r="AM74" i="60"/>
  <c r="K10" i="61" s="1"/>
  <c r="AZ25" i="60"/>
  <c r="AZ34" i="60" s="1"/>
  <c r="AZ29" i="60"/>
  <c r="AZ38" i="60" s="1"/>
  <c r="L10" i="61"/>
  <c r="J10" i="61"/>
  <c r="N75" i="60"/>
  <c r="AQ29" i="60"/>
  <c r="AQ38" i="60" s="1"/>
  <c r="AQ25" i="60"/>
  <c r="AQ34" i="60" s="1"/>
  <c r="AY25" i="60"/>
  <c r="AY29" i="60"/>
  <c r="AT14" i="60"/>
  <c r="AT26" i="60" s="1"/>
  <c r="B231" i="60"/>
  <c r="AE127" i="60"/>
  <c r="L32" i="61" s="1"/>
  <c r="AE126" i="60"/>
  <c r="J32" i="61" s="1"/>
  <c r="AM178" i="60"/>
  <c r="K54" i="61" s="1"/>
  <c r="AM126" i="60"/>
  <c r="K32" i="61" s="1"/>
  <c r="AM127" i="60"/>
  <c r="M32" i="61" s="1"/>
  <c r="AX29" i="60"/>
  <c r="AX25" i="60"/>
  <c r="AR29" i="60"/>
  <c r="AR38" i="60" s="1"/>
  <c r="AR25" i="60"/>
  <c r="AR34" i="60" s="1"/>
  <c r="F178" i="60"/>
  <c r="AS14" i="60"/>
  <c r="AK75" i="60"/>
  <c r="E10" i="61" s="1"/>
  <c r="K75" i="60"/>
  <c r="AK74" i="60"/>
  <c r="C10" i="61" s="1"/>
  <c r="F126" i="60"/>
  <c r="AR14" i="60"/>
  <c r="K179" i="60"/>
  <c r="AK178" i="60"/>
  <c r="C54" i="61" s="1"/>
  <c r="AK179" i="60"/>
  <c r="E54" i="61" s="1"/>
  <c r="AC127" i="60"/>
  <c r="D32" i="61" s="1"/>
  <c r="AC126" i="60"/>
  <c r="B32" i="61" s="1"/>
  <c r="B127" i="60"/>
  <c r="AQ27" i="60"/>
  <c r="AQ23" i="60"/>
  <c r="AK126" i="60"/>
  <c r="C32" i="61" s="1"/>
  <c r="K127" i="60"/>
  <c r="AK127" i="60"/>
  <c r="E32" i="61" s="1"/>
  <c r="AC179" i="60"/>
  <c r="D54" i="61" s="1"/>
  <c r="AC178" i="60"/>
  <c r="B54" i="61" s="1"/>
  <c r="B179" i="60"/>
  <c r="AZ36" i="60"/>
  <c r="D10" i="61"/>
  <c r="B10" i="61"/>
  <c r="AR27" i="60"/>
  <c r="AR23" i="60"/>
  <c r="AX26" i="60"/>
  <c r="AX22" i="60"/>
  <c r="AZ23" i="60"/>
  <c r="AZ26" i="60"/>
  <c r="AZ22" i="60"/>
  <c r="AX23" i="60"/>
  <c r="AX27" i="60"/>
  <c r="BA27" i="60"/>
  <c r="BA23" i="60"/>
  <c r="AQ14" i="60"/>
  <c r="F74" i="60"/>
  <c r="BA22" i="60"/>
  <c r="BA26" i="60"/>
  <c r="AY23" i="60"/>
  <c r="AY27" i="60"/>
  <c r="AY26" i="60"/>
  <c r="AY22" i="60"/>
  <c r="AS23" i="60"/>
  <c r="AS27" i="60"/>
  <c r="AS36" i="60" s="1"/>
  <c r="C104" i="60"/>
  <c r="AF51" i="60"/>
  <c r="T62" i="60"/>
  <c r="H51" i="60"/>
  <c r="B114" i="60"/>
  <c r="N114" i="60"/>
  <c r="X260" i="60"/>
  <c r="F6" i="48"/>
  <c r="AB13" i="48"/>
  <c r="AB15" i="48" s="1"/>
  <c r="AA13" i="48"/>
  <c r="AA15" i="48" s="1"/>
  <c r="Z13" i="48"/>
  <c r="Z15" i="48" s="1"/>
  <c r="Y13" i="48"/>
  <c r="Y15" i="48" s="1"/>
  <c r="X13" i="48"/>
  <c r="X15" i="48" s="1"/>
  <c r="W13" i="48"/>
  <c r="W15" i="48" s="1"/>
  <c r="V13" i="48"/>
  <c r="U13" i="48"/>
  <c r="T13" i="48"/>
  <c r="S13" i="48"/>
  <c r="S15" i="48" s="1"/>
  <c r="R13" i="48"/>
  <c r="R15" i="48" s="1"/>
  <c r="Q13" i="48"/>
  <c r="Q15" i="48" s="1"/>
  <c r="P13" i="48"/>
  <c r="P15" i="48" s="1"/>
  <c r="O13" i="48"/>
  <c r="O15" i="48" s="1"/>
  <c r="N13" i="48"/>
  <c r="M13" i="48"/>
  <c r="L13" i="48"/>
  <c r="K13" i="48"/>
  <c r="J13" i="48"/>
  <c r="J15" i="48" s="1"/>
  <c r="I13" i="48"/>
  <c r="I15" i="48" s="1"/>
  <c r="H13" i="48"/>
  <c r="H15" i="48" s="1"/>
  <c r="G13" i="48"/>
  <c r="G15" i="48" s="1"/>
  <c r="F13" i="48"/>
  <c r="F15" i="48" s="1"/>
  <c r="E13" i="48"/>
  <c r="E15" i="48" s="1"/>
  <c r="D13" i="48"/>
  <c r="C13" i="48"/>
  <c r="B13" i="48"/>
  <c r="AB62" i="48"/>
  <c r="AB64" i="48" s="1"/>
  <c r="AA62" i="48"/>
  <c r="AA64" i="48" s="1"/>
  <c r="Z62" i="48"/>
  <c r="Z64" i="48" s="1"/>
  <c r="Y62" i="48"/>
  <c r="Y64" i="48" s="1"/>
  <c r="X62" i="48"/>
  <c r="X64" i="48" s="1"/>
  <c r="W62" i="48"/>
  <c r="W64" i="48" s="1"/>
  <c r="V62" i="48"/>
  <c r="V64" i="48" s="1"/>
  <c r="U62" i="48"/>
  <c r="U64" i="48" s="1"/>
  <c r="T62" i="48"/>
  <c r="T64" i="48" s="1"/>
  <c r="S62" i="48"/>
  <c r="S64" i="48" s="1"/>
  <c r="R62" i="48"/>
  <c r="R64" i="48" s="1"/>
  <c r="Q62" i="48"/>
  <c r="Q64" i="48" s="1"/>
  <c r="P62" i="48"/>
  <c r="P64" i="48" s="1"/>
  <c r="O62" i="48"/>
  <c r="O64" i="48" s="1"/>
  <c r="N62" i="48"/>
  <c r="N64" i="48" s="1"/>
  <c r="M62" i="48"/>
  <c r="M64" i="48" s="1"/>
  <c r="L62" i="48"/>
  <c r="L64" i="48" s="1"/>
  <c r="K62" i="48"/>
  <c r="K64" i="48" s="1"/>
  <c r="J62" i="48"/>
  <c r="J64" i="48" s="1"/>
  <c r="I62" i="48"/>
  <c r="I64" i="48" s="1"/>
  <c r="H62" i="48"/>
  <c r="H64" i="48" s="1"/>
  <c r="G62" i="48"/>
  <c r="G64" i="48" s="1"/>
  <c r="F62" i="48"/>
  <c r="F64" i="48" s="1"/>
  <c r="E62" i="48"/>
  <c r="E64" i="48" s="1"/>
  <c r="D62" i="48"/>
  <c r="C62" i="48"/>
  <c r="C64" i="48" s="1"/>
  <c r="B62" i="48"/>
  <c r="AB50" i="48"/>
  <c r="AB52" i="48" s="1"/>
  <c r="AA50" i="48"/>
  <c r="AA52" i="48" s="1"/>
  <c r="Z50" i="48"/>
  <c r="Z52" i="48" s="1"/>
  <c r="Y50" i="48"/>
  <c r="Y52" i="48" s="1"/>
  <c r="X50" i="48"/>
  <c r="X52" i="48" s="1"/>
  <c r="W50" i="48"/>
  <c r="W52" i="48" s="1"/>
  <c r="V50" i="48"/>
  <c r="V52" i="48" s="1"/>
  <c r="U50" i="48"/>
  <c r="U52" i="48" s="1"/>
  <c r="T50" i="48"/>
  <c r="T52" i="48" s="1"/>
  <c r="S50" i="48"/>
  <c r="S52" i="48" s="1"/>
  <c r="R50" i="48"/>
  <c r="R52" i="48" s="1"/>
  <c r="Q50" i="48"/>
  <c r="Q52" i="48" s="1"/>
  <c r="P50" i="48"/>
  <c r="P52" i="48" s="1"/>
  <c r="O50" i="48"/>
  <c r="O52" i="48" s="1"/>
  <c r="N50" i="48"/>
  <c r="N52" i="48" s="1"/>
  <c r="M50" i="48"/>
  <c r="M52" i="48" s="1"/>
  <c r="L50" i="48"/>
  <c r="L52" i="48" s="1"/>
  <c r="K50" i="48"/>
  <c r="K52" i="48" s="1"/>
  <c r="J50" i="48"/>
  <c r="J52" i="48" s="1"/>
  <c r="I50" i="48"/>
  <c r="I52" i="48" s="1"/>
  <c r="H50" i="48"/>
  <c r="H52" i="48" s="1"/>
  <c r="G50" i="48"/>
  <c r="G52" i="48" s="1"/>
  <c r="F50" i="48"/>
  <c r="F52" i="48" s="1"/>
  <c r="E50" i="48"/>
  <c r="E52" i="48" s="1"/>
  <c r="D50" i="48"/>
  <c r="D52" i="48" s="1"/>
  <c r="C50" i="48"/>
  <c r="C52" i="48" s="1"/>
  <c r="B50" i="48"/>
  <c r="B52" i="48" s="1"/>
  <c r="AB38" i="48"/>
  <c r="AA38" i="48"/>
  <c r="AA40" i="48" s="1"/>
  <c r="Z38" i="48"/>
  <c r="Z40" i="48" s="1"/>
  <c r="Y38" i="48"/>
  <c r="Y40" i="48" s="1"/>
  <c r="X38" i="48"/>
  <c r="X40" i="48" s="1"/>
  <c r="W38" i="48"/>
  <c r="W40" i="48" s="1"/>
  <c r="V38" i="48"/>
  <c r="V40" i="48" s="1"/>
  <c r="U38" i="48"/>
  <c r="U40" i="48" s="1"/>
  <c r="T38" i="48"/>
  <c r="T40" i="48" s="1"/>
  <c r="S38" i="48"/>
  <c r="S40" i="48" s="1"/>
  <c r="R38" i="48"/>
  <c r="R40" i="48" s="1"/>
  <c r="Q38" i="48"/>
  <c r="Q40" i="48" s="1"/>
  <c r="P38" i="48"/>
  <c r="P40" i="48" s="1"/>
  <c r="O38" i="48"/>
  <c r="O40" i="48" s="1"/>
  <c r="N38" i="48"/>
  <c r="N40" i="48" s="1"/>
  <c r="M38" i="48"/>
  <c r="M40" i="48" s="1"/>
  <c r="L38" i="48"/>
  <c r="L40" i="48" s="1"/>
  <c r="K38" i="48"/>
  <c r="J38" i="48"/>
  <c r="J40" i="48" s="1"/>
  <c r="I38" i="48"/>
  <c r="I40" i="48" s="1"/>
  <c r="H38" i="48"/>
  <c r="H40" i="48" s="1"/>
  <c r="G38" i="48"/>
  <c r="G40" i="48" s="1"/>
  <c r="F38" i="48"/>
  <c r="F40" i="48" s="1"/>
  <c r="E38" i="48"/>
  <c r="E40" i="48" s="1"/>
  <c r="D38" i="48"/>
  <c r="C38" i="48"/>
  <c r="B38" i="48"/>
  <c r="AB26" i="48"/>
  <c r="AB28" i="48" s="1"/>
  <c r="AA26" i="48"/>
  <c r="AA28" i="48" s="1"/>
  <c r="Z26" i="48"/>
  <c r="Z28" i="48" s="1"/>
  <c r="Y26" i="48"/>
  <c r="Y28" i="48" s="1"/>
  <c r="X26" i="48"/>
  <c r="X28" i="48" s="1"/>
  <c r="W26" i="48"/>
  <c r="W28" i="48" s="1"/>
  <c r="V26" i="48"/>
  <c r="V28" i="48" s="1"/>
  <c r="U26" i="48"/>
  <c r="U28" i="48" s="1"/>
  <c r="T26" i="48"/>
  <c r="T28" i="48" s="1"/>
  <c r="S26" i="48"/>
  <c r="S28" i="48" s="1"/>
  <c r="R26" i="48"/>
  <c r="R28" i="48" s="1"/>
  <c r="Q26" i="48"/>
  <c r="Q28" i="48" s="1"/>
  <c r="P26" i="48"/>
  <c r="P28" i="48" s="1"/>
  <c r="O26" i="48"/>
  <c r="O28" i="48" s="1"/>
  <c r="N26" i="48"/>
  <c r="N28" i="48" s="1"/>
  <c r="M26" i="48"/>
  <c r="M28" i="48" s="1"/>
  <c r="L26" i="48"/>
  <c r="L28" i="48" s="1"/>
  <c r="K26" i="48"/>
  <c r="K28" i="48" s="1"/>
  <c r="J26" i="48"/>
  <c r="J28" i="48" s="1"/>
  <c r="I26" i="48"/>
  <c r="I28" i="48" s="1"/>
  <c r="H26" i="48"/>
  <c r="H28" i="48" s="1"/>
  <c r="G26" i="48"/>
  <c r="G28" i="48" s="1"/>
  <c r="F26" i="48"/>
  <c r="F28" i="48" s="1"/>
  <c r="E26" i="48"/>
  <c r="E28" i="48" s="1"/>
  <c r="D26" i="48"/>
  <c r="D28" i="48" s="1"/>
  <c r="C26" i="48"/>
  <c r="C28" i="48" s="1"/>
  <c r="B26" i="48"/>
  <c r="B28" i="48" s="1"/>
  <c r="D3" i="48"/>
  <c r="D5" i="48" s="1"/>
  <c r="C3" i="48"/>
  <c r="C5" i="48" s="1"/>
  <c r="B3" i="48"/>
  <c r="B5" i="48" s="1"/>
  <c r="AX34" i="60" l="1"/>
  <c r="AY38" i="60"/>
  <c r="AT33" i="60"/>
  <c r="BA35" i="60"/>
  <c r="AX36" i="60"/>
  <c r="AY36" i="60"/>
  <c r="AT35" i="60"/>
  <c r="AT37" i="60"/>
  <c r="AR33" i="60"/>
  <c r="AY33" i="60"/>
  <c r="AR37" i="60"/>
  <c r="AY37" i="60"/>
  <c r="BA33" i="60"/>
  <c r="AX37" i="60"/>
  <c r="AS33" i="60"/>
  <c r="AZ33" i="60"/>
  <c r="AX33" i="60"/>
  <c r="AS37" i="60"/>
  <c r="AZ37" i="60"/>
  <c r="AS38" i="60"/>
  <c r="AT22" i="60"/>
  <c r="BA31" i="60" s="1"/>
  <c r="AY34" i="60"/>
  <c r="AS34" i="60"/>
  <c r="AX38" i="60"/>
  <c r="AT38" i="60"/>
  <c r="BA38" i="60"/>
  <c r="AT34" i="60"/>
  <c r="BA34" i="60"/>
  <c r="AS32" i="60"/>
  <c r="AZ32" i="60"/>
  <c r="BA36" i="60"/>
  <c r="AT36" i="60"/>
  <c r="AR22" i="60"/>
  <c r="AR26" i="60"/>
  <c r="AR35" i="60" s="1"/>
  <c r="AN127" i="60"/>
  <c r="Q32" i="61" s="1"/>
  <c r="AN126" i="60"/>
  <c r="O32" i="61" s="1"/>
  <c r="AQ32" i="60"/>
  <c r="AX32" i="60"/>
  <c r="AQ26" i="60"/>
  <c r="AQ35" i="60" s="1"/>
  <c r="AQ22" i="60"/>
  <c r="AQ36" i="60"/>
  <c r="AS22" i="60"/>
  <c r="AS26" i="60"/>
  <c r="AS35" i="60" s="1"/>
  <c r="AF179" i="60"/>
  <c r="P54" i="61" s="1"/>
  <c r="AF178" i="60"/>
  <c r="N54" i="61" s="1"/>
  <c r="AY32" i="60"/>
  <c r="AR32" i="60"/>
  <c r="AR36" i="60"/>
  <c r="BA32" i="60"/>
  <c r="AT32" i="60"/>
  <c r="AF127" i="60"/>
  <c r="P32" i="61" s="1"/>
  <c r="AF126" i="60"/>
  <c r="N32" i="61" s="1"/>
  <c r="AB40" i="48"/>
  <c r="Z65" i="48"/>
  <c r="B6" i="48"/>
  <c r="AT31" i="60" l="1"/>
  <c r="AY31" i="60"/>
  <c r="AR31" i="60"/>
  <c r="AS31" i="60"/>
  <c r="AZ31" i="60"/>
  <c r="AZ35" i="60"/>
  <c r="AY35" i="60"/>
  <c r="AX31" i="60"/>
  <c r="AQ31" i="60"/>
  <c r="AX35" i="60"/>
  <c r="U66" i="48"/>
  <c r="F8" i="62"/>
  <c r="C8" i="62"/>
  <c r="G5" i="62"/>
  <c r="C41" i="48"/>
  <c r="C7" i="62" s="1"/>
  <c r="G6" i="62"/>
  <c r="C5" i="62"/>
  <c r="L41" i="48"/>
  <c r="G7" i="62" s="1"/>
  <c r="K5" i="62"/>
  <c r="U65" i="48"/>
  <c r="AA66" i="48" s="1"/>
  <c r="K8" i="62" s="1"/>
  <c r="K6" i="62"/>
  <c r="C6" i="62"/>
  <c r="K7" i="62"/>
  <c r="R66" i="48"/>
  <c r="G8" i="62" s="1"/>
  <c r="F6" i="62"/>
  <c r="F5" i="62"/>
  <c r="B5" i="62"/>
  <c r="J6" i="62"/>
  <c r="J7" i="62"/>
  <c r="F7" i="62"/>
  <c r="T65" i="48"/>
  <c r="Z66" i="48" s="1"/>
  <c r="J8" i="62" s="1"/>
  <c r="B6" i="62"/>
  <c r="J5" i="62"/>
  <c r="B104" i="60"/>
  <c r="K219" i="60"/>
  <c r="N94" i="60"/>
  <c r="B271" i="60"/>
  <c r="K271" i="60"/>
  <c r="O114" i="60"/>
  <c r="W189" i="60"/>
  <c r="N251" i="60"/>
  <c r="N261" i="60"/>
  <c r="W260" i="60"/>
  <c r="W261" i="60" s="1"/>
  <c r="N271" i="60"/>
  <c r="W271" i="60"/>
  <c r="C114" i="60"/>
  <c r="B19" i="48"/>
  <c r="V66" i="48" l="1"/>
  <c r="B7" i="62"/>
  <c r="B8" i="62"/>
  <c r="T66" i="48"/>
  <c r="V65" i="48"/>
  <c r="H5" i="62"/>
  <c r="H6" i="62"/>
  <c r="D41" i="48"/>
  <c r="D7" i="62" s="1"/>
  <c r="D5" i="62"/>
  <c r="H7" i="62"/>
  <c r="L6" i="62"/>
  <c r="D6" i="62"/>
  <c r="L7" i="62"/>
  <c r="L5" i="62"/>
  <c r="W179" i="60"/>
  <c r="W251" i="60"/>
  <c r="W75" i="60"/>
  <c r="N231" i="60"/>
  <c r="B241" i="60"/>
  <c r="K189" i="60"/>
  <c r="K137" i="60"/>
  <c r="W95" i="60"/>
  <c r="K231" i="60"/>
  <c r="W231" i="60"/>
  <c r="B137" i="60"/>
  <c r="K261" i="60"/>
  <c r="K115" i="60"/>
  <c r="K85" i="60"/>
  <c r="K209" i="60"/>
  <c r="B75" i="60"/>
  <c r="K241" i="60"/>
  <c r="S66" i="48"/>
  <c r="H8" i="62" s="1"/>
  <c r="D8" i="62"/>
  <c r="AB66" i="48"/>
  <c r="L8" i="62" s="1"/>
  <c r="Z67" i="48"/>
  <c r="M8" i="62" s="1"/>
  <c r="P10" i="61" l="1"/>
  <c r="N10" i="61"/>
  <c r="AN179" i="60"/>
  <c r="Q54" i="61" s="1"/>
  <c r="AN178" i="60"/>
  <c r="O54" i="61" s="1"/>
  <c r="AN230" i="60"/>
  <c r="O76" i="61" s="1"/>
  <c r="AN231" i="60"/>
  <c r="Q76" i="61" s="1"/>
  <c r="AF231" i="60"/>
  <c r="P76" i="61" s="1"/>
  <c r="AF230" i="60"/>
  <c r="N76" i="61" s="1"/>
  <c r="AN75" i="60"/>
  <c r="Q10" i="61" s="1"/>
  <c r="AN74" i="60"/>
  <c r="O10" i="61" s="1"/>
  <c r="E6" i="62"/>
  <c r="M5" i="62"/>
  <c r="Q67" i="48"/>
  <c r="I8" i="62" s="1"/>
  <c r="H31" i="48"/>
  <c r="E5" i="62" s="1"/>
  <c r="E8" i="62"/>
  <c r="I7" i="62"/>
  <c r="I5" i="62"/>
  <c r="M7" i="62"/>
  <c r="B31" i="48"/>
  <c r="Z55" i="48"/>
  <c r="M6" i="62" s="1"/>
  <c r="T67" i="48"/>
  <c r="I6" i="62"/>
  <c r="E7" i="6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tc={7FDDBB89-79B3-410F-BD84-E6D7B20B579F}</author>
    <author>tc={781FBC1B-45B2-49C7-80F4-D26FE9FA10BA}</author>
    <author>tc={652C2921-5D5F-4941-AA87-F10AC560A6C5}</author>
    <author>tc={181C1135-78FE-42A4-B5AF-95DEE7B1D818}</author>
    <author>tc={21288F0F-8FB1-4C26-A250-F80C22C77AB7}</author>
    <author>tc={D48507BD-3F9E-45D8-8706-22922804B60F}</author>
    <author>tc={D73D538F-F378-4A02-8910-74CBAAFB1EC6}</author>
    <author>tc={404372E6-CBBD-4CA1-94C1-C4E827CF6218}</author>
    <author>tc={9B70FCB6-90CC-4B1B-9094-0B40497A7229}</author>
    <author>tc={0F68BBFB-8A7F-44C9-91FA-F3668165DF95}</author>
    <author>tc={DC4681D1-7DF6-41FF-AB7A-A50D1DC2856F}</author>
    <author>tc={CC3032D0-1579-4883-A21F-CE75AA46D9D1}</author>
    <author>tc={6B6A0F5F-B2DF-44C8-9CA4-F8EC64B8ABB0}</author>
    <author>tc={3660EDDC-57FE-4377-B163-639A528E032C}</author>
    <author>tc={4D242A27-70B0-444C-8522-878290CB3702}</author>
    <author>tc={3A910FA4-A6B5-4103-BB1F-1579F213D615}</author>
    <author>tc={8CD0C461-DAEB-4998-B023-807578103542}</author>
  </authors>
  <commentList>
    <comment ref="A17" authorId="0" shapeId="0" xr:uid="{00000000-0006-0000-1200-00000100000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Sum of adsorption and wash PFAS. These two represent all PFAS we can account for. We assume that all missing PFAS was adsorbed.
Used as C0 for MOF removal runs.</t>
        </r>
      </text>
    </comment>
    <comment ref="A30" authorId="1" shapeId="0" xr:uid="{781FBC1B-45B2-49C7-80F4-D26FE9FA10BA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E30" authorId="2" shapeId="0" xr:uid="{652C2921-5D5F-4941-AA87-F10AC560A6C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N30" authorId="3" shapeId="0" xr:uid="{181C1135-78FE-42A4-B5AF-95DEE7B1D818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W30" authorId="4" shapeId="0" xr:uid="{21288F0F-8FB1-4C26-A250-F80C22C77AB7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42" authorId="5" shapeId="0" xr:uid="{D48507BD-3F9E-45D8-8706-22922804B60F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E42" authorId="6" shapeId="0" xr:uid="{D73D538F-F378-4A02-8910-74CBAAFB1EC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N42" authorId="7" shapeId="0" xr:uid="{404372E6-CBBD-4CA1-94C1-C4E827CF6218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W42" authorId="8" shapeId="0" xr:uid="{9B70FCB6-90CC-4B1B-9094-0B40497A7229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54" authorId="9" shapeId="0" xr:uid="{0F68BBFB-8A7F-44C9-91FA-F3668165DF9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E54" authorId="10" shapeId="0" xr:uid="{DC4681D1-7DF6-41FF-AB7A-A50D1DC2856F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N54" authorId="11" shapeId="0" xr:uid="{CC3032D0-1579-4883-A21F-CE75AA46D9D1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W54" authorId="12" shapeId="0" xr:uid="{6B6A0F5F-B2DF-44C8-9CA4-F8EC64B8ABB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66" authorId="13" shapeId="0" xr:uid="{3660EDDC-57FE-4377-B163-639A528E032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E66" authorId="14" shapeId="0" xr:uid="{4D242A27-70B0-444C-8522-878290CB370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N66" authorId="15" shapeId="0" xr:uid="{3A910FA4-A6B5-4103-BB1F-1579F213D61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W66" authorId="16" shapeId="0" xr:uid="{8CD0C461-DAEB-4998-B023-80757810354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tc={4CB6A6AA-F318-4C0E-92EA-69BE452E868B}</author>
    <author>tc={073E53C1-A8A7-4C23-B3D9-A5B65F07A5C2}</author>
    <author>tc={E545B878-7E80-4674-BCC9-906BD0F4330D}</author>
    <author>tc={D8FADF43-0FE1-466E-8CD2-8053DDE9F6A9}</author>
    <author>tc={88D928BA-F64D-4045-AF90-1D332E34DCB1}</author>
    <author>tc={A4C9769C-7444-49A2-89DA-C1DE5BA7BE03}</author>
    <author>tc={D4B4778B-68C1-4245-83D3-A92E88A873E8}</author>
    <author>tc={CE14C73A-64D7-4FD4-B87D-4AE3BE752390}</author>
    <author>tc={1504F89E-8647-46C0-A903-2EA82954576C}</author>
    <author>tc={832DA892-0C45-4ECA-A758-B31283D0CA29}</author>
    <author>tc={BE9B0C9C-A72E-43BC-8EF6-086EC333B2F6}</author>
    <author>tc={A17CA238-B4D6-4768-BE3B-917C9FDC32C5}</author>
    <author>tc={2B13319D-6AE1-47F0-8C89-9A5DA8CC1442}</author>
    <author>tc={C1828887-81DA-48BD-9FB7-7276C74C3EFD}</author>
    <author>tc={8EAAE36A-923F-4F6F-A827-6F387F219FB9}</author>
    <author>tc={A4AF39AB-53B8-4446-9950-A11A19A2CB90}</author>
    <author>tc={91434079-FF8A-4E48-827D-8AD0F2E78FBF}</author>
    <author>tc={F6E8F9B1-139B-407E-95C0-A9F44CE1B99A}</author>
    <author>tc={188299B1-9464-4B99-B6A9-3242574C5B4E}</author>
    <author>tc={8FF70EC2-7817-4B96-A221-EC7AED8D729D}</author>
    <author>tc={8484E7F3-766B-49FB-8CAC-B95B052BD977}</author>
    <author>tc={2626229D-9FCF-41C5-82ED-ADE0BF4010DF}</author>
    <author>tc={DA2E69BA-FB97-4CDA-B076-43F2450BBC03}</author>
    <author>tc={6AAA30A2-3FDE-4B3D-9121-7858DAD23E26}</author>
    <author>tc={438C5E19-15A6-4D00-BDB9-F817DF86CE27}</author>
    <author>tc={BC663246-8B12-4F45-B35A-43A41BCA200B}</author>
    <author>tc={D13B890A-65CA-4645-84FE-BA7DCDA1F3F3}</author>
    <author>tc={D131184B-73D8-4D51-9CC3-C0B6613113BE}</author>
    <author>tc={61B247F5-A941-4B65-9B84-867913FA9165}</author>
    <author>tc={426C3813-4786-494C-B4CA-D97DBE61DB6E}</author>
    <author>tc={9DB03959-E804-4016-B7B4-57239DDBBA92}</author>
    <author>tc={A39D5C84-61E0-42C5-BC08-101CC625A8C1}</author>
    <author>tc={EB0D658A-E0CB-47A3-A0F6-FFADB7745B94}</author>
    <author>tc={01B287E4-E566-45D3-8629-045646924474}</author>
    <author>tc={385FFBBB-A455-421E-AE05-4500CC7E2088}</author>
    <author>tc={FA3C2BA1-C6E4-4C2E-B002-BCBF3492504B}</author>
    <author>tc={13613424-0B79-4629-AA52-B32CC372145B}</author>
    <author>tc={E9745F50-A22E-4378-A733-D303D76C522C}</author>
    <author>tc={C2F96F2D-2493-4A8F-8AB8-714E6F156C7E}</author>
    <author>tc={BAE700CD-7843-40B1-A2C4-860222463484}</author>
    <author>tc={F7139F79-2758-4E4F-A956-48F4BB4F3A3D}</author>
    <author>tc={C8D9EA44-3921-48A6-9274-98FDC57FCB16}</author>
    <author>tc={732DADC6-02CA-464E-9A5F-6CC4F577C5B4}</author>
    <author>tc={3F05053C-D4A3-4EAF-98CF-95308EEAB43B}</author>
    <author>tc={6AEF1965-6DA7-4ABA-8188-EA6C01251963}</author>
    <author>tc={5E1A73C8-61BE-4182-BB61-7C971A7A6362}</author>
    <author>tc={C803900F-87D7-4D45-9FA5-F9D211AEFB68}</author>
    <author>tc={E9CFFACD-F3D9-4AE3-9BB6-603501001337}</author>
    <author>tc={AEE17B91-3D77-42FB-BABD-DABED13F9831}</author>
    <author>tc={EE34C1C5-C619-4C78-B754-66A5CD97AEF2}</author>
    <author>tc={8BBCCDE3-05D4-4160-BAB0-272D96E684EE}</author>
    <author>tc={0BEDF539-9408-445D-8B38-307CD3C8B039}</author>
    <author>tc={621714ED-F253-444D-880A-16EBB0AAB8A5}</author>
    <author>tc={E1007F27-D037-4E97-9F16-D451820951C3}</author>
    <author>tc={844FBF67-350E-4787-BD96-1F2BF60B0466}</author>
    <author>tc={61EC5E6D-552C-42BD-9B21-61D7085F5885}</author>
    <author>tc={ECDBC238-2B85-4943-B123-FC8242903D60}</author>
    <author>tc={342E2791-2040-480C-BE92-6D3A6D5212ED}</author>
    <author>tc={04B600BE-ABE7-4E0D-8142-DB24783E6A73}</author>
    <author>tc={E7400B0A-C818-4670-A7BE-12F999FA2F8C}</author>
  </authors>
  <commentList>
    <comment ref="A74" authorId="0" shapeId="0" xr:uid="{4CB6A6AA-F318-4C0E-92EA-69BE452E868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74" authorId="1" shapeId="0" xr:uid="{073E53C1-A8A7-4C23-B3D9-A5B65F07A5C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74" authorId="2" shapeId="0" xr:uid="{E545B878-7E80-4674-BCC9-906BD0F4330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84" authorId="3" shapeId="0" xr:uid="{D8FADF43-0FE1-466E-8CD2-8053DDE9F6A9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84" authorId="4" shapeId="0" xr:uid="{88D928BA-F64D-4045-AF90-1D332E34DCB1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84" authorId="5" shapeId="0" xr:uid="{A4C9769C-7444-49A2-89DA-C1DE5BA7BE0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94" authorId="6" shapeId="0" xr:uid="{D4B4778B-68C1-4245-83D3-A92E88A873E8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94" authorId="7" shapeId="0" xr:uid="{CE14C73A-64D7-4FD4-B87D-4AE3BE75239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94" authorId="8" shapeId="0" xr:uid="{1504F89E-8647-46C0-A903-2EA82954576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04" authorId="9" shapeId="0" xr:uid="{832DA892-0C45-4ECA-A758-B31283D0CA29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04" authorId="10" shapeId="0" xr:uid="{BE9B0C9C-A72E-43BC-8EF6-086EC333B2F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04" authorId="11" shapeId="0" xr:uid="{A17CA238-B4D6-4768-BE3B-917C9FDC32C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14" authorId="12" shapeId="0" xr:uid="{2B13319D-6AE1-47F0-8C89-9A5DA8CC144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14" authorId="13" shapeId="0" xr:uid="{C1828887-81DA-48BD-9FB7-7276C74C3EF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14" authorId="14" shapeId="0" xr:uid="{8EAAE36A-923F-4F6F-A827-6F387F219FB9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26" authorId="15" shapeId="0" xr:uid="{A4AF39AB-53B8-4446-9950-A11A19A2CB9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26" authorId="16" shapeId="0" xr:uid="{91434079-FF8A-4E48-827D-8AD0F2E78FBF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26" authorId="17" shapeId="0" xr:uid="{F6E8F9B1-139B-407E-95C0-A9F44CE1B99A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36" authorId="18" shapeId="0" xr:uid="{188299B1-9464-4B99-B6A9-3242574C5B4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36" authorId="19" shapeId="0" xr:uid="{8FF70EC2-7817-4B96-A221-EC7AED8D729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36" authorId="20" shapeId="0" xr:uid="{8484E7F3-766B-49FB-8CAC-B95B052BD977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46" authorId="21" shapeId="0" xr:uid="{2626229D-9FCF-41C5-82ED-ADE0BF4010DF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46" authorId="22" shapeId="0" xr:uid="{DA2E69BA-FB97-4CDA-B076-43F2450BBC0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46" authorId="23" shapeId="0" xr:uid="{6AAA30A2-3FDE-4B3D-9121-7858DAD23E2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56" authorId="24" shapeId="0" xr:uid="{438C5E19-15A6-4D00-BDB9-F817DF86CE27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56" authorId="25" shapeId="0" xr:uid="{BC663246-8B12-4F45-B35A-43A41BCA200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56" authorId="26" shapeId="0" xr:uid="{D13B890A-65CA-4645-84FE-BA7DCDA1F3F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66" authorId="27" shapeId="0" xr:uid="{D131184B-73D8-4D51-9CC3-C0B6613113B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66" authorId="28" shapeId="0" xr:uid="{61B247F5-A941-4B65-9B84-867913FA916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66" authorId="29" shapeId="0" xr:uid="{426C3813-4786-494C-B4CA-D97DBE61DB6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78" authorId="30" shapeId="0" xr:uid="{9DB03959-E804-4016-B7B4-57239DDBBA9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78" authorId="31" shapeId="0" xr:uid="{A39D5C84-61E0-42C5-BC08-101CC625A8C1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78" authorId="32" shapeId="0" xr:uid="{EB0D658A-E0CB-47A3-A0F6-FFADB7745B9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88" authorId="33" shapeId="0" xr:uid="{01B287E4-E566-45D3-8629-04564692447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88" authorId="34" shapeId="0" xr:uid="{385FFBBB-A455-421E-AE05-4500CC7E2088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88" authorId="35" shapeId="0" xr:uid="{FA3C2BA1-C6E4-4C2E-B002-BCBF3492504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198" authorId="36" shapeId="0" xr:uid="{13613424-0B79-4629-AA52-B32CC372145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198" authorId="37" shapeId="0" xr:uid="{E9745F50-A22E-4378-A733-D303D76C522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198" authorId="38" shapeId="0" xr:uid="{C2F96F2D-2493-4A8F-8AB8-714E6F156C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08" authorId="39" shapeId="0" xr:uid="{BAE700CD-7843-40B1-A2C4-86022246348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08" authorId="40" shapeId="0" xr:uid="{F7139F79-2758-4E4F-A956-48F4BB4F3A3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08" authorId="41" shapeId="0" xr:uid="{C8D9EA44-3921-48A6-9274-98FDC57FCB1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18" authorId="42" shapeId="0" xr:uid="{732DADC6-02CA-464E-9A5F-6CC4F577C5B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18" authorId="43" shapeId="0" xr:uid="{3F05053C-D4A3-4EAF-98CF-95308EEAB43B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18" authorId="44" shapeId="0" xr:uid="{6AEF1965-6DA7-4ABA-8188-EA6C0125196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30" authorId="45" shapeId="0" xr:uid="{5E1A73C8-61BE-4182-BB61-7C971A7A636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30" authorId="46" shapeId="0" xr:uid="{C803900F-87D7-4D45-9FA5-F9D211AEFB68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30" authorId="47" shapeId="0" xr:uid="{E9CFFACD-F3D9-4AE3-9BB6-603501001337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40" authorId="48" shapeId="0" xr:uid="{AEE17B91-3D77-42FB-BABD-DABED13F9831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40" authorId="49" shapeId="0" xr:uid="{EE34C1C5-C619-4C78-B754-66A5CD97AEF2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40" authorId="50" shapeId="0" xr:uid="{8BBCCDE3-05D4-4160-BAB0-272D96E684E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50" authorId="51" shapeId="0" xr:uid="{0BEDF539-9408-445D-8B38-307CD3C8B039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50" authorId="52" shapeId="0" xr:uid="{621714ED-F253-444D-880A-16EBB0AAB8A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50" authorId="53" shapeId="0" xr:uid="{E1007F27-D037-4E97-9F16-D451820951C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60" authorId="54" shapeId="0" xr:uid="{844FBF67-350E-4787-BD96-1F2BF60B0466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60" authorId="55" shapeId="0" xr:uid="{61EC5E6D-552C-42BD-9B21-61D7085F5885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60" authorId="56" shapeId="0" xr:uid="{ECDBC238-2B85-4943-B123-FC8242903D60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A270" authorId="57" shapeId="0" xr:uid="{342E2791-2040-480C-BE92-6D3A6D5212E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Removed PFAS is the missing PFAS after subtracting remaining PFAS in solution and PFAS detected in wash</t>
        </r>
      </text>
    </comment>
    <comment ref="H270" authorId="58" shapeId="0" xr:uid="{04B600BE-ABE7-4E0D-8142-DB24783E6A7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  <comment ref="T270" authorId="59" shapeId="0" xr:uid="{E7400B0A-C818-4670-A7BE-12F999FA2F8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The % displayed is the percentage of the removed PFAS that was recovered</t>
        </r>
      </text>
    </comment>
  </commentList>
</comments>
</file>

<file path=xl/sharedStrings.xml><?xml version="1.0" encoding="utf-8"?>
<sst xmlns="http://schemas.openxmlformats.org/spreadsheetml/2006/main" count="2428" uniqueCount="397">
  <si>
    <t>PFOA</t>
  </si>
  <si>
    <t>PFOS</t>
  </si>
  <si>
    <t>GenX</t>
  </si>
  <si>
    <t>UiO-66-F4</t>
  </si>
  <si>
    <t>UiO-66-H</t>
  </si>
  <si>
    <t>OS-UiO-66-F4</t>
  </si>
  <si>
    <t>OS-UiO-66-H</t>
  </si>
  <si>
    <t>MeOH</t>
  </si>
  <si>
    <t>Acetone</t>
  </si>
  <si>
    <t>MeOH + NaCl</t>
  </si>
  <si>
    <t>Blank</t>
  </si>
  <si>
    <t>PFAS type</t>
  </si>
  <si>
    <t>Adsorption pass (PR1-A1)</t>
  </si>
  <si>
    <t>Wash (PR1-W1)</t>
  </si>
  <si>
    <t>Regeneration pass (PR1-D1)</t>
  </si>
  <si>
    <t>Adsorption pass (PR0-A1)</t>
  </si>
  <si>
    <t>LC-MS concentration (ng/L)</t>
  </si>
  <si>
    <t>Actual concentration (ng/L)</t>
  </si>
  <si>
    <t>Regeneration solvent</t>
  </si>
  <si>
    <t>PFAS stock data</t>
  </si>
  <si>
    <t>Wash (PR0-W1)</t>
  </si>
  <si>
    <t>Regeneration pass (PR0-D1)</t>
  </si>
  <si>
    <t>Adsorption pass (PR0-A2)</t>
  </si>
  <si>
    <t>Wash (PR0-W2)</t>
  </si>
  <si>
    <t>Regeneration pass (PR0-D2)</t>
  </si>
  <si>
    <t>Adsorption pass (PR0-A3)</t>
  </si>
  <si>
    <t>Wash (PR0-W3)</t>
  </si>
  <si>
    <t>Regeneration pass (PR0-D3)</t>
  </si>
  <si>
    <t>Adsorption pass (PR1-A2)</t>
  </si>
  <si>
    <t>Wash (PR1-W2)</t>
  </si>
  <si>
    <t>Regeneration pass (PR1-D2)</t>
  </si>
  <si>
    <t>Adsorption pass (PR1-A3)</t>
  </si>
  <si>
    <t>Wash (PR1-W3)</t>
  </si>
  <si>
    <t>Regeneration pass (PR1-D3)</t>
  </si>
  <si>
    <t>Adsorption pass (PR2-A1)</t>
  </si>
  <si>
    <t>Wash (PR2-W1)</t>
  </si>
  <si>
    <t>Regeneration pass (PR2-D1)</t>
  </si>
  <si>
    <t>Adsorption pass (PR2-A2)</t>
  </si>
  <si>
    <t>Wash (PR2-W2)</t>
  </si>
  <si>
    <t>Regeneration pass (PR2-D2)</t>
  </si>
  <si>
    <t>Adsorption pass (PR2-A3)</t>
  </si>
  <si>
    <t>Wash (PR2-W3)</t>
  </si>
  <si>
    <t>Regeneration pass (PR2-D3)</t>
  </si>
  <si>
    <t>Adsorption pass (PR3-A1)</t>
  </si>
  <si>
    <t>Wash (PR3-W1)</t>
  </si>
  <si>
    <t>Regeneration pass (PR3-D1)</t>
  </si>
  <si>
    <t>Adsorption pass (PR3-A2)</t>
  </si>
  <si>
    <t>Wash (PR3-W2)</t>
  </si>
  <si>
    <t>Regeneration pass (PR3-D2)</t>
  </si>
  <si>
    <t>Adsorption pass (PR3-A3)</t>
  </si>
  <si>
    <t>Wash (PR3-W3)</t>
  </si>
  <si>
    <t>Regeneration pass (PR3-D3)</t>
  </si>
  <si>
    <t>Adsorption pass (PR4-A1)</t>
  </si>
  <si>
    <t>Wash (PR4-W1)</t>
  </si>
  <si>
    <t>Regeneration pass (PR4-D1)</t>
  </si>
  <si>
    <t>Adsorption pass (PR4-A2)</t>
  </si>
  <si>
    <t>Wash (PR4-W2)</t>
  </si>
  <si>
    <t>Adsorption pass (PR4-A3)</t>
  </si>
  <si>
    <t>Wash (PR4-W3)</t>
  </si>
  <si>
    <t>Regeneration pass (PR4-D3)</t>
  </si>
  <si>
    <t>Sample volume (mL)</t>
  </si>
  <si>
    <t>Initial PFAS mass (ng)</t>
  </si>
  <si>
    <t>PFAS total (ng)</t>
  </si>
  <si>
    <t>Batch volume (mL)</t>
  </si>
  <si>
    <t>Regeneration pass (PR4-D2)</t>
  </si>
  <si>
    <t>Corrected concentration (ng/L)</t>
  </si>
  <si>
    <t>PFAS mass (ng)</t>
  </si>
  <si>
    <t>PFAS sum (ng)</t>
  </si>
  <si>
    <t>PFAS removed (ng)</t>
  </si>
  <si>
    <t>PFAS removed (%)</t>
  </si>
  <si>
    <t>PFAS Total removal (%)</t>
  </si>
  <si>
    <t>PFAS recovered (%)</t>
  </si>
  <si>
    <t>PFAS Total recovered (%)</t>
  </si>
  <si>
    <t>PFAS total recovered (ng)</t>
  </si>
  <si>
    <t>PFAS remaining mass (ng)</t>
  </si>
  <si>
    <t>Avg. PFAS (ng)</t>
  </si>
  <si>
    <t>Avg. PFAS total (ng)</t>
  </si>
  <si>
    <t>#1-1</t>
  </si>
  <si>
    <t>#2-1</t>
  </si>
  <si>
    <t>Reg. wash (RG01-1W2)</t>
  </si>
  <si>
    <t>Regeneration (RG01-1D)</t>
  </si>
  <si>
    <t>Ads. wash (RG01-1W1)</t>
  </si>
  <si>
    <t>Adsorption (RG01-1A)</t>
  </si>
  <si>
    <t>#3-1</t>
  </si>
  <si>
    <t>#1-2</t>
  </si>
  <si>
    <t>#1-3</t>
  </si>
  <si>
    <t>#1-4</t>
  </si>
  <si>
    <t>#1-5</t>
  </si>
  <si>
    <t>#2-2</t>
  </si>
  <si>
    <t>#2-3</t>
  </si>
  <si>
    <t>#2-4</t>
  </si>
  <si>
    <t>#2-5</t>
  </si>
  <si>
    <t>#3-2</t>
  </si>
  <si>
    <t>#3-3</t>
  </si>
  <si>
    <t>#3-4</t>
  </si>
  <si>
    <t>#3-5</t>
  </si>
  <si>
    <t>Adsorption (RG01-2A)</t>
  </si>
  <si>
    <t>Ads. wash (RG01-2W1)</t>
  </si>
  <si>
    <t>Regeneration (RG01-2D)</t>
  </si>
  <si>
    <t>Reg. wash (RG01-2W2)</t>
  </si>
  <si>
    <t>Adsorption (RG03-1A)</t>
  </si>
  <si>
    <t>Ads. wash (RG03-1W1)</t>
  </si>
  <si>
    <t>Regeneration (RG03-1D)</t>
  </si>
  <si>
    <t>Reg. wash (RG03-1W2)</t>
  </si>
  <si>
    <t>Adsorption (RG01-3A)</t>
  </si>
  <si>
    <t>Ads. wash (RG01-3W1)</t>
  </si>
  <si>
    <t>Regeneration (RG01-3D)</t>
  </si>
  <si>
    <t>Reg. wash (RG01-3W2)</t>
  </si>
  <si>
    <t>Adsorption (RG01-4A)</t>
  </si>
  <si>
    <t>Ads. wash (RG01-4W1)</t>
  </si>
  <si>
    <t>Regeneration (RG01-4D)</t>
  </si>
  <si>
    <t>Reg. wash (RG01-4W2)</t>
  </si>
  <si>
    <t>Adsorption (RG01-5A)</t>
  </si>
  <si>
    <t>Ads. wash (RG01-5W1)</t>
  </si>
  <si>
    <t>Regeneration (RG01-5D)</t>
  </si>
  <si>
    <t>Reg. wash (RG01-5W2)</t>
  </si>
  <si>
    <t>Adsorption (RG02-1A)</t>
  </si>
  <si>
    <t>Ads. wash (RG02-1W1)</t>
  </si>
  <si>
    <t>Regeneration (RG02-1D)</t>
  </si>
  <si>
    <t>Reg. wash (RG02-1W2)</t>
  </si>
  <si>
    <t>Adsorption (RG02-2A)</t>
  </si>
  <si>
    <t>Ads. wash (RG02-2W1)</t>
  </si>
  <si>
    <t>Regeneration (RG02-2D)</t>
  </si>
  <si>
    <t>Reg. wash (RG02-2W2)</t>
  </si>
  <si>
    <t>Adsorption (RG02-3A)</t>
  </si>
  <si>
    <t>Ads. wash (RG02-3W1)</t>
  </si>
  <si>
    <t>Regeneration (RG02-3D)</t>
  </si>
  <si>
    <t>Reg. wash (RG02-3W2)</t>
  </si>
  <si>
    <t>Adsorption (RG02-4A)</t>
  </si>
  <si>
    <t>Ads. wash (RG02-4W1)</t>
  </si>
  <si>
    <t>Regeneration (RG02-4D)</t>
  </si>
  <si>
    <t>Reg. wash (RG02-4W2)</t>
  </si>
  <si>
    <t>Adsorption (RG02-5A)</t>
  </si>
  <si>
    <t>Ads. wash (RG02-5W1)</t>
  </si>
  <si>
    <t>Regeneration (RG02-5D)</t>
  </si>
  <si>
    <t>Reg. wash (RG02-5W2)</t>
  </si>
  <si>
    <t>Adsorption (RG03-5A)</t>
  </si>
  <si>
    <t>Ads. wash (RG03-5W1)</t>
  </si>
  <si>
    <t>Regeneration (RG03-5D)</t>
  </si>
  <si>
    <t>Reg. wash (RG03-5W2)</t>
  </si>
  <si>
    <t>Reg. wash (RG03-4W2)</t>
  </si>
  <si>
    <t>Regeneration (RG03-4D)</t>
  </si>
  <si>
    <t>Ads. wash (RG03-4W1)</t>
  </si>
  <si>
    <t>Adsorption (RG03-4A)</t>
  </si>
  <si>
    <t>Adsorption (RG03-3A)</t>
  </si>
  <si>
    <t>Ads. wash (RG03-3W1)</t>
  </si>
  <si>
    <t>Regeneration (RG03-3D)</t>
  </si>
  <si>
    <t>Reg. wash (RG03-3W2)</t>
  </si>
  <si>
    <t>Reg. wash (RG03-2W2)</t>
  </si>
  <si>
    <t>Regeneration (RG03-2D)</t>
  </si>
  <si>
    <t>Ads. wash (RG03-2W1)</t>
  </si>
  <si>
    <t>Adsorption (RG03-2A)</t>
  </si>
  <si>
    <t>Adsorption (RG11-1A)</t>
  </si>
  <si>
    <t>Ads. wash (RG11-1W1)</t>
  </si>
  <si>
    <t>Regeneration (RG11-1D)</t>
  </si>
  <si>
    <t>Reg. wash (RG11-1W2)</t>
  </si>
  <si>
    <t>Adsorption (RG12-1A)</t>
  </si>
  <si>
    <t>Ads. wash (RG12-1W1)</t>
  </si>
  <si>
    <t>Regeneration (RG12-1D)</t>
  </si>
  <si>
    <t>Reg. wash (RG12-1W2)</t>
  </si>
  <si>
    <t>Adsorption (RG11-2A)</t>
  </si>
  <si>
    <t>Ads. wash (RG11-2W1)</t>
  </si>
  <si>
    <t>Regeneration (RG11-2D)</t>
  </si>
  <si>
    <t>Reg. wash (RG11-2W2)</t>
  </si>
  <si>
    <t>Ads. wash (RG12-2W1)</t>
  </si>
  <si>
    <t>Adsorption (RG12-2A)</t>
  </si>
  <si>
    <t>Regeneration (RG12-2D)</t>
  </si>
  <si>
    <t>Reg. wash (RG12-2W2)</t>
  </si>
  <si>
    <t>Adsorption (RG11-3A)</t>
  </si>
  <si>
    <t>Ads. wash (RG11-3W1)</t>
  </si>
  <si>
    <t>Regeneration (RG11-3D)</t>
  </si>
  <si>
    <t>Reg. wash (RG11-3W2)</t>
  </si>
  <si>
    <t>Adsorption (RG12-3A)</t>
  </si>
  <si>
    <t>Ads. wash (RG12-3W1)</t>
  </si>
  <si>
    <t>Regeneration (RG12-3D)</t>
  </si>
  <si>
    <t>Reg. wash (RG12-3W2)</t>
  </si>
  <si>
    <t>Adsorption (RG11-4A)</t>
  </si>
  <si>
    <t>Ads. wash (RG11-4W1)</t>
  </si>
  <si>
    <t>Regeneration (RG11-4D)</t>
  </si>
  <si>
    <t>Reg. wash (RG11-4W2)</t>
  </si>
  <si>
    <t>Adsorption (RG12-4A)</t>
  </si>
  <si>
    <t>Ads. wash (RG12-4W1)</t>
  </si>
  <si>
    <t>Regeneration (RG12-4D)</t>
  </si>
  <si>
    <t>Reg. wash (RG12-4W2)</t>
  </si>
  <si>
    <t>Adsorption (RG11-5A)</t>
  </si>
  <si>
    <t>Ads. wash (RG11-5W1)</t>
  </si>
  <si>
    <t>Regeneration (RG11-5D)</t>
  </si>
  <si>
    <t>Reg. wash (RG11-5W2)</t>
  </si>
  <si>
    <t>Adsorption (RG12-5A)</t>
  </si>
  <si>
    <t>Ads. wash (RG12-5W1)</t>
  </si>
  <si>
    <t>Regeneration (RG12-5D)</t>
  </si>
  <si>
    <t>Reg. wash (RG12-5W2)</t>
  </si>
  <si>
    <t>Adsorption (RG21-1A)</t>
  </si>
  <si>
    <t>Ads. wash (RG21-1W1)</t>
  </si>
  <si>
    <t>Regeneration (RG21-1D)</t>
  </si>
  <si>
    <t>Reg. wash (RG21-1W2)</t>
  </si>
  <si>
    <t>Adsorption (RG21-2A)</t>
  </si>
  <si>
    <t>Ads. wash (RG21-2W1)</t>
  </si>
  <si>
    <t>Regeneration (RG21-2D)</t>
  </si>
  <si>
    <t>Reg. wash (RG21-2W2)</t>
  </si>
  <si>
    <t>Adsorption (RG21-3A)</t>
  </si>
  <si>
    <t>Ads. wash (RG21-3W1)</t>
  </si>
  <si>
    <t>Regeneration (RG21-3D)</t>
  </si>
  <si>
    <t>Reg. wash (RG21-3W2)</t>
  </si>
  <si>
    <t>Adsorption (RG21-4A)</t>
  </si>
  <si>
    <t>Ads. wash (RG21-4W1)</t>
  </si>
  <si>
    <t>Regeneration (RG21-4D)</t>
  </si>
  <si>
    <t>Reg. wash (RG21-4W2)</t>
  </si>
  <si>
    <t>Adsorption (RG21-5A)</t>
  </si>
  <si>
    <t>Ads. wash (RG21-5W1)</t>
  </si>
  <si>
    <t>Regeneration (RG21-5D)</t>
  </si>
  <si>
    <t>Reg. wash (RG21-5W2)</t>
  </si>
  <si>
    <t>Adsorption (RG22-5A)</t>
  </si>
  <si>
    <t>Ads. wash (RG22-5W1)</t>
  </si>
  <si>
    <t>Regeneration (RG22-5D)</t>
  </si>
  <si>
    <t>Reg. wash (RG22-5W2)</t>
  </si>
  <si>
    <t>Adsorption (RG22-4A)</t>
  </si>
  <si>
    <t>Ads. wash (RG22-4W1)</t>
  </si>
  <si>
    <t>Regeneration (RG22-4D)</t>
  </si>
  <si>
    <t>Reg. wash (RG22-4W2)</t>
  </si>
  <si>
    <t>Adsorption (RG22-3A)</t>
  </si>
  <si>
    <t>Reg. wash (RG22-3W2)</t>
  </si>
  <si>
    <t>Regeneration (RG22-3D)</t>
  </si>
  <si>
    <t>Ads. wash (RG22-3W1)</t>
  </si>
  <si>
    <t>Reg. wash (RG22-2W2)</t>
  </si>
  <si>
    <t>Regeneration (RG22-2D)</t>
  </si>
  <si>
    <t>Ads. wash (RG22-2W1)</t>
  </si>
  <si>
    <t>Adsorption (RG22-2A)</t>
  </si>
  <si>
    <t>Reg. wash (RG22-1W2)</t>
  </si>
  <si>
    <t>Regeneration (RG22-1D)</t>
  </si>
  <si>
    <t>Ads. wash (RG22-1W1)</t>
  </si>
  <si>
    <t>Adsorption (RG22-1A)</t>
  </si>
  <si>
    <t>Adsorption (RG31-1A)</t>
  </si>
  <si>
    <t>Ads. wash (RG31-1W1)</t>
  </si>
  <si>
    <t>Regeneration (RG31-1D)</t>
  </si>
  <si>
    <t>Reg. wash (RG31-1W2)</t>
  </si>
  <si>
    <t>Adsorption (RG31-2A)</t>
  </si>
  <si>
    <t>Ads. wash (RG31-2W1)</t>
  </si>
  <si>
    <t>Regeneration (RG31-2D)</t>
  </si>
  <si>
    <t>Reg. wash (RG31-2W2)</t>
  </si>
  <si>
    <t>Adsorption (RG31-3A)</t>
  </si>
  <si>
    <t>Ads. wash (RG31-3W1)</t>
  </si>
  <si>
    <t>Regeneration (RG31-3D)</t>
  </si>
  <si>
    <t>Reg. wash (RG31-3W2)</t>
  </si>
  <si>
    <t>Adsorption (RG31-4A)</t>
  </si>
  <si>
    <t>Ads. wash (RG31-4W1)</t>
  </si>
  <si>
    <t>Regeneration (RG31-4D)</t>
  </si>
  <si>
    <t>Reg. wash (RG31-4W2)</t>
  </si>
  <si>
    <t>Adsorption (RG31-5A)</t>
  </si>
  <si>
    <t>Ads. wash (RG31-5W1)</t>
  </si>
  <si>
    <t>Regeneration (RG31-5D)</t>
  </si>
  <si>
    <t>Reg. wash (RG31-5W2)</t>
  </si>
  <si>
    <t>Adsorption (RG32-5A)</t>
  </si>
  <si>
    <t>Ads. wash (RG32-5W1)</t>
  </si>
  <si>
    <t>Regeneration (RG32-5D)</t>
  </si>
  <si>
    <t>Reg. wash (RG32-5W2)</t>
  </si>
  <si>
    <t>Adsorption (RG32-4A)</t>
  </si>
  <si>
    <t>Ads. wash (RG32-4W1)</t>
  </si>
  <si>
    <t>Regeneration (RG32-4D)</t>
  </si>
  <si>
    <t>Reg. wash (RG32-4W2)</t>
  </si>
  <si>
    <t>Adsorption (RG32-3A)</t>
  </si>
  <si>
    <t>Ads. wash (RG32-3W1)</t>
  </si>
  <si>
    <t>Regeneration (RG32-3D)</t>
  </si>
  <si>
    <t>Reg. wash (RG32-3W2)</t>
  </si>
  <si>
    <t>Adsorption (RG32-2A)</t>
  </si>
  <si>
    <t>Ads. wash (RG32-2W1)</t>
  </si>
  <si>
    <t>Regeneration (RG32-2D)</t>
  </si>
  <si>
    <t>Reg. wash (RG32-2W2)</t>
  </si>
  <si>
    <t>Adsorption (RG32-1A)</t>
  </si>
  <si>
    <t>Ads. wash (RG32-1W1)</t>
  </si>
  <si>
    <t>Regeneration (RG32-1D)</t>
  </si>
  <si>
    <t>Reg. wash (RG32-1W2)</t>
  </si>
  <si>
    <t>Adsorption (RG41-1A)</t>
  </si>
  <si>
    <t>Ads. wash (RG41-1W1)</t>
  </si>
  <si>
    <t>Regeneration (RG41-1D)</t>
  </si>
  <si>
    <t>Reg. wash (RG41-1W2)</t>
  </si>
  <si>
    <t>Adsorption (RG41-2A)</t>
  </si>
  <si>
    <t>Ads. wash (RG41-2W1)</t>
  </si>
  <si>
    <t>Regeneration (RG41-2D)</t>
  </si>
  <si>
    <t>Reg. wash (RG41-2W2)</t>
  </si>
  <si>
    <t>Adsorption (RG41-3A)</t>
  </si>
  <si>
    <t>Ads. wash (RG41-3W1)</t>
  </si>
  <si>
    <t>Regeneration (RG41-3D)</t>
  </si>
  <si>
    <t>Reg. wash (RG41-3W2)</t>
  </si>
  <si>
    <t>Adsorption (RG41-4A)</t>
  </si>
  <si>
    <t>Ads. wash (RG41-4W1)</t>
  </si>
  <si>
    <t>Regeneration (RG41-4D)</t>
  </si>
  <si>
    <t>Reg. wash (RG41-4W2)</t>
  </si>
  <si>
    <t>Adsorption (RG41-5A)</t>
  </si>
  <si>
    <t>Ads. wash (RG41-5W1)</t>
  </si>
  <si>
    <t>Regeneration (RG41-5D)</t>
  </si>
  <si>
    <t>Reg. wash (RG41-5W2)</t>
  </si>
  <si>
    <t>Adsorption (RG42-5A)</t>
  </si>
  <si>
    <t>Ads. wash (RG42-5W1)</t>
  </si>
  <si>
    <t>Regeneration (RG42-5D)</t>
  </si>
  <si>
    <t>Reg. wash (RG42-5W2)</t>
  </si>
  <si>
    <t>Adsorption (RG42-4A)</t>
  </si>
  <si>
    <t>Ads. wash (RG42-4W1)</t>
  </si>
  <si>
    <t>Regeneration (RG42-4D)</t>
  </si>
  <si>
    <t>Reg. wash (RG42-4W2)</t>
  </si>
  <si>
    <t>Adsorption (RG42-3A)</t>
  </si>
  <si>
    <t>Ads. wash (RG42-3W1)</t>
  </si>
  <si>
    <t>Regeneration (RG42-3D)</t>
  </si>
  <si>
    <t>Reg. wash (RG42-3W2)</t>
  </si>
  <si>
    <t>Adsorption (RG42-2A)</t>
  </si>
  <si>
    <t>Ads. wash (RG42-2W1)</t>
  </si>
  <si>
    <t>Regeneration (RG42-2D)</t>
  </si>
  <si>
    <t>Reg. wash (RG42-2W2)</t>
  </si>
  <si>
    <t>Adsorption (RG42-1A)</t>
  </si>
  <si>
    <t>Ads. wash (RG42-1W1)</t>
  </si>
  <si>
    <t>Regeneration (RG42-1D)</t>
  </si>
  <si>
    <t>Reg. wash (RG42-1W2)</t>
  </si>
  <si>
    <t>Total</t>
  </si>
  <si>
    <t>Average removal</t>
  </si>
  <si>
    <t>St. dev.</t>
  </si>
  <si>
    <t>Adsorption</t>
  </si>
  <si>
    <t>Regeneration</t>
  </si>
  <si>
    <t>Amount recovered (of adsorbed)</t>
  </si>
  <si>
    <t>PERFORMANCE OVERVIEW &amp; PLOTS</t>
  </si>
  <si>
    <t>Cycle 1</t>
  </si>
  <si>
    <t>Cycle 2</t>
  </si>
  <si>
    <t>Cycle 3</t>
  </si>
  <si>
    <t>Cycle 4</t>
  </si>
  <si>
    <t>Cycle 5</t>
  </si>
  <si>
    <t>Performance [%]</t>
  </si>
  <si>
    <t>Standard Deviation [%]</t>
  </si>
  <si>
    <t>Comparison -H vs OS-H, -F4 vs OS-F4, OS-H vs OS-F4</t>
  </si>
  <si>
    <t>Total PFAS removed</t>
  </si>
  <si>
    <t>Total PFOA removed</t>
  </si>
  <si>
    <t>Total PFOS removed</t>
  </si>
  <si>
    <t>Total GenX removed</t>
  </si>
  <si>
    <t>Total PFAS input [ng]</t>
  </si>
  <si>
    <t>Total PFOA input [ng]</t>
  </si>
  <si>
    <t>Total PFOS input [ng]</t>
  </si>
  <si>
    <t>Total GenX input [ng]</t>
  </si>
  <si>
    <t>Total PFAS removed [ng]</t>
  </si>
  <si>
    <t>Total PFOA removed [ng]</t>
  </si>
  <si>
    <t>Total PFOS removed [ng]</t>
  </si>
  <si>
    <t>Total GenX removed [ng]</t>
  </si>
  <si>
    <t>Total PFAS regenerated [ng]</t>
  </si>
  <si>
    <t>Total PFOA regenerated [ng]</t>
  </si>
  <si>
    <t>Total PFOS regenerated [ng]</t>
  </si>
  <si>
    <t>Total GenX regenerated [ng]</t>
  </si>
  <si>
    <t>sum =</t>
  </si>
  <si>
    <t>avg. =</t>
  </si>
  <si>
    <t>=</t>
  </si>
  <si>
    <t>Total PFAS removed [%]</t>
  </si>
  <si>
    <t>Total PFOA removed [%]</t>
  </si>
  <si>
    <t>Total PFOS removed [%]</t>
  </si>
  <si>
    <t>Total GenX removed [%]</t>
  </si>
  <si>
    <t>Total PFAS recovered [%]</t>
  </si>
  <si>
    <t>Total PFOA recovered [%]</t>
  </si>
  <si>
    <t>Total PFOS recovered [%]</t>
  </si>
  <si>
    <t>Total GenX recovered [%]</t>
  </si>
  <si>
    <t>Pass 1</t>
  </si>
  <si>
    <t>Average</t>
  </si>
  <si>
    <t>Standard Deviation</t>
  </si>
  <si>
    <t>St. Dev. PFAS Total removed [%]</t>
  </si>
  <si>
    <t>St. Dev. PFOA Total removed [%]</t>
  </si>
  <si>
    <t>St. Dev. PFOS Total removed [%]</t>
  </si>
  <si>
    <t>St. Dev. GenX Total removed [%]</t>
  </si>
  <si>
    <t>St. Dev. PFAS Total recovered [%]</t>
  </si>
  <si>
    <t>St. Dev. PFOA Total recovered [%]</t>
  </si>
  <si>
    <t>St. Dev. PFOS Total recovered [%]</t>
  </si>
  <si>
    <t>St. Dev. GenX Total recovered [%]</t>
  </si>
  <si>
    <t>try line graph</t>
  </si>
  <si>
    <t>Pass 2</t>
  </si>
  <si>
    <t>MeOH-NaCl</t>
  </si>
  <si>
    <t xml:space="preserve">Total </t>
  </si>
  <si>
    <t>UiO-66-H-OS</t>
  </si>
  <si>
    <t>UiO-66-F4-OS</t>
  </si>
  <si>
    <t>PRELIMINARY RECOVERY %</t>
  </si>
  <si>
    <t>Total PFAS</t>
  </si>
  <si>
    <t>UiO-66</t>
  </si>
  <si>
    <t>LEGEND</t>
  </si>
  <si>
    <t>Column width=0.42</t>
  </si>
  <si>
    <t>&gt;100%</t>
  </si>
  <si>
    <t>HEAT MAP PRELIMINARY RECOVERY %</t>
  </si>
  <si>
    <t>Adsorption %</t>
  </si>
  <si>
    <t>Cycle</t>
  </si>
  <si>
    <t>MAX=</t>
  </si>
  <si>
    <t>MIN=</t>
  </si>
  <si>
    <t>Recovery %</t>
  </si>
  <si>
    <t>MEAN</t>
  </si>
  <si>
    <t>UiO-66-OS</t>
  </si>
  <si>
    <r>
      <t>UiO-66-(F)</t>
    </r>
    <r>
      <rPr>
        <b/>
        <vertAlign val="subscript"/>
        <sz val="11"/>
        <color theme="1"/>
        <rFont val="Calibri"/>
        <family val="2"/>
        <scheme val="minor"/>
      </rPr>
      <t>4</t>
    </r>
  </si>
  <si>
    <r>
      <t>UiO-66-(F)</t>
    </r>
    <r>
      <rPr>
        <b/>
        <vertAlign val="subscript"/>
        <sz val="11"/>
        <color theme="1"/>
        <rFont val="Calibri"/>
        <family val="2"/>
        <scheme val="minor"/>
      </rPr>
      <t>4</t>
    </r>
    <r>
      <rPr>
        <b/>
        <sz val="11"/>
        <color theme="1"/>
        <rFont val="Calibri"/>
        <family val="2"/>
        <scheme val="minor"/>
      </rPr>
      <t>-OS</t>
    </r>
  </si>
  <si>
    <t>Column Width=4.86</t>
  </si>
  <si>
    <t>Cycles</t>
  </si>
  <si>
    <t>Std. Dev.</t>
  </si>
  <si>
    <t>Avg. Ads.</t>
  </si>
  <si>
    <t>Avg. Des.</t>
  </si>
  <si>
    <t>TOTAL PFAS ADSORPTION AND REGENERATION &amp; THEIR STANDARD DEVIATIONS</t>
  </si>
  <si>
    <r>
      <t>UiO-66-(F)</t>
    </r>
    <r>
      <rPr>
        <b/>
        <vertAlign val="subscript"/>
        <sz val="11"/>
        <color theme="1"/>
        <rFont val="Arial"/>
        <family val="2"/>
      </rPr>
      <t>4</t>
    </r>
  </si>
  <si>
    <r>
      <t>UiO-66-(F)</t>
    </r>
    <r>
      <rPr>
        <b/>
        <vertAlign val="subscript"/>
        <sz val="11"/>
        <color theme="1"/>
        <rFont val="Arial"/>
        <family val="2"/>
      </rPr>
      <t>4</t>
    </r>
    <r>
      <rPr>
        <b/>
        <sz val="11"/>
        <color theme="1"/>
        <rFont val="Arial"/>
        <family val="2"/>
      </rPr>
      <t>-OS</t>
    </r>
  </si>
  <si>
    <r>
      <t>UiO-66-(F)</t>
    </r>
    <r>
      <rPr>
        <vertAlign val="subscript"/>
        <sz val="11"/>
        <color theme="1"/>
        <rFont val="Arial"/>
        <family val="2"/>
      </rPr>
      <t>4</t>
    </r>
  </si>
  <si>
    <r>
      <t>UiO-66-(F)</t>
    </r>
    <r>
      <rPr>
        <vertAlign val="sub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-OS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</si>
</sst>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.0"/>
    <numFmt numFmtId="166" formatCode=";;;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  <font>
      <sz val="28"/>
      <color theme="1"/>
      <name val="Calibri"/>
      <family val="2"/>
      <scheme val="minor"/>
    </font>
    <font>
      <sz val="28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48"/>
      <color theme="0"/>
      <name val="Calibri"/>
      <family val="2"/>
      <scheme val="minor"/>
    </font>
    <font>
      <b/>
      <sz val="48"/>
      <name val="Calibri"/>
      <family val="2"/>
      <scheme val="minor"/>
    </font>
    <font>
      <b/>
      <sz val="28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vertAlign val="subscript"/>
      <sz val="11"/>
      <color theme="1"/>
      <name val="Arial"/>
      <family val="2"/>
    </font>
    <font>
      <b/>
      <i/>
      <sz val="13"/>
      <color theme="0"/>
      <name val="Arial"/>
      <family val="2"/>
    </font>
    <font>
      <b/>
      <i/>
      <sz val="13"/>
      <color theme="1"/>
      <name val="Arial"/>
      <family val="2"/>
    </font>
    <font>
      <sz val="10"/>
      <color theme="1"/>
      <name val="Arial"/>
      <family val="2"/>
    </font>
    <font>
      <b/>
      <sz val="14"/>
      <color theme="1"/>
      <name val="Arial"/>
      <family val="2"/>
    </font>
    <font>
      <b/>
      <i/>
      <sz val="10"/>
      <color theme="1"/>
      <name val="Arial"/>
      <family val="2"/>
    </font>
    <font>
      <vertAlign val="subscript"/>
      <sz val="11"/>
      <color theme="1"/>
      <name val="Arial"/>
      <family val="2"/>
    </font>
    <font>
      <sz val="28"/>
      <name val="Calibri"/>
      <family val="2"/>
      <scheme val="minor"/>
    </font>
  </fonts>
  <fills count="2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7A82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33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A3B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82A1D8"/>
        <bgColor indexed="64"/>
      </patternFill>
    </fill>
    <fill>
      <patternFill patternType="solid">
        <fgColor rgb="FF95C674"/>
        <bgColor indexed="64"/>
      </patternFill>
    </fill>
    <fill>
      <patternFill patternType="solid">
        <fgColor theme="0"/>
        <bgColor indexed="64"/>
      </patternFill>
    </fill>
  </fills>
  <borders count="6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1">
    <xf numFmtId="0" fontId="0" fillId="0" borderId="0"/>
  </cellStyleXfs>
  <cellXfs count="342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2" fontId="0" fillId="0" borderId="0" xfId="0" applyNumberFormat="1"/>
    <xf numFmtId="0" fontId="0" fillId="0" borderId="5" xfId="0" applyBorder="1"/>
    <xf numFmtId="11" fontId="0" fillId="0" borderId="0" xfId="0" applyNumberFormat="1"/>
    <xf numFmtId="0" fontId="0" fillId="0" borderId="9" xfId="0" applyBorder="1"/>
    <xf numFmtId="0" fontId="0" fillId="0" borderId="13" xfId="0" applyBorder="1"/>
    <xf numFmtId="11" fontId="0" fillId="0" borderId="16" xfId="0" applyNumberFormat="1" applyBorder="1"/>
    <xf numFmtId="1" fontId="0" fillId="0" borderId="0" xfId="0" applyNumberFormat="1"/>
    <xf numFmtId="1" fontId="0" fillId="0" borderId="16" xfId="0" applyNumberFormat="1" applyBorder="1"/>
    <xf numFmtId="0" fontId="0" fillId="5" borderId="14" xfId="0" applyFill="1" applyBorder="1"/>
    <xf numFmtId="0" fontId="0" fillId="2" borderId="14" xfId="0" applyFill="1" applyBorder="1"/>
    <xf numFmtId="0" fontId="0" fillId="8" borderId="15" xfId="0" applyFill="1" applyBorder="1"/>
    <xf numFmtId="0" fontId="0" fillId="0" borderId="0" xfId="0" applyAlignment="1">
      <alignment wrapText="1"/>
    </xf>
    <xf numFmtId="0" fontId="0" fillId="0" borderId="14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165" fontId="0" fillId="0" borderId="4" xfId="0" applyNumberFormat="1" applyBorder="1"/>
    <xf numFmtId="165" fontId="0" fillId="0" borderId="0" xfId="0" applyNumberFormat="1"/>
    <xf numFmtId="165" fontId="0" fillId="0" borderId="5" xfId="0" applyNumberFormat="1" applyBorder="1"/>
    <xf numFmtId="0" fontId="0" fillId="11" borderId="2" xfId="0" applyFill="1" applyBorder="1"/>
    <xf numFmtId="0" fontId="0" fillId="11" borderId="3" xfId="0" applyFill="1" applyBorder="1"/>
    <xf numFmtId="0" fontId="0" fillId="11" borderId="7" xfId="0" applyFill="1" applyBorder="1"/>
    <xf numFmtId="0" fontId="0" fillId="11" borderId="8" xfId="0" applyFill="1" applyBorder="1"/>
    <xf numFmtId="0" fontId="0" fillId="9" borderId="2" xfId="0" applyFill="1" applyBorder="1"/>
    <xf numFmtId="0" fontId="0" fillId="9" borderId="3" xfId="0" applyFill="1" applyBorder="1"/>
    <xf numFmtId="0" fontId="0" fillId="9" borderId="7" xfId="0" applyFill="1" applyBorder="1"/>
    <xf numFmtId="0" fontId="0" fillId="9" borderId="8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7" xfId="0" applyFill="1" applyBorder="1"/>
    <xf numFmtId="0" fontId="0" fillId="5" borderId="8" xfId="0" applyFill="1" applyBorder="1"/>
    <xf numFmtId="0" fontId="0" fillId="4" borderId="2" xfId="0" applyFill="1" applyBorder="1"/>
    <xf numFmtId="0" fontId="0" fillId="4" borderId="3" xfId="0" applyFill="1" applyBorder="1"/>
    <xf numFmtId="0" fontId="0" fillId="4" borderId="7" xfId="0" applyFill="1" applyBorder="1"/>
    <xf numFmtId="0" fontId="0" fillId="4" borderId="8" xfId="0" applyFill="1" applyBorder="1"/>
    <xf numFmtId="0" fontId="0" fillId="10" borderId="2" xfId="0" applyFill="1" applyBorder="1"/>
    <xf numFmtId="0" fontId="0" fillId="10" borderId="3" xfId="0" applyFill="1" applyBorder="1"/>
    <xf numFmtId="0" fontId="0" fillId="10" borderId="7" xfId="0" applyFill="1" applyBorder="1"/>
    <xf numFmtId="0" fontId="0" fillId="10" borderId="8" xfId="0" applyFill="1" applyBorder="1"/>
    <xf numFmtId="1" fontId="0" fillId="0" borderId="4" xfId="0" applyNumberFormat="1" applyBorder="1"/>
    <xf numFmtId="1" fontId="0" fillId="0" borderId="5" xfId="0" applyNumberFormat="1" applyBorder="1"/>
    <xf numFmtId="164" fontId="0" fillId="0" borderId="4" xfId="0" applyNumberFormat="1" applyBorder="1"/>
    <xf numFmtId="164" fontId="0" fillId="0" borderId="0" xfId="0" applyNumberFormat="1"/>
    <xf numFmtId="165" fontId="0" fillId="7" borderId="0" xfId="0" applyNumberFormat="1" applyFill="1"/>
    <xf numFmtId="165" fontId="0" fillId="7" borderId="16" xfId="0" applyNumberFormat="1" applyFill="1" applyBorder="1"/>
    <xf numFmtId="2" fontId="0" fillId="0" borderId="4" xfId="0" applyNumberFormat="1" applyBorder="1"/>
    <xf numFmtId="2" fontId="0" fillId="0" borderId="5" xfId="0" applyNumberFormat="1" applyBorder="1"/>
    <xf numFmtId="164" fontId="0" fillId="0" borderId="5" xfId="0" applyNumberFormat="1" applyBorder="1"/>
    <xf numFmtId="164" fontId="0" fillId="3" borderId="0" xfId="0" applyNumberFormat="1" applyFill="1"/>
    <xf numFmtId="164" fontId="0" fillId="3" borderId="5" xfId="0" applyNumberFormat="1" applyFill="1" applyBorder="1"/>
    <xf numFmtId="0" fontId="0" fillId="3" borderId="7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2" fillId="0" borderId="0" xfId="0" applyFont="1"/>
    <xf numFmtId="2" fontId="0" fillId="0" borderId="0" xfId="0" applyNumberFormat="1" applyAlignment="1">
      <alignment wrapText="1"/>
    </xf>
    <xf numFmtId="0" fontId="0" fillId="0" borderId="16" xfId="0" applyBorder="1"/>
    <xf numFmtId="2" fontId="0" fillId="3" borderId="7" xfId="0" applyNumberFormat="1" applyFill="1" applyBorder="1"/>
    <xf numFmtId="2" fontId="0" fillId="3" borderId="7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0" fontId="0" fillId="3" borderId="0" xfId="0" applyFill="1"/>
    <xf numFmtId="0" fontId="0" fillId="3" borderId="5" xfId="0" applyFill="1" applyBorder="1"/>
    <xf numFmtId="0" fontId="0" fillId="3" borderId="7" xfId="0" applyFill="1" applyBorder="1"/>
    <xf numFmtId="0" fontId="0" fillId="3" borderId="8" xfId="0" applyFill="1" applyBorder="1"/>
    <xf numFmtId="0" fontId="0" fillId="0" borderId="25" xfId="0" applyBorder="1"/>
    <xf numFmtId="0" fontId="0" fillId="0" borderId="23" xfId="0" applyBorder="1"/>
    <xf numFmtId="0" fontId="0" fillId="0" borderId="26" xfId="0" applyBorder="1"/>
    <xf numFmtId="0" fontId="0" fillId="0" borderId="22" xfId="0" applyBorder="1"/>
    <xf numFmtId="0" fontId="0" fillId="0" borderId="24" xfId="0" applyBorder="1"/>
    <xf numFmtId="0" fontId="3" fillId="0" borderId="0" xfId="0" applyFont="1"/>
    <xf numFmtId="0" fontId="4" fillId="0" borderId="0" xfId="0" applyFont="1"/>
    <xf numFmtId="10" fontId="0" fillId="0" borderId="7" xfId="0" applyNumberFormat="1" applyBorder="1"/>
    <xf numFmtId="10" fontId="0" fillId="0" borderId="8" xfId="0" applyNumberFormat="1" applyBorder="1"/>
    <xf numFmtId="0" fontId="7" fillId="0" borderId="1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42" xfId="0" applyBorder="1"/>
    <xf numFmtId="0" fontId="0" fillId="0" borderId="43" xfId="0" applyBorder="1"/>
    <xf numFmtId="0" fontId="6" fillId="0" borderId="2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164" fontId="0" fillId="0" borderId="40" xfId="0" applyNumberFormat="1" applyBorder="1"/>
    <xf numFmtId="164" fontId="0" fillId="0" borderId="41" xfId="0" applyNumberFormat="1" applyBorder="1"/>
    <xf numFmtId="164" fontId="0" fillId="0" borderId="36" xfId="0" applyNumberFormat="1" applyBorder="1"/>
    <xf numFmtId="164" fontId="0" fillId="0" borderId="37" xfId="0" applyNumberFormat="1" applyBorder="1"/>
    <xf numFmtId="164" fontId="0" fillId="0" borderId="38" xfId="0" applyNumberFormat="1" applyBorder="1"/>
    <xf numFmtId="164" fontId="0" fillId="0" borderId="39" xfId="0" applyNumberFormat="1" applyBorder="1"/>
    <xf numFmtId="2" fontId="0" fillId="3" borderId="0" xfId="0" applyNumberFormat="1" applyFill="1"/>
    <xf numFmtId="0" fontId="0" fillId="0" borderId="1" xfId="0" applyBorder="1"/>
    <xf numFmtId="0" fontId="0" fillId="0" borderId="2" xfId="0" applyBorder="1"/>
    <xf numFmtId="0" fontId="0" fillId="0" borderId="3" xfId="0" applyBorder="1"/>
    <xf numFmtId="2" fontId="0" fillId="0" borderId="7" xfId="0" applyNumberFormat="1" applyBorder="1"/>
    <xf numFmtId="2" fontId="0" fillId="0" borderId="8" xfId="0" applyNumberFormat="1" applyBorder="1"/>
    <xf numFmtId="10" fontId="0" fillId="0" borderId="0" xfId="0" applyNumberFormat="1"/>
    <xf numFmtId="164" fontId="0" fillId="0" borderId="2" xfId="0" applyNumberFormat="1" applyBorder="1"/>
    <xf numFmtId="164" fontId="0" fillId="0" borderId="3" xfId="0" applyNumberFormat="1" applyBorder="1"/>
    <xf numFmtId="164" fontId="0" fillId="0" borderId="7" xfId="0" applyNumberFormat="1" applyBorder="1"/>
    <xf numFmtId="164" fontId="0" fillId="0" borderId="8" xfId="0" applyNumberFormat="1" applyBorder="1"/>
    <xf numFmtId="164" fontId="0" fillId="0" borderId="44" xfId="0" applyNumberFormat="1" applyBorder="1"/>
    <xf numFmtId="164" fontId="0" fillId="0" borderId="45" xfId="0" applyNumberFormat="1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164" fontId="0" fillId="0" borderId="0" xfId="0" applyNumberFormat="1" applyAlignment="1">
      <alignment horizontal="center"/>
    </xf>
    <xf numFmtId="10" fontId="0" fillId="0" borderId="0" xfId="0" applyNumberFormat="1" applyAlignment="1">
      <alignment horizontal="center"/>
    </xf>
    <xf numFmtId="10" fontId="0" fillId="0" borderId="5" xfId="0" applyNumberFormat="1" applyBorder="1" applyAlignment="1">
      <alignment horizontal="center"/>
    </xf>
    <xf numFmtId="164" fontId="0" fillId="0" borderId="7" xfId="0" applyNumberFormat="1" applyBorder="1" applyAlignment="1">
      <alignment horizontal="center"/>
    </xf>
    <xf numFmtId="10" fontId="0" fillId="0" borderId="7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0" fontId="0" fillId="0" borderId="0" xfId="0" applyAlignment="1">
      <alignment horizontal="center" textRotation="90"/>
    </xf>
    <xf numFmtId="0" fontId="1" fillId="17" borderId="46" xfId="0" applyFont="1" applyFill="1" applyBorder="1" applyAlignment="1">
      <alignment horizontal="right"/>
    </xf>
    <xf numFmtId="164" fontId="0" fillId="0" borderId="47" xfId="0" applyNumberFormat="1" applyBorder="1" applyAlignment="1">
      <alignment horizontal="center"/>
    </xf>
    <xf numFmtId="164" fontId="0" fillId="0" borderId="48" xfId="0" applyNumberFormat="1" applyBorder="1" applyAlignment="1">
      <alignment horizontal="center"/>
    </xf>
    <xf numFmtId="10" fontId="0" fillId="0" borderId="47" xfId="0" applyNumberFormat="1" applyBorder="1" applyAlignment="1">
      <alignment horizontal="center"/>
    </xf>
    <xf numFmtId="0" fontId="1" fillId="17" borderId="49" xfId="0" applyFont="1" applyFill="1" applyBorder="1" applyAlignment="1">
      <alignment horizontal="right"/>
    </xf>
    <xf numFmtId="10" fontId="0" fillId="0" borderId="50" xfId="0" applyNumberFormat="1" applyBorder="1" applyAlignment="1">
      <alignment horizontal="center"/>
    </xf>
    <xf numFmtId="164" fontId="0" fillId="0" borderId="51" xfId="0" applyNumberFormat="1" applyBorder="1" applyAlignment="1">
      <alignment horizontal="center"/>
    </xf>
    <xf numFmtId="0" fontId="1" fillId="17" borderId="50" xfId="0" applyFont="1" applyFill="1" applyBorder="1" applyAlignment="1">
      <alignment horizontal="right"/>
    </xf>
    <xf numFmtId="164" fontId="0" fillId="0" borderId="52" xfId="0" applyNumberFormat="1" applyBorder="1" applyAlignment="1">
      <alignment horizontal="center"/>
    </xf>
    <xf numFmtId="164" fontId="0" fillId="0" borderId="53" xfId="0" applyNumberFormat="1" applyBorder="1" applyAlignment="1">
      <alignment horizontal="center"/>
    </xf>
    <xf numFmtId="166" fontId="0" fillId="0" borderId="0" xfId="0" applyNumberFormat="1"/>
    <xf numFmtId="9" fontId="0" fillId="0" borderId="0" xfId="0" applyNumberFormat="1"/>
    <xf numFmtId="10" fontId="0" fillId="0" borderId="3" xfId="0" applyNumberFormat="1" applyBorder="1"/>
    <xf numFmtId="10" fontId="0" fillId="0" borderId="5" xfId="0" applyNumberFormat="1" applyBorder="1"/>
    <xf numFmtId="0" fontId="12" fillId="0" borderId="0" xfId="0" applyFont="1"/>
    <xf numFmtId="166" fontId="12" fillId="0" borderId="47" xfId="0" applyNumberFormat="1" applyFont="1" applyBorder="1" applyAlignment="1">
      <alignment horizontal="center"/>
    </xf>
    <xf numFmtId="166" fontId="12" fillId="0" borderId="50" xfId="0" applyNumberFormat="1" applyFont="1" applyBorder="1" applyAlignment="1">
      <alignment horizontal="center"/>
    </xf>
    <xf numFmtId="166" fontId="12" fillId="0" borderId="0" xfId="0" applyNumberFormat="1" applyFont="1" applyAlignment="1">
      <alignment horizontal="center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2" fillId="18" borderId="0" xfId="0" applyFont="1" applyFill="1"/>
    <xf numFmtId="0" fontId="17" fillId="0" borderId="0" xfId="0" applyFont="1" applyAlignment="1">
      <alignment horizontal="center"/>
    </xf>
    <xf numFmtId="10" fontId="12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11" fillId="0" borderId="0" xfId="0" applyFont="1" applyAlignment="1">
      <alignment horizontal="right"/>
    </xf>
    <xf numFmtId="166" fontId="12" fillId="0" borderId="54" xfId="0" applyNumberFormat="1" applyFont="1" applyBorder="1" applyAlignment="1">
      <alignment horizontal="center"/>
    </xf>
    <xf numFmtId="166" fontId="12" fillId="0" borderId="55" xfId="0" applyNumberFormat="1" applyFont="1" applyBorder="1" applyAlignment="1">
      <alignment horizontal="center"/>
    </xf>
    <xf numFmtId="10" fontId="12" fillId="0" borderId="0" xfId="0" applyNumberFormat="1" applyFont="1" applyAlignment="1">
      <alignment horizontal="center" vertical="center"/>
    </xf>
    <xf numFmtId="166" fontId="12" fillId="0" borderId="47" xfId="0" applyNumberFormat="1" applyFont="1" applyBorder="1" applyAlignment="1">
      <alignment horizontal="center" vertical="center"/>
    </xf>
    <xf numFmtId="166" fontId="12" fillId="0" borderId="0" xfId="0" applyNumberFormat="1" applyFont="1" applyAlignment="1">
      <alignment horizontal="center" vertical="center"/>
    </xf>
    <xf numFmtId="166" fontId="12" fillId="0" borderId="46" xfId="0" applyNumberFormat="1" applyFont="1" applyBorder="1" applyAlignment="1">
      <alignment horizontal="center" vertical="center"/>
    </xf>
    <xf numFmtId="166" fontId="12" fillId="0" borderId="49" xfId="0" applyNumberFormat="1" applyFont="1" applyBorder="1" applyAlignment="1">
      <alignment horizontal="center" vertical="center"/>
    </xf>
    <xf numFmtId="166" fontId="12" fillId="0" borderId="54" xfId="0" applyNumberFormat="1" applyFont="1" applyBorder="1" applyAlignment="1">
      <alignment horizontal="center" vertical="center"/>
    </xf>
    <xf numFmtId="166" fontId="12" fillId="0" borderId="55" xfId="0" applyNumberFormat="1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/>
    </xf>
    <xf numFmtId="10" fontId="12" fillId="0" borderId="6" xfId="0" applyNumberFormat="1" applyFont="1" applyBorder="1" applyAlignment="1">
      <alignment horizontal="center"/>
    </xf>
    <xf numFmtId="10" fontId="12" fillId="0" borderId="7" xfId="0" applyNumberFormat="1" applyFont="1" applyBorder="1" applyAlignment="1">
      <alignment horizontal="center"/>
    </xf>
    <xf numFmtId="10" fontId="12" fillId="0" borderId="7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vertical="center"/>
    </xf>
    <xf numFmtId="0" fontId="12" fillId="0" borderId="56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2" fillId="0" borderId="3" xfId="0" applyFont="1" applyBorder="1" applyAlignment="1">
      <alignment vertical="center"/>
    </xf>
    <xf numFmtId="0" fontId="12" fillId="0" borderId="11" xfId="0" applyFont="1" applyBorder="1" applyAlignment="1">
      <alignment vertical="center"/>
    </xf>
    <xf numFmtId="10" fontId="12" fillId="0" borderId="16" xfId="0" applyNumberFormat="1" applyFont="1" applyBorder="1" applyAlignment="1">
      <alignment vertical="center"/>
    </xf>
    <xf numFmtId="10" fontId="12" fillId="0" borderId="5" xfId="0" applyNumberFormat="1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10" fontId="12" fillId="0" borderId="57" xfId="0" applyNumberFormat="1" applyFont="1" applyBorder="1" applyAlignment="1">
      <alignment vertical="center"/>
    </xf>
    <xf numFmtId="10" fontId="12" fillId="0" borderId="8" xfId="0" applyNumberFormat="1" applyFont="1" applyBorder="1" applyAlignment="1">
      <alignment vertical="center"/>
    </xf>
    <xf numFmtId="0" fontId="12" fillId="23" borderId="0" xfId="0" applyFont="1" applyFill="1"/>
    <xf numFmtId="0" fontId="12" fillId="0" borderId="0" xfId="0" applyFont="1" applyAlignment="1">
      <alignment horizontal="center"/>
    </xf>
    <xf numFmtId="0" fontId="12" fillId="23" borderId="0" xfId="0" applyFont="1" applyFill="1" applyAlignment="1">
      <alignment horizontal="center" textRotation="90"/>
    </xf>
    <xf numFmtId="166" fontId="12" fillId="0" borderId="53" xfId="0" applyNumberFormat="1" applyFont="1" applyBorder="1" applyAlignment="1">
      <alignment horizontal="center"/>
    </xf>
    <xf numFmtId="166" fontId="12" fillId="0" borderId="58" xfId="0" applyNumberFormat="1" applyFont="1" applyBorder="1" applyAlignment="1">
      <alignment horizontal="center"/>
    </xf>
    <xf numFmtId="166" fontId="12" fillId="0" borderId="59" xfId="0" applyNumberFormat="1" applyFont="1" applyBorder="1" applyAlignment="1">
      <alignment horizontal="center"/>
    </xf>
    <xf numFmtId="166" fontId="12" fillId="0" borderId="46" xfId="0" applyNumberFormat="1" applyFont="1" applyBorder="1" applyAlignment="1">
      <alignment horizontal="center"/>
    </xf>
    <xf numFmtId="166" fontId="12" fillId="0" borderId="60" xfId="0" applyNumberFormat="1" applyFont="1" applyBorder="1" applyAlignment="1">
      <alignment horizontal="center"/>
    </xf>
    <xf numFmtId="166" fontId="12" fillId="0" borderId="61" xfId="0" applyNumberFormat="1" applyFont="1" applyBorder="1" applyAlignment="1">
      <alignment horizontal="center"/>
    </xf>
    <xf numFmtId="0" fontId="12" fillId="23" borderId="0" xfId="0" applyFont="1" applyFill="1" applyAlignment="1">
      <alignment horizontal="right"/>
    </xf>
    <xf numFmtId="0" fontId="16" fillId="23" borderId="0" xfId="0" applyFont="1" applyFill="1" applyAlignment="1">
      <alignment vertical="center"/>
    </xf>
    <xf numFmtId="0" fontId="13" fillId="23" borderId="0" xfId="0" applyFont="1" applyFill="1" applyAlignment="1">
      <alignment horizontal="center" vertical="center"/>
    </xf>
    <xf numFmtId="0" fontId="17" fillId="23" borderId="0" xfId="0" applyFont="1" applyFill="1" applyAlignment="1">
      <alignment horizontal="center"/>
    </xf>
    <xf numFmtId="0" fontId="19" fillId="23" borderId="0" xfId="0" applyFont="1" applyFill="1" applyAlignment="1">
      <alignment horizontal="center"/>
    </xf>
    <xf numFmtId="166" fontId="12" fillId="23" borderId="0" xfId="0" applyNumberFormat="1" applyFont="1" applyFill="1"/>
    <xf numFmtId="166" fontId="12" fillId="23" borderId="49" xfId="0" applyNumberFormat="1" applyFont="1" applyFill="1" applyBorder="1"/>
    <xf numFmtId="166" fontId="12" fillId="23" borderId="55" xfId="0" applyNumberFormat="1" applyFont="1" applyFill="1" applyBorder="1" applyAlignment="1">
      <alignment horizontal="center"/>
    </xf>
    <xf numFmtId="166" fontId="12" fillId="23" borderId="0" xfId="0" applyNumberFormat="1" applyFont="1" applyFill="1" applyAlignment="1">
      <alignment horizontal="center" vertical="center"/>
    </xf>
    <xf numFmtId="166" fontId="12" fillId="23" borderId="55" xfId="0" applyNumberFormat="1" applyFont="1" applyFill="1" applyBorder="1" applyAlignment="1">
      <alignment horizontal="center" vertical="center"/>
    </xf>
    <xf numFmtId="166" fontId="12" fillId="23" borderId="47" xfId="0" applyNumberFormat="1" applyFont="1" applyFill="1" applyBorder="1" applyAlignment="1">
      <alignment horizontal="center"/>
    </xf>
    <xf numFmtId="166" fontId="12" fillId="23" borderId="47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1" fontId="0" fillId="0" borderId="16" xfId="0" applyNumberFormat="1" applyBorder="1" applyAlignment="1">
      <alignment horizontal="center"/>
    </xf>
    <xf numFmtId="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0" fillId="12" borderId="16" xfId="0" applyFill="1" applyBorder="1" applyAlignment="1">
      <alignment horizontal="center"/>
    </xf>
    <xf numFmtId="164" fontId="0" fillId="3" borderId="0" xfId="0" applyNumberFormat="1" applyFill="1" applyAlignment="1">
      <alignment horizontal="right"/>
    </xf>
    <xf numFmtId="0" fontId="0" fillId="6" borderId="0" xfId="0" applyFill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4" xfId="0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1" fillId="13" borderId="7" xfId="0" applyNumberFormat="1" applyFont="1" applyFill="1" applyBorder="1" applyAlignment="1">
      <alignment horizontal="center"/>
    </xf>
    <xf numFmtId="164" fontId="1" fillId="13" borderId="8" xfId="0" applyNumberFormat="1" applyFont="1" applyFill="1" applyBorder="1" applyAlignment="1">
      <alignment horizontal="center"/>
    </xf>
    <xf numFmtId="164" fontId="1" fillId="13" borderId="6" xfId="0" applyNumberFormat="1" applyFont="1" applyFill="1" applyBorder="1" applyAlignment="1">
      <alignment horizontal="center"/>
    </xf>
    <xf numFmtId="164" fontId="0" fillId="3" borderId="7" xfId="0" applyNumberForma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2" fontId="0" fillId="3" borderId="1" xfId="0" applyNumberFormat="1" applyFill="1" applyBorder="1" applyAlignment="1">
      <alignment horizontal="center"/>
    </xf>
    <xf numFmtId="2" fontId="0" fillId="3" borderId="2" xfId="0" applyNumberForma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5" xfId="0" applyNumberFormat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0" borderId="6" xfId="0" applyFont="1" applyFill="1" applyBorder="1" applyAlignment="1">
      <alignment horizontal="center"/>
    </xf>
    <xf numFmtId="0" fontId="3" fillId="10" borderId="7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1" borderId="6" xfId="0" applyFont="1" applyFill="1" applyBorder="1" applyAlignment="1">
      <alignment horizontal="center"/>
    </xf>
    <xf numFmtId="0" fontId="3" fillId="11" borderId="7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0" fontId="4" fillId="9" borderId="6" xfId="0" applyFont="1" applyFill="1" applyBorder="1" applyAlignment="1">
      <alignment horizontal="center"/>
    </xf>
    <xf numFmtId="0" fontId="4" fillId="9" borderId="7" xfId="0" applyFont="1" applyFill="1" applyBorder="1" applyAlignment="1">
      <alignment horizontal="center"/>
    </xf>
    <xf numFmtId="0" fontId="0" fillId="6" borderId="21" xfId="0" applyFill="1" applyBorder="1" applyAlignment="1">
      <alignment horizontal="center"/>
    </xf>
    <xf numFmtId="0" fontId="0" fillId="6" borderId="19" xfId="0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0" fillId="6" borderId="20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33" xfId="0" applyNumberFormat="1" applyBorder="1" applyAlignment="1">
      <alignment horizontal="center"/>
    </xf>
    <xf numFmtId="11" fontId="0" fillId="0" borderId="34" xfId="0" applyNumberFormat="1" applyBorder="1" applyAlignment="1">
      <alignment horizontal="center"/>
    </xf>
    <xf numFmtId="11" fontId="0" fillId="0" borderId="35" xfId="0" applyNumberFormat="1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6" borderId="14" xfId="0" applyFill="1" applyBorder="1" applyAlignment="1">
      <alignment horizontal="center"/>
    </xf>
    <xf numFmtId="0" fontId="0" fillId="6" borderId="18" xfId="0" applyFill="1" applyBorder="1" applyAlignment="1">
      <alignment horizontal="center"/>
    </xf>
    <xf numFmtId="0" fontId="0" fillId="6" borderId="17" xfId="0" applyFill="1" applyBorder="1" applyAlignment="1">
      <alignment horizontal="center"/>
    </xf>
    <xf numFmtId="0" fontId="3" fillId="22" borderId="1" xfId="0" applyFont="1" applyFill="1" applyBorder="1" applyAlignment="1">
      <alignment horizontal="center"/>
    </xf>
    <xf numFmtId="0" fontId="3" fillId="22" borderId="2" xfId="0" applyFont="1" applyFill="1" applyBorder="1" applyAlignment="1">
      <alignment horizontal="center"/>
    </xf>
    <xf numFmtId="0" fontId="3" fillId="22" borderId="6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1" borderId="2" xfId="0" applyFont="1" applyFill="1" applyBorder="1" applyAlignment="1">
      <alignment horizontal="center"/>
    </xf>
    <xf numFmtId="0" fontId="3" fillId="21" borderId="6" xfId="0" applyFont="1" applyFill="1" applyBorder="1" applyAlignment="1">
      <alignment horizontal="center"/>
    </xf>
    <xf numFmtId="0" fontId="3" fillId="21" borderId="7" xfId="0" applyFont="1" applyFill="1" applyBorder="1" applyAlignment="1">
      <alignment horizontal="center"/>
    </xf>
    <xf numFmtId="0" fontId="3" fillId="12" borderId="1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2" borderId="6" xfId="0" applyFont="1" applyFill="1" applyBorder="1" applyAlignment="1">
      <alignment horizontal="center"/>
    </xf>
    <xf numFmtId="0" fontId="3" fillId="12" borderId="7" xfId="0" applyFont="1" applyFill="1" applyBorder="1" applyAlignment="1">
      <alignment horizontal="center"/>
    </xf>
    <xf numFmtId="2" fontId="0" fillId="0" borderId="32" xfId="0" applyNumberFormat="1" applyBorder="1" applyAlignment="1">
      <alignment horizontal="center"/>
    </xf>
    <xf numFmtId="2" fontId="0" fillId="0" borderId="30" xfId="0" applyNumberFormat="1" applyBorder="1" applyAlignment="1">
      <alignment horizontal="center"/>
    </xf>
    <xf numFmtId="2" fontId="0" fillId="3" borderId="30" xfId="0" applyNumberFormat="1" applyFill="1" applyBorder="1" applyAlignment="1">
      <alignment horizontal="center"/>
    </xf>
    <xf numFmtId="2" fontId="0" fillId="3" borderId="14" xfId="0" applyNumberFormat="1" applyFill="1" applyBorder="1" applyAlignment="1">
      <alignment horizontal="center"/>
    </xf>
    <xf numFmtId="2" fontId="0" fillId="3" borderId="18" xfId="0" applyNumberFormat="1" applyFill="1" applyBorder="1" applyAlignment="1">
      <alignment horizontal="center"/>
    </xf>
    <xf numFmtId="0" fontId="21" fillId="20" borderId="1" xfId="0" applyFont="1" applyFill="1" applyBorder="1" applyAlignment="1">
      <alignment horizontal="center"/>
    </xf>
    <xf numFmtId="0" fontId="21" fillId="20" borderId="2" xfId="0" applyFont="1" applyFill="1" applyBorder="1" applyAlignment="1">
      <alignment horizontal="center"/>
    </xf>
    <xf numFmtId="0" fontId="21" fillId="20" borderId="6" xfId="0" applyFont="1" applyFill="1" applyBorder="1" applyAlignment="1">
      <alignment horizontal="center"/>
    </xf>
    <xf numFmtId="0" fontId="21" fillId="20" borderId="7" xfId="0" applyFont="1" applyFill="1" applyBorder="1" applyAlignment="1">
      <alignment horizontal="center"/>
    </xf>
    <xf numFmtId="2" fontId="0" fillId="3" borderId="27" xfId="0" applyNumberFormat="1" applyFill="1" applyBorder="1" applyAlignment="1">
      <alignment horizontal="center"/>
    </xf>
    <xf numFmtId="2" fontId="0" fillId="3" borderId="28" xfId="0" applyNumberFormat="1" applyFill="1" applyBorder="1" applyAlignment="1">
      <alignment horizontal="center"/>
    </xf>
    <xf numFmtId="2" fontId="0" fillId="0" borderId="28" xfId="0" applyNumberFormat="1" applyBorder="1" applyAlignment="1">
      <alignment horizontal="center"/>
    </xf>
    <xf numFmtId="2" fontId="0" fillId="0" borderId="29" xfId="0" applyNumberFormat="1" applyBorder="1" applyAlignment="1">
      <alignment horizontal="center"/>
    </xf>
    <xf numFmtId="0" fontId="0" fillId="6" borderId="23" xfId="0" applyFill="1" applyBorder="1" applyAlignment="1">
      <alignment horizontal="center"/>
    </xf>
    <xf numFmtId="0" fontId="0" fillId="6" borderId="24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2" fontId="0" fillId="3" borderId="31" xfId="0" applyNumberFormat="1" applyFill="1" applyBorder="1" applyAlignment="1">
      <alignment horizontal="center"/>
    </xf>
    <xf numFmtId="0" fontId="3" fillId="11" borderId="3" xfId="0" applyFont="1" applyFill="1" applyBorder="1" applyAlignment="1">
      <alignment horizontal="center"/>
    </xf>
    <xf numFmtId="0" fontId="3" fillId="11" borderId="8" xfId="0" applyFont="1" applyFill="1" applyBorder="1" applyAlignment="1">
      <alignment horizontal="center"/>
    </xf>
    <xf numFmtId="0" fontId="5" fillId="15" borderId="33" xfId="0" applyFont="1" applyFill="1" applyBorder="1" applyAlignment="1">
      <alignment horizontal="center"/>
    </xf>
    <xf numFmtId="0" fontId="5" fillId="15" borderId="34" xfId="0" applyFont="1" applyFill="1" applyBorder="1" applyAlignment="1">
      <alignment horizontal="center"/>
    </xf>
    <xf numFmtId="0" fontId="5" fillId="15" borderId="35" xfId="0" applyFont="1" applyFill="1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8" fillId="10" borderId="33" xfId="0" applyFont="1" applyFill="1" applyBorder="1" applyAlignment="1">
      <alignment horizontal="center"/>
    </xf>
    <xf numFmtId="0" fontId="8" fillId="10" borderId="34" xfId="0" applyFont="1" applyFill="1" applyBorder="1" applyAlignment="1">
      <alignment horizontal="center"/>
    </xf>
    <xf numFmtId="0" fontId="8" fillId="10" borderId="35" xfId="0" applyFont="1" applyFill="1" applyBorder="1" applyAlignment="1">
      <alignment horizontal="center"/>
    </xf>
    <xf numFmtId="0" fontId="8" fillId="4" borderId="33" xfId="0" applyFont="1" applyFill="1" applyBorder="1" applyAlignment="1">
      <alignment horizontal="center"/>
    </xf>
    <xf numFmtId="0" fontId="8" fillId="4" borderId="34" xfId="0" applyFont="1" applyFill="1" applyBorder="1" applyAlignment="1">
      <alignment horizontal="center"/>
    </xf>
    <xf numFmtId="0" fontId="8" fillId="4" borderId="35" xfId="0" applyFont="1" applyFill="1" applyBorder="1" applyAlignment="1">
      <alignment horizontal="center"/>
    </xf>
    <xf numFmtId="0" fontId="8" fillId="5" borderId="33" xfId="0" applyFont="1" applyFill="1" applyBorder="1" applyAlignment="1">
      <alignment horizontal="center"/>
    </xf>
    <xf numFmtId="0" fontId="8" fillId="5" borderId="34" xfId="0" applyFont="1" applyFill="1" applyBorder="1" applyAlignment="1">
      <alignment horizontal="center"/>
    </xf>
    <xf numFmtId="0" fontId="8" fillId="5" borderId="35" xfId="0" applyFont="1" applyFill="1" applyBorder="1" applyAlignment="1">
      <alignment horizontal="center"/>
    </xf>
    <xf numFmtId="0" fontId="8" fillId="9" borderId="33" xfId="0" applyFont="1" applyFill="1" applyBorder="1" applyAlignment="1">
      <alignment horizontal="center"/>
    </xf>
    <xf numFmtId="0" fontId="8" fillId="9" borderId="34" xfId="0" applyFont="1" applyFill="1" applyBorder="1" applyAlignment="1">
      <alignment horizontal="center"/>
    </xf>
    <xf numFmtId="0" fontId="8" fillId="9" borderId="35" xfId="0" applyFont="1" applyFill="1" applyBorder="1" applyAlignment="1">
      <alignment horizontal="center"/>
    </xf>
    <xf numFmtId="0" fontId="6" fillId="14" borderId="1" xfId="0" applyFont="1" applyFill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6" fillId="14" borderId="4" xfId="0" applyFont="1" applyFill="1" applyBorder="1" applyAlignment="1">
      <alignment horizontal="center" vertical="center" wrapText="1"/>
    </xf>
    <xf numFmtId="0" fontId="6" fillId="14" borderId="0" xfId="0" applyFont="1" applyFill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15" fillId="19" borderId="0" xfId="0" applyFont="1" applyFill="1" applyAlignment="1">
      <alignment horizontal="center" vertical="center"/>
    </xf>
    <xf numFmtId="9" fontId="0" fillId="0" borderId="0" xfId="0" applyNumberFormat="1" applyAlignment="1">
      <alignment horizontal="center"/>
    </xf>
    <xf numFmtId="0" fontId="11" fillId="12" borderId="0" xfId="0" applyFont="1" applyFill="1" applyAlignment="1">
      <alignment horizontal="center"/>
    </xf>
    <xf numFmtId="0" fontId="12" fillId="16" borderId="0" xfId="0" applyFont="1" applyFill="1" applyAlignment="1">
      <alignment horizontal="center"/>
    </xf>
    <xf numFmtId="0" fontId="13" fillId="16" borderId="0" xfId="0" applyFont="1" applyFill="1" applyAlignment="1">
      <alignment horizontal="center" vertical="center" textRotation="90" wrapText="1"/>
    </xf>
    <xf numFmtId="9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16" borderId="46" xfId="0" applyFont="1" applyFill="1" applyBorder="1" applyAlignment="1">
      <alignment horizontal="center" vertical="center" textRotation="90" wrapText="1"/>
    </xf>
    <xf numFmtId="0" fontId="1" fillId="16" borderId="49" xfId="0" applyFont="1" applyFill="1" applyBorder="1" applyAlignment="1">
      <alignment horizontal="center" vertical="center" textRotation="90" wrapText="1"/>
    </xf>
    <xf numFmtId="0" fontId="1" fillId="16" borderId="50" xfId="0" applyFont="1" applyFill="1" applyBorder="1" applyAlignment="1">
      <alignment horizontal="center" vertical="center" textRotation="90" wrapText="1"/>
    </xf>
    <xf numFmtId="0" fontId="1" fillId="12" borderId="1" xfId="0" applyFont="1" applyFill="1" applyBorder="1" applyAlignment="1">
      <alignment horizontal="center" vertical="center"/>
    </xf>
    <xf numFmtId="0" fontId="1" fillId="12" borderId="2" xfId="0" applyFont="1" applyFill="1" applyBorder="1" applyAlignment="1">
      <alignment horizontal="center" vertical="center"/>
    </xf>
    <xf numFmtId="0" fontId="1" fillId="12" borderId="3" xfId="0" applyFont="1" applyFill="1" applyBorder="1" applyAlignment="1">
      <alignment horizontal="center" vertical="center"/>
    </xf>
    <xf numFmtId="0" fontId="1" fillId="12" borderId="4" xfId="0" applyFont="1" applyFill="1" applyBorder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1" fillId="12" borderId="5" xfId="0" applyFont="1" applyFill="1" applyBorder="1" applyAlignment="1">
      <alignment horizontal="center" vertical="center"/>
    </xf>
    <xf numFmtId="0" fontId="0" fillId="16" borderId="0" xfId="0" applyFill="1" applyAlignment="1">
      <alignment horizontal="center"/>
    </xf>
    <xf numFmtId="0" fontId="13" fillId="18" borderId="0" xfId="0" applyFont="1" applyFill="1" applyAlignment="1">
      <alignment horizontal="center" vertical="center"/>
    </xf>
    <xf numFmtId="0" fontId="18" fillId="17" borderId="0" xfId="0" applyFont="1" applyFill="1" applyAlignment="1">
      <alignment horizontal="center" vertical="center" textRotation="90"/>
    </xf>
    <xf numFmtId="0" fontId="12" fillId="0" borderId="10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0" fillId="19" borderId="0" xfId="0" applyFont="1" applyFill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5C674"/>
      <color rgb="FF82A1D8"/>
      <color rgb="FFA3B000"/>
      <color rgb="FF84B4E0"/>
      <color rgb="FF7A8200"/>
      <color rgb="FFFFC000"/>
      <color rgb="FFFF6D6D"/>
      <color rgb="FFFFDE75"/>
      <color rgb="FFB2C000"/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PFOA |</a:t>
            </a:r>
            <a:r>
              <a:rPr lang="en-US" baseline="0"/>
              <a:t> 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plots'!$B$9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7A82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dLbl>
              <c:idx val="3"/>
              <c:layout>
                <c:manualLayout>
                  <c:x val="0"/>
                  <c:y val="-1.062416998671978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E2E2-4261-9980-73D0C60710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plots'!$D$10:$D$14</c:f>
                <c:numCache>
                  <c:formatCode>General</c:formatCode>
                  <c:ptCount val="5"/>
                  <c:pt idx="0">
                    <c:v>6.3826843623902979E-2</c:v>
                  </c:pt>
                  <c:pt idx="1">
                    <c:v>3.7706974164119236E-2</c:v>
                  </c:pt>
                  <c:pt idx="2">
                    <c:v>1.7074566259916178E-2</c:v>
                  </c:pt>
                  <c:pt idx="3">
                    <c:v>6.6274964258871388E-2</c:v>
                  </c:pt>
                  <c:pt idx="4">
                    <c:v>3.4878416444065849E-2</c:v>
                  </c:pt>
                </c:numCache>
              </c:numRef>
            </c:plus>
            <c:minus>
              <c:numRef>
                <c:f>'Performance overview &amp; plots'!$D$10:$D$14</c:f>
                <c:numCache>
                  <c:formatCode>General</c:formatCode>
                  <c:ptCount val="5"/>
                  <c:pt idx="0">
                    <c:v>6.3826843623902979E-2</c:v>
                  </c:pt>
                  <c:pt idx="1">
                    <c:v>3.7706974164119236E-2</c:v>
                  </c:pt>
                  <c:pt idx="2">
                    <c:v>1.7074566259916178E-2</c:v>
                  </c:pt>
                  <c:pt idx="3">
                    <c:v>6.6274964258871388E-2</c:v>
                  </c:pt>
                  <c:pt idx="4">
                    <c:v>3.4878416444065849E-2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plots'!$B$10:$B$14</c:f>
              <c:numCache>
                <c:formatCode>0.0%</c:formatCode>
                <c:ptCount val="5"/>
                <c:pt idx="0">
                  <c:v>0.18953703969525493</c:v>
                </c:pt>
                <c:pt idx="1">
                  <c:v>0.39845221938718756</c:v>
                </c:pt>
                <c:pt idx="2">
                  <c:v>0.31595840939321529</c:v>
                </c:pt>
                <c:pt idx="3">
                  <c:v>0.3229367161451443</c:v>
                </c:pt>
                <c:pt idx="4">
                  <c:v>0.31164271756461998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2E2-4261-9980-73D0C60710B9}"/>
            </c:ext>
          </c:extLst>
        </c:ser>
        <c:ser>
          <c:idx val="1"/>
          <c:order val="1"/>
          <c:tx>
            <c:strRef>
              <c:f>'Performance overview &amp; plots'!$C$9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B2C00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3.2454932006090577E-17"/>
                  <c:y val="-2.124833997343957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E2E2-4261-9980-73D0C60710B9}"/>
                </c:ext>
              </c:extLst>
            </c:dLbl>
            <c:dLbl>
              <c:idx val="1"/>
              <c:layout>
                <c:manualLayout>
                  <c:x val="-6.4909864012181155E-17"/>
                  <c:y val="-1.062416998671983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2E2-4261-9980-73D0C60710B9}"/>
                </c:ext>
              </c:extLst>
            </c:dLbl>
            <c:dLbl>
              <c:idx val="2"/>
              <c:layout>
                <c:manualLayout>
                  <c:x val="0"/>
                  <c:y val="-1.0624169986719787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E2E2-4261-9980-73D0C60710B9}"/>
                </c:ext>
              </c:extLst>
            </c:dLbl>
            <c:dLbl>
              <c:idx val="3"/>
              <c:layout>
                <c:manualLayout>
                  <c:x val="0"/>
                  <c:y val="5.3120849933598934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2E2-4261-9980-73D0C60710B9}"/>
                </c:ext>
              </c:extLst>
            </c:dLbl>
            <c:dLbl>
              <c:idx val="4"/>
              <c:layout>
                <c:manualLayout>
                  <c:x val="0"/>
                  <c:y val="-2.1248339973439598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E2E2-4261-9980-73D0C60710B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plots'!$E$10:$E$14</c:f>
                <c:numCache>
                  <c:formatCode>General</c:formatCode>
                  <c:ptCount val="5"/>
                  <c:pt idx="0">
                    <c:v>9.5978058591682652E-2</c:v>
                  </c:pt>
                  <c:pt idx="1">
                    <c:v>6.5222918560447915E-2</c:v>
                  </c:pt>
                  <c:pt idx="2">
                    <c:v>5.8602044666542022E-2</c:v>
                  </c:pt>
                  <c:pt idx="3">
                    <c:v>1.4507461612062483E-2</c:v>
                  </c:pt>
                  <c:pt idx="4">
                    <c:v>8.7976276604434259E-2</c:v>
                  </c:pt>
                </c:numCache>
              </c:numRef>
            </c:plus>
            <c:minus>
              <c:numRef>
                <c:f>'Performance overview &amp; plots'!$E$10:$E$14</c:f>
                <c:numCache>
                  <c:formatCode>General</c:formatCode>
                  <c:ptCount val="5"/>
                  <c:pt idx="0">
                    <c:v>9.5978058591682652E-2</c:v>
                  </c:pt>
                  <c:pt idx="1">
                    <c:v>6.5222918560447915E-2</c:v>
                  </c:pt>
                  <c:pt idx="2">
                    <c:v>5.8602044666542022E-2</c:v>
                  </c:pt>
                  <c:pt idx="3">
                    <c:v>1.4507461612062483E-2</c:v>
                  </c:pt>
                  <c:pt idx="4">
                    <c:v>8.7976276604434259E-2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plots'!$C$10:$C$14</c:f>
              <c:numCache>
                <c:formatCode>0.0%</c:formatCode>
                <c:ptCount val="5"/>
                <c:pt idx="0">
                  <c:v>0.81429711759192702</c:v>
                </c:pt>
                <c:pt idx="1">
                  <c:v>0.87409186467664468</c:v>
                </c:pt>
                <c:pt idx="2">
                  <c:v>0.88128373625574974</c:v>
                </c:pt>
                <c:pt idx="3">
                  <c:v>0.98516084068154752</c:v>
                </c:pt>
                <c:pt idx="4">
                  <c:v>0.97291451673125851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2E2-4261-9980-73D0C60710B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PFOS |</a:t>
            </a:r>
            <a:r>
              <a:rPr lang="en-US" baseline="0"/>
              <a:t> 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plots'!$F$9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FFC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plots'!$H$10:$H$14</c:f>
                <c:numCache>
                  <c:formatCode>General</c:formatCode>
                  <c:ptCount val="5"/>
                  <c:pt idx="0">
                    <c:v>0.1058700172880217</c:v>
                  </c:pt>
                  <c:pt idx="1">
                    <c:v>1.7046904892036602E-2</c:v>
                  </c:pt>
                  <c:pt idx="2">
                    <c:v>9.84846159304106E-3</c:v>
                  </c:pt>
                  <c:pt idx="3">
                    <c:v>8.1126686068534112E-2</c:v>
                  </c:pt>
                  <c:pt idx="4">
                    <c:v>1.1732829143093376E-2</c:v>
                  </c:pt>
                </c:numCache>
              </c:numRef>
            </c:plus>
            <c:minus>
              <c:numRef>
                <c:f>'Performance overview &amp; plots'!$H$10:$H$14</c:f>
                <c:numCache>
                  <c:formatCode>General</c:formatCode>
                  <c:ptCount val="5"/>
                  <c:pt idx="0">
                    <c:v>0.1058700172880217</c:v>
                  </c:pt>
                  <c:pt idx="1">
                    <c:v>1.7046904892036602E-2</c:v>
                  </c:pt>
                  <c:pt idx="2">
                    <c:v>9.84846159304106E-3</c:v>
                  </c:pt>
                  <c:pt idx="3">
                    <c:v>8.1126686068534112E-2</c:v>
                  </c:pt>
                  <c:pt idx="4">
                    <c:v>1.1732829143093376E-2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plots'!$F$10:$F$14</c:f>
              <c:numCache>
                <c:formatCode>0.0%</c:formatCode>
                <c:ptCount val="5"/>
                <c:pt idx="0">
                  <c:v>0.58861671810237681</c:v>
                </c:pt>
                <c:pt idx="1">
                  <c:v>0.86443737179758551</c:v>
                </c:pt>
                <c:pt idx="2">
                  <c:v>0.74477764120903311</c:v>
                </c:pt>
                <c:pt idx="3">
                  <c:v>0.67685244612671758</c:v>
                </c:pt>
                <c:pt idx="4">
                  <c:v>0.66999833243102702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078-4DBB-9C13-68DD865D8E4A}"/>
            </c:ext>
          </c:extLst>
        </c:ser>
        <c:ser>
          <c:idx val="1"/>
          <c:order val="1"/>
          <c:tx>
            <c:strRef>
              <c:f>'Performance overview &amp; plots'!$G$9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DE75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plots'!$I$10:$I$14</c:f>
                <c:numCache>
                  <c:formatCode>General</c:formatCode>
                  <c:ptCount val="5"/>
                  <c:pt idx="0">
                    <c:v>2.5597877391752357E-4</c:v>
                  </c:pt>
                  <c:pt idx="1">
                    <c:v>0.1416643350827535</c:v>
                  </c:pt>
                  <c:pt idx="2">
                    <c:v>1.5669831485741043E-2</c:v>
                  </c:pt>
                  <c:pt idx="3">
                    <c:v>3.8211579030834469E-2</c:v>
                  </c:pt>
                  <c:pt idx="4">
                    <c:v>2.1977749230142875E-2</c:v>
                  </c:pt>
                </c:numCache>
              </c:numRef>
            </c:plus>
            <c:minus>
              <c:numRef>
                <c:f>'Performance overview &amp; plots'!$I$10:$I$14</c:f>
                <c:numCache>
                  <c:formatCode>General</c:formatCode>
                  <c:ptCount val="5"/>
                  <c:pt idx="0">
                    <c:v>2.5597877391752357E-4</c:v>
                  </c:pt>
                  <c:pt idx="1">
                    <c:v>0.1416643350827535</c:v>
                  </c:pt>
                  <c:pt idx="2">
                    <c:v>1.5669831485741043E-2</c:v>
                  </c:pt>
                  <c:pt idx="3">
                    <c:v>3.8211579030834469E-2</c:v>
                  </c:pt>
                  <c:pt idx="4">
                    <c:v>2.1977749230142875E-2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plots'!$G$10:$G$14</c:f>
              <c:numCache>
                <c:formatCode>0.0%</c:formatCode>
                <c:ptCount val="5"/>
                <c:pt idx="0">
                  <c:v>0.86529792519600979</c:v>
                </c:pt>
                <c:pt idx="1">
                  <c:v>0.98751450591170964</c:v>
                </c:pt>
                <c:pt idx="2">
                  <c:v>1.0662223444791972</c:v>
                </c:pt>
                <c:pt idx="3">
                  <c:v>1.110333590908839</c:v>
                </c:pt>
                <c:pt idx="4">
                  <c:v>0.96136356987700422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078-4DBB-9C13-68DD865D8E4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1500000000000001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GenX |</a:t>
            </a:r>
            <a:r>
              <a:rPr lang="en-US" baseline="0"/>
              <a:t> 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plots'!$J$9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plots'!$L$10:$L$14</c:f>
                <c:numCache>
                  <c:formatCode>General</c:formatCode>
                  <c:ptCount val="5"/>
                  <c:pt idx="0">
                    <c:v>9.3622691294086291E-3</c:v>
                  </c:pt>
                  <c:pt idx="1">
                    <c:v>9.852368666122692E-3</c:v>
                  </c:pt>
                  <c:pt idx="2">
                    <c:v>4.0980644251998447E-2</c:v>
                  </c:pt>
                  <c:pt idx="3">
                    <c:v>2.132605192298279E-3</c:v>
                  </c:pt>
                  <c:pt idx="4">
                    <c:v>5.0727236210380298E-2</c:v>
                  </c:pt>
                </c:numCache>
              </c:numRef>
            </c:plus>
            <c:minus>
              <c:numRef>
                <c:f>'Performance overview &amp; plots'!$L$10:$L$14</c:f>
                <c:numCache>
                  <c:formatCode>General</c:formatCode>
                  <c:ptCount val="5"/>
                  <c:pt idx="0">
                    <c:v>9.3622691294086291E-3</c:v>
                  </c:pt>
                  <c:pt idx="1">
                    <c:v>9.852368666122692E-3</c:v>
                  </c:pt>
                  <c:pt idx="2">
                    <c:v>4.0980644251998447E-2</c:v>
                  </c:pt>
                  <c:pt idx="3">
                    <c:v>2.132605192298279E-3</c:v>
                  </c:pt>
                  <c:pt idx="4">
                    <c:v>5.0727236210380298E-2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plots'!$J$10:$J$14</c:f>
              <c:numCache>
                <c:formatCode>0.0%</c:formatCode>
                <c:ptCount val="5"/>
                <c:pt idx="0">
                  <c:v>9.3170323625044016E-2</c:v>
                </c:pt>
                <c:pt idx="1">
                  <c:v>0.11384293392363234</c:v>
                </c:pt>
                <c:pt idx="2">
                  <c:v>0.12670388825714132</c:v>
                </c:pt>
                <c:pt idx="3">
                  <c:v>0.15326945849246476</c:v>
                </c:pt>
                <c:pt idx="4">
                  <c:v>0.17250888500046366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3E-4456-83DB-7A8C6FD4DB4B}"/>
            </c:ext>
          </c:extLst>
        </c:ser>
        <c:ser>
          <c:idx val="1"/>
          <c:order val="1"/>
          <c:tx>
            <c:strRef>
              <c:f>'Performance overview &amp; plots'!$K$9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6D6D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plots'!$M$10:$M$14</c:f>
                <c:numCache>
                  <c:formatCode>General</c:formatCode>
                  <c:ptCount val="5"/>
                  <c:pt idx="0">
                    <c:v>0.12946424897780756</c:v>
                  </c:pt>
                  <c:pt idx="1">
                    <c:v>6.0575429704070094E-2</c:v>
                  </c:pt>
                  <c:pt idx="2">
                    <c:v>0.11212872658458187</c:v>
                  </c:pt>
                  <c:pt idx="3">
                    <c:v>0.15406682888431064</c:v>
                  </c:pt>
                  <c:pt idx="4">
                    <c:v>6.0344876092488869E-2</c:v>
                  </c:pt>
                </c:numCache>
              </c:numRef>
            </c:plus>
            <c:minus>
              <c:numRef>
                <c:f>'Performance overview &amp; plots'!$M$10:$M$14</c:f>
                <c:numCache>
                  <c:formatCode>General</c:formatCode>
                  <c:ptCount val="5"/>
                  <c:pt idx="0">
                    <c:v>0.12946424897780756</c:v>
                  </c:pt>
                  <c:pt idx="1">
                    <c:v>6.0575429704070094E-2</c:v>
                  </c:pt>
                  <c:pt idx="2">
                    <c:v>0.11212872658458187</c:v>
                  </c:pt>
                  <c:pt idx="3">
                    <c:v>0.15406682888431064</c:v>
                  </c:pt>
                  <c:pt idx="4">
                    <c:v>6.0344876092488869E-2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plots'!$K$10:$K$14</c:f>
              <c:numCache>
                <c:formatCode>0.0%</c:formatCode>
                <c:ptCount val="5"/>
                <c:pt idx="0">
                  <c:v>0.87236137374687961</c:v>
                </c:pt>
                <c:pt idx="1">
                  <c:v>0.85643726652877938</c:v>
                </c:pt>
                <c:pt idx="2">
                  <c:v>0.78022327142766268</c:v>
                </c:pt>
                <c:pt idx="3">
                  <c:v>0.57008807869431588</c:v>
                </c:pt>
                <c:pt idx="4">
                  <c:v>0.45035462835935924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3E-4456-83DB-7A8C6FD4DB4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PFAS</a:t>
            </a:r>
            <a:r>
              <a:rPr lang="en-US" baseline="0"/>
              <a:t> Total</a:t>
            </a:r>
            <a:r>
              <a:rPr lang="en-US"/>
              <a:t> |</a:t>
            </a:r>
            <a:r>
              <a:rPr lang="en-US" baseline="0"/>
              <a:t> 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plots'!$N$9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plots'!$P$10:$P$14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plus>
            <c:minus>
              <c:numRef>
                <c:f>'Performance overview &amp; plots'!$P$10:$P$14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plots'!$N$10:$N$14</c:f>
              <c:numCache>
                <c:formatCode>0.0%</c:formatCode>
                <c:ptCount val="5"/>
                <c:pt idx="0">
                  <c:v>0.29044136047422525</c:v>
                </c:pt>
                <c:pt idx="1">
                  <c:v>0.45891084170280172</c:v>
                </c:pt>
                <c:pt idx="2">
                  <c:v>0.39581331295312994</c:v>
                </c:pt>
                <c:pt idx="3">
                  <c:v>0.38435287358810888</c:v>
                </c:pt>
                <c:pt idx="4">
                  <c:v>0.38471664499870351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DE-447B-B97B-2CC06A5FDADB}"/>
            </c:ext>
          </c:extLst>
        </c:ser>
        <c:ser>
          <c:idx val="1"/>
          <c:order val="1"/>
          <c:tx>
            <c:strRef>
              <c:f>'Performance overview &amp; plots'!$O$9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84B4E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plots'!$Q$10:$Q$14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plus>
            <c:minus>
              <c:numRef>
                <c:f>'Performance overview &amp; plots'!$Q$10:$Q$14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plots'!$A$10:$A$14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plots'!$O$10:$O$14</c:f>
              <c:numCache>
                <c:formatCode>0.0%</c:formatCode>
                <c:ptCount val="5"/>
                <c:pt idx="0">
                  <c:v>0.85065213884493884</c:v>
                </c:pt>
                <c:pt idx="1">
                  <c:v>0.90601454570571127</c:v>
                </c:pt>
                <c:pt idx="2">
                  <c:v>0.9092431173875366</c:v>
                </c:pt>
                <c:pt idx="3">
                  <c:v>0.88852750342823428</c:v>
                </c:pt>
                <c:pt idx="4">
                  <c:v>0.79487757165587403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9DE-447B-B97B-2CC06A5FDAD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PFOA |</a:t>
            </a:r>
            <a:r>
              <a:rPr lang="en-US" baseline="0"/>
              <a:t> 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plots'!$B$31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7A82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plus>
            <c:min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plots'!$B$32:$B$36</c:f>
              <c:numCache>
                <c:formatCode>0.0%</c:formatCode>
                <c:ptCount val="5"/>
                <c:pt idx="0">
                  <c:v>0.36687882558091423</c:v>
                </c:pt>
                <c:pt idx="1">
                  <c:v>0.57311325449621009</c:v>
                </c:pt>
                <c:pt idx="2">
                  <c:v>0.56353461161954899</c:v>
                </c:pt>
                <c:pt idx="3">
                  <c:v>0.53446335087390051</c:v>
                </c:pt>
                <c:pt idx="4">
                  <c:v>0.53662390998859721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15D-40FC-ADA6-3439B33722C7}"/>
            </c:ext>
          </c:extLst>
        </c:ser>
        <c:ser>
          <c:idx val="1"/>
          <c:order val="1"/>
          <c:tx>
            <c:strRef>
              <c:f>'Performance overview &amp; plots'!$C$31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B2C00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plots'!$E$32:$E$36</c:f>
                <c:numCache>
                  <c:formatCode>General</c:formatCode>
                  <c:ptCount val="5"/>
                  <c:pt idx="0">
                    <c:v>2.0141599497535228E-2</c:v>
                  </c:pt>
                  <c:pt idx="1">
                    <c:v>3.8093315061720867E-2</c:v>
                  </c:pt>
                  <c:pt idx="2">
                    <c:v>8.7647561251518648E-3</c:v>
                  </c:pt>
                  <c:pt idx="3">
                    <c:v>3.3435073054576839E-2</c:v>
                  </c:pt>
                  <c:pt idx="4">
                    <c:v>1.7662200489067047E-2</c:v>
                  </c:pt>
                </c:numCache>
              </c:numRef>
            </c:plus>
            <c:minus>
              <c:numRef>
                <c:f>'Performance overview &amp; plots'!$E$32:$E$36</c:f>
                <c:numCache>
                  <c:formatCode>General</c:formatCode>
                  <c:ptCount val="5"/>
                  <c:pt idx="0">
                    <c:v>2.0141599497535228E-2</c:v>
                  </c:pt>
                  <c:pt idx="1">
                    <c:v>3.8093315061720867E-2</c:v>
                  </c:pt>
                  <c:pt idx="2">
                    <c:v>8.7647561251518648E-3</c:v>
                  </c:pt>
                  <c:pt idx="3">
                    <c:v>3.3435073054576839E-2</c:v>
                  </c:pt>
                  <c:pt idx="4">
                    <c:v>1.7662200489067047E-2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plots'!$C$32:$C$36</c:f>
              <c:numCache>
                <c:formatCode>0.0%</c:formatCode>
                <c:ptCount val="5"/>
                <c:pt idx="0">
                  <c:v>0.79087451963928779</c:v>
                </c:pt>
                <c:pt idx="1">
                  <c:v>0.81780254258447371</c:v>
                </c:pt>
                <c:pt idx="2">
                  <c:v>0.85166976445320197</c:v>
                </c:pt>
                <c:pt idx="3">
                  <c:v>0.93243253119999114</c:v>
                </c:pt>
                <c:pt idx="4">
                  <c:v>0.98200897897800321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15D-40FC-ADA6-3439B33722C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PFOS |</a:t>
            </a:r>
            <a:r>
              <a:rPr lang="en-US" baseline="0"/>
              <a:t> 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plots'!$F$31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FFC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plus>
            <c:min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plots'!$F$32:$F$36</c:f>
              <c:numCache>
                <c:formatCode>0.0%</c:formatCode>
                <c:ptCount val="5"/>
                <c:pt idx="0">
                  <c:v>0.75761669919798114</c:v>
                </c:pt>
                <c:pt idx="1">
                  <c:v>0.95663727712503333</c:v>
                </c:pt>
                <c:pt idx="2">
                  <c:v>0.9423274522877878</c:v>
                </c:pt>
                <c:pt idx="3">
                  <c:v>0.90737150138974443</c:v>
                </c:pt>
                <c:pt idx="4">
                  <c:v>0.92542952345598462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1C-4000-B551-239A2D04C0D4}"/>
            </c:ext>
          </c:extLst>
        </c:ser>
        <c:ser>
          <c:idx val="1"/>
          <c:order val="1"/>
          <c:tx>
            <c:strRef>
              <c:f>'Performance overview &amp; plots'!$G$31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DE75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plots'!$I$32:$I$36</c:f>
                <c:numCache>
                  <c:formatCode>General</c:formatCode>
                  <c:ptCount val="5"/>
                  <c:pt idx="0">
                    <c:v>2.6799747106141459E-2</c:v>
                  </c:pt>
                  <c:pt idx="1">
                    <c:v>5.4223391762686236E-2</c:v>
                  </c:pt>
                  <c:pt idx="2">
                    <c:v>6.5786822685670321E-3</c:v>
                  </c:pt>
                  <c:pt idx="3">
                    <c:v>5.8884421171864092E-2</c:v>
                  </c:pt>
                  <c:pt idx="4">
                    <c:v>3.4509699816254645E-2</c:v>
                  </c:pt>
                </c:numCache>
              </c:numRef>
            </c:plus>
            <c:minus>
              <c:numRef>
                <c:f>'Performance overview &amp; plots'!$I$32:$I$36</c:f>
                <c:numCache>
                  <c:formatCode>General</c:formatCode>
                  <c:ptCount val="5"/>
                  <c:pt idx="0">
                    <c:v>2.6799747106141459E-2</c:v>
                  </c:pt>
                  <c:pt idx="1">
                    <c:v>5.4223391762686236E-2</c:v>
                  </c:pt>
                  <c:pt idx="2">
                    <c:v>6.5786822685670321E-3</c:v>
                  </c:pt>
                  <c:pt idx="3">
                    <c:v>5.8884421171864092E-2</c:v>
                  </c:pt>
                  <c:pt idx="4">
                    <c:v>3.4509699816254645E-2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plots'!$G$32:$G$36</c:f>
              <c:numCache>
                <c:formatCode>0.0%</c:formatCode>
                <c:ptCount val="5"/>
                <c:pt idx="0">
                  <c:v>0.97934331850449186</c:v>
                </c:pt>
                <c:pt idx="1">
                  <c:v>0.97711149000975051</c:v>
                </c:pt>
                <c:pt idx="2">
                  <c:v>0.97224995321610796</c:v>
                </c:pt>
                <c:pt idx="3">
                  <c:v>1.0462781507564589</c:v>
                </c:pt>
                <c:pt idx="4">
                  <c:v>0.99819985995356719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1C-4000-B551-239A2D04C0D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05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GenX |</a:t>
            </a:r>
            <a:r>
              <a:rPr lang="en-US" baseline="0"/>
              <a:t> 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plots'!$J$31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plus>
            <c:min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plots'!$J$32:$J$36</c:f>
              <c:numCache>
                <c:formatCode>0.0%</c:formatCode>
                <c:ptCount val="5"/>
                <c:pt idx="0">
                  <c:v>0.10598620468008811</c:v>
                </c:pt>
                <c:pt idx="1">
                  <c:v>0.11079106648945727</c:v>
                </c:pt>
                <c:pt idx="2">
                  <c:v>0.15767443146786148</c:v>
                </c:pt>
                <c:pt idx="3">
                  <c:v>0.15938074421173931</c:v>
                </c:pt>
                <c:pt idx="4">
                  <c:v>0.19084605438532348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5F-4674-83BA-AFC264CAB374}"/>
            </c:ext>
          </c:extLst>
        </c:ser>
        <c:ser>
          <c:idx val="1"/>
          <c:order val="1"/>
          <c:tx>
            <c:strRef>
              <c:f>'Performance overview &amp; plots'!$K$31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6D6D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plots'!$M$32:$M$36</c:f>
                <c:numCache>
                  <c:formatCode>General</c:formatCode>
                  <c:ptCount val="5"/>
                  <c:pt idx="0">
                    <c:v>1.7545863883947008E-2</c:v>
                  </c:pt>
                  <c:pt idx="1">
                    <c:v>8.6389278481889029E-2</c:v>
                  </c:pt>
                  <c:pt idx="2">
                    <c:v>5.681062971691817E-3</c:v>
                  </c:pt>
                  <c:pt idx="3">
                    <c:v>5.0576859903541119E-2</c:v>
                  </c:pt>
                  <c:pt idx="4">
                    <c:v>4.2514162069661958E-2</c:v>
                  </c:pt>
                </c:numCache>
              </c:numRef>
            </c:plus>
            <c:minus>
              <c:numRef>
                <c:f>'Performance overview &amp; plots'!$M$32:$M$36</c:f>
                <c:numCache>
                  <c:formatCode>General</c:formatCode>
                  <c:ptCount val="5"/>
                  <c:pt idx="0">
                    <c:v>1.7545863883947008E-2</c:v>
                  </c:pt>
                  <c:pt idx="1">
                    <c:v>8.6389278481889029E-2</c:v>
                  </c:pt>
                  <c:pt idx="2">
                    <c:v>5.681062971691817E-3</c:v>
                  </c:pt>
                  <c:pt idx="3">
                    <c:v>5.0576859903541119E-2</c:v>
                  </c:pt>
                  <c:pt idx="4">
                    <c:v>4.2514162069661958E-2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plots'!$K$32:$K$36</c:f>
              <c:numCache>
                <c:formatCode>0.0%</c:formatCode>
                <c:ptCount val="5"/>
                <c:pt idx="0">
                  <c:v>0.44512741788259025</c:v>
                </c:pt>
                <c:pt idx="1">
                  <c:v>0.54393574035934145</c:v>
                </c:pt>
                <c:pt idx="2">
                  <c:v>0.43757964145030953</c:v>
                </c:pt>
                <c:pt idx="3">
                  <c:v>0.46759995235228824</c:v>
                </c:pt>
                <c:pt idx="4">
                  <c:v>0.39093260006535402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5F-4674-83BA-AFC264CAB374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PFAS Total |</a:t>
            </a:r>
            <a:r>
              <a:rPr lang="en-US" baseline="0"/>
              <a:t> 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plots'!$N$31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plots'!$P$32:$P$36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plus>
            <c:minus>
              <c:numRef>
                <c:f>'Performance overview &amp; plots'!$P$32:$P$36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plots'!$N$32:$N$36</c:f>
              <c:numCache>
                <c:formatCode>0.0%</c:formatCode>
                <c:ptCount val="5"/>
                <c:pt idx="0">
                  <c:v>0.41016057648632781</c:v>
                </c:pt>
                <c:pt idx="1">
                  <c:v>0.54684719937023352</c:v>
                </c:pt>
                <c:pt idx="2">
                  <c:v>0.55451216512506618</c:v>
                </c:pt>
                <c:pt idx="3">
                  <c:v>0.53373853215846134</c:v>
                </c:pt>
                <c:pt idx="4">
                  <c:v>0.55096649594330172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9-42E6-9EE0-F5C91A45E0A9}"/>
            </c:ext>
          </c:extLst>
        </c:ser>
        <c:ser>
          <c:idx val="1"/>
          <c:order val="1"/>
          <c:tx>
            <c:strRef>
              <c:f>'Performance overview &amp; plots'!$O$31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84B4E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plus>
            <c:min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plots'!$A$32:$A$36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plots'!$O$32:$O$36</c:f>
              <c:numCache>
                <c:formatCode>0.0%</c:formatCode>
                <c:ptCount val="5"/>
                <c:pt idx="0">
                  <c:v>0.73844841867545674</c:v>
                </c:pt>
                <c:pt idx="1">
                  <c:v>0.77961659098452185</c:v>
                </c:pt>
                <c:pt idx="2">
                  <c:v>0.75383311970653977</c:v>
                </c:pt>
                <c:pt idx="3">
                  <c:v>0.81543687810291277</c:v>
                </c:pt>
                <c:pt idx="4">
                  <c:v>0.79038047966564151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89-42E6-9EE0-F5C91A45E0A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PFOA |</a:t>
            </a:r>
            <a:r>
              <a:rPr lang="en-US" baseline="0"/>
              <a:t> OS-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plots'!$B$53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7A82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plots'!$D$54:$D$58</c:f>
                <c:numCache>
                  <c:formatCode>General</c:formatCode>
                  <c:ptCount val="5"/>
                  <c:pt idx="0">
                    <c:v>6.865142536003449E-2</c:v>
                  </c:pt>
                  <c:pt idx="1">
                    <c:v>2.461634479357187E-2</c:v>
                  </c:pt>
                  <c:pt idx="2">
                    <c:v>3.0050266471642332E-2</c:v>
                  </c:pt>
                  <c:pt idx="3">
                    <c:v>5.1871742543037502E-2</c:v>
                  </c:pt>
                  <c:pt idx="4">
                    <c:v>3.7387655037164159E-2</c:v>
                  </c:pt>
                </c:numCache>
              </c:numRef>
            </c:plus>
            <c:minus>
              <c:numRef>
                <c:f>'Performance overview &amp; plots'!$D$54:$D$58</c:f>
                <c:numCache>
                  <c:formatCode>General</c:formatCode>
                  <c:ptCount val="5"/>
                  <c:pt idx="0">
                    <c:v>6.865142536003449E-2</c:v>
                  </c:pt>
                  <c:pt idx="1">
                    <c:v>2.461634479357187E-2</c:v>
                  </c:pt>
                  <c:pt idx="2">
                    <c:v>3.0050266471642332E-2</c:v>
                  </c:pt>
                  <c:pt idx="3">
                    <c:v>5.1871742543037502E-2</c:v>
                  </c:pt>
                  <c:pt idx="4">
                    <c:v>3.7387655037164159E-2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plots'!$B$54:$B$58</c:f>
              <c:numCache>
                <c:formatCode>0.0%</c:formatCode>
                <c:ptCount val="5"/>
                <c:pt idx="0">
                  <c:v>0.22967336525100226</c:v>
                </c:pt>
                <c:pt idx="1">
                  <c:v>0.57847041617242212</c:v>
                </c:pt>
                <c:pt idx="2">
                  <c:v>0.46421944210633914</c:v>
                </c:pt>
                <c:pt idx="3">
                  <c:v>0.41997545009057535</c:v>
                </c:pt>
                <c:pt idx="4">
                  <c:v>0.39950603498445708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E59-4C89-A204-643D3A17BAB7}"/>
            </c:ext>
          </c:extLst>
        </c:ser>
        <c:ser>
          <c:idx val="1"/>
          <c:order val="1"/>
          <c:tx>
            <c:strRef>
              <c:f>'Performance overview &amp; plots'!$C$53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B2C00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plots'!$E$54:$E$58</c:f>
                <c:numCache>
                  <c:formatCode>General</c:formatCode>
                  <c:ptCount val="5"/>
                  <c:pt idx="0">
                    <c:v>1.7060992794482907E-2</c:v>
                  </c:pt>
                  <c:pt idx="1">
                    <c:v>2.7109398504136382E-2</c:v>
                  </c:pt>
                  <c:pt idx="2">
                    <c:v>1.8842198448675938E-2</c:v>
                  </c:pt>
                  <c:pt idx="3">
                    <c:v>5.5993521460649745E-2</c:v>
                  </c:pt>
                  <c:pt idx="4">
                    <c:v>8.1224674597137003E-2</c:v>
                  </c:pt>
                </c:numCache>
              </c:numRef>
            </c:plus>
            <c:minus>
              <c:numRef>
                <c:f>'Performance overview &amp; plots'!$E$54:$E$58</c:f>
                <c:numCache>
                  <c:formatCode>General</c:formatCode>
                  <c:ptCount val="5"/>
                  <c:pt idx="0">
                    <c:v>1.7060992794482907E-2</c:v>
                  </c:pt>
                  <c:pt idx="1">
                    <c:v>2.7109398504136382E-2</c:v>
                  </c:pt>
                  <c:pt idx="2">
                    <c:v>1.8842198448675938E-2</c:v>
                  </c:pt>
                  <c:pt idx="3">
                    <c:v>5.5993521460649745E-2</c:v>
                  </c:pt>
                  <c:pt idx="4">
                    <c:v>8.1224674597137003E-2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plots'!$C$54:$C$58</c:f>
              <c:numCache>
                <c:formatCode>0.0%</c:formatCode>
                <c:ptCount val="5"/>
                <c:pt idx="0">
                  <c:v>0.94576422508505842</c:v>
                </c:pt>
                <c:pt idx="1">
                  <c:v>0.85941242167111787</c:v>
                </c:pt>
                <c:pt idx="2">
                  <c:v>0.9787274478046718</c:v>
                </c:pt>
                <c:pt idx="3">
                  <c:v>0.96995386463223954</c:v>
                </c:pt>
                <c:pt idx="4">
                  <c:v>1.0139523974313884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E59-4C89-A204-643D3A17BAB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05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PFOS |</a:t>
            </a:r>
            <a:r>
              <a:rPr lang="en-US" baseline="0"/>
              <a:t> OS-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plots'!$F$53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FFC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dLbl>
              <c:idx val="1"/>
              <c:layout>
                <c:manualLayout>
                  <c:x val="-1.0639524801402518E-2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DB8B-4C71-89DF-C770900F29AA}"/>
                </c:ext>
              </c:extLst>
            </c:dLbl>
            <c:dLbl>
              <c:idx val="3"/>
              <c:layout>
                <c:manualLayout>
                  <c:x val="-3.5465082671341727E-3"/>
                  <c:y val="0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DB8B-4C71-89DF-C770900F29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plots'!$H$54:$H$58</c:f>
                <c:numCache>
                  <c:formatCode>General</c:formatCode>
                  <c:ptCount val="5"/>
                  <c:pt idx="0">
                    <c:v>0.14810273015031256</c:v>
                  </c:pt>
                  <c:pt idx="1">
                    <c:v>1.5783451279742812E-3</c:v>
                  </c:pt>
                  <c:pt idx="2">
                    <c:v>1.8874504681443933E-2</c:v>
                  </c:pt>
                  <c:pt idx="3">
                    <c:v>5.8806338761595502E-2</c:v>
                  </c:pt>
                  <c:pt idx="4">
                    <c:v>1.1243961262131324E-2</c:v>
                  </c:pt>
                </c:numCache>
              </c:numRef>
            </c:plus>
            <c:minus>
              <c:numRef>
                <c:f>'Performance overview &amp; plots'!$H$54:$H$58</c:f>
                <c:numCache>
                  <c:formatCode>General</c:formatCode>
                  <c:ptCount val="5"/>
                  <c:pt idx="0">
                    <c:v>0.14810273015031256</c:v>
                  </c:pt>
                  <c:pt idx="1">
                    <c:v>1.5783451279742812E-3</c:v>
                  </c:pt>
                  <c:pt idx="2">
                    <c:v>1.8874504681443933E-2</c:v>
                  </c:pt>
                  <c:pt idx="3">
                    <c:v>5.8806338761595502E-2</c:v>
                  </c:pt>
                  <c:pt idx="4">
                    <c:v>1.1243961262131324E-2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plots'!$F$54:$F$58</c:f>
              <c:numCache>
                <c:formatCode>0.0%</c:formatCode>
                <c:ptCount val="5"/>
                <c:pt idx="0">
                  <c:v>0.54921877584585366</c:v>
                </c:pt>
                <c:pt idx="1">
                  <c:v>0.92353624523819611</c:v>
                </c:pt>
                <c:pt idx="2">
                  <c:v>0.8533943454259123</c:v>
                </c:pt>
                <c:pt idx="3">
                  <c:v>0.79176124333736053</c:v>
                </c:pt>
                <c:pt idx="4">
                  <c:v>0.80684684093392334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09-4322-8E23-84FAE19600A2}"/>
            </c:ext>
          </c:extLst>
        </c:ser>
        <c:ser>
          <c:idx val="1"/>
          <c:order val="1"/>
          <c:tx>
            <c:strRef>
              <c:f>'Performance overview &amp; plots'!$G$53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DE75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dLbl>
              <c:idx val="1"/>
              <c:layout>
                <c:manualLayout>
                  <c:x val="7.0930165342682804E-3"/>
                  <c:y val="2.434677496354421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DB8B-4C71-89DF-C770900F29A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plots'!$I$54:$I$58</c:f>
                <c:numCache>
                  <c:formatCode>General</c:formatCode>
                  <c:ptCount val="5"/>
                  <c:pt idx="0">
                    <c:v>5.7159291112592533E-3</c:v>
                  </c:pt>
                  <c:pt idx="1">
                    <c:v>3.7431520963255582E-2</c:v>
                  </c:pt>
                  <c:pt idx="2">
                    <c:v>6.1188093826368389E-2</c:v>
                  </c:pt>
                  <c:pt idx="3">
                    <c:v>3.0317225095732595E-2</c:v>
                  </c:pt>
                  <c:pt idx="4">
                    <c:v>8.437329801459708E-3</c:v>
                  </c:pt>
                </c:numCache>
              </c:numRef>
            </c:plus>
            <c:minus>
              <c:numRef>
                <c:f>'Performance overview &amp; plots'!$I$54:$I$58</c:f>
                <c:numCache>
                  <c:formatCode>General</c:formatCode>
                  <c:ptCount val="5"/>
                  <c:pt idx="0">
                    <c:v>5.7159291112592533E-3</c:v>
                  </c:pt>
                  <c:pt idx="1">
                    <c:v>3.7431520963255582E-2</c:v>
                  </c:pt>
                  <c:pt idx="2">
                    <c:v>6.1188093826368389E-2</c:v>
                  </c:pt>
                  <c:pt idx="3">
                    <c:v>3.0317225095732595E-2</c:v>
                  </c:pt>
                  <c:pt idx="4">
                    <c:v>8.437329801459708E-3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plots'!$G$54:$G$58</c:f>
              <c:numCache>
                <c:formatCode>0.0%</c:formatCode>
                <c:ptCount val="5"/>
                <c:pt idx="0">
                  <c:v>0.98573558260404215</c:v>
                </c:pt>
                <c:pt idx="1">
                  <c:v>0.93268941738014011</c:v>
                </c:pt>
                <c:pt idx="2">
                  <c:v>1.0295118824686409</c:v>
                </c:pt>
                <c:pt idx="3">
                  <c:v>1.0519270130853826</c:v>
                </c:pt>
                <c:pt idx="4">
                  <c:v>0.95994338990569483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009-4322-8E23-84FAE19600A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1000000000000001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GenX |</a:t>
            </a:r>
            <a:r>
              <a:rPr lang="en-US" baseline="0"/>
              <a:t> OS-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plots'!$J$53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plots'!$L$54:$L$58</c:f>
                <c:numCache>
                  <c:formatCode>General</c:formatCode>
                  <c:ptCount val="5"/>
                  <c:pt idx="0">
                    <c:v>5.4103112949755318E-2</c:v>
                  </c:pt>
                  <c:pt idx="1">
                    <c:v>1.318610066191038E-2</c:v>
                  </c:pt>
                  <c:pt idx="2">
                    <c:v>4.3367587040009647E-2</c:v>
                  </c:pt>
                  <c:pt idx="3">
                    <c:v>2.1971445599599189E-2</c:v>
                  </c:pt>
                  <c:pt idx="4">
                    <c:v>2.2951906554589872E-2</c:v>
                  </c:pt>
                </c:numCache>
              </c:numRef>
            </c:plus>
            <c:minus>
              <c:numRef>
                <c:f>'Performance overview &amp; plots'!$L$54:$L$58</c:f>
                <c:numCache>
                  <c:formatCode>General</c:formatCode>
                  <c:ptCount val="5"/>
                  <c:pt idx="0">
                    <c:v>5.4103112949755318E-2</c:v>
                  </c:pt>
                  <c:pt idx="1">
                    <c:v>1.318610066191038E-2</c:v>
                  </c:pt>
                  <c:pt idx="2">
                    <c:v>4.3367587040009647E-2</c:v>
                  </c:pt>
                  <c:pt idx="3">
                    <c:v>2.1971445599599189E-2</c:v>
                  </c:pt>
                  <c:pt idx="4">
                    <c:v>2.2951906554589872E-2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plots'!$J$54:$J$58</c:f>
              <c:numCache>
                <c:formatCode>0.0%</c:formatCode>
                <c:ptCount val="5"/>
                <c:pt idx="0">
                  <c:v>0.14742563464780506</c:v>
                </c:pt>
                <c:pt idx="1">
                  <c:v>0.16061017143216358</c:v>
                </c:pt>
                <c:pt idx="2">
                  <c:v>0.15368872794238467</c:v>
                </c:pt>
                <c:pt idx="3">
                  <c:v>0.20003666771431558</c:v>
                </c:pt>
                <c:pt idx="4">
                  <c:v>0.21728836760487052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9A-4F0F-A2B6-EDAD19A337F6}"/>
            </c:ext>
          </c:extLst>
        </c:ser>
        <c:ser>
          <c:idx val="1"/>
          <c:order val="1"/>
          <c:tx>
            <c:strRef>
              <c:f>'Performance overview &amp; plots'!$K$53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6D6D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plots'!$M$54:$M$58</c:f>
                <c:numCache>
                  <c:formatCode>General</c:formatCode>
                  <c:ptCount val="5"/>
                  <c:pt idx="0">
                    <c:v>3.2562841775601058E-2</c:v>
                  </c:pt>
                  <c:pt idx="1">
                    <c:v>2.9893787020764128E-2</c:v>
                  </c:pt>
                  <c:pt idx="2">
                    <c:v>0.21247113201050941</c:v>
                  </c:pt>
                  <c:pt idx="3">
                    <c:v>5.7026205652218401E-2</c:v>
                  </c:pt>
                  <c:pt idx="4">
                    <c:v>5.3001627085867316E-2</c:v>
                  </c:pt>
                </c:numCache>
              </c:numRef>
            </c:plus>
            <c:minus>
              <c:numRef>
                <c:f>'Performance overview &amp; plots'!$M$54:$M$58</c:f>
                <c:numCache>
                  <c:formatCode>General</c:formatCode>
                  <c:ptCount val="5"/>
                  <c:pt idx="0">
                    <c:v>3.2562841775601058E-2</c:v>
                  </c:pt>
                  <c:pt idx="1">
                    <c:v>2.9893787020764128E-2</c:v>
                  </c:pt>
                  <c:pt idx="2">
                    <c:v>0.21247113201050941</c:v>
                  </c:pt>
                  <c:pt idx="3">
                    <c:v>5.7026205652218401E-2</c:v>
                  </c:pt>
                  <c:pt idx="4">
                    <c:v>5.3001627085867316E-2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plots'!$K$54:$K$58</c:f>
              <c:numCache>
                <c:formatCode>0.0%</c:formatCode>
                <c:ptCount val="5"/>
                <c:pt idx="0">
                  <c:v>0.5742256591645708</c:v>
                </c:pt>
                <c:pt idx="1">
                  <c:v>0.90316610087849269</c:v>
                </c:pt>
                <c:pt idx="2">
                  <c:v>0.67458633055330242</c:v>
                </c:pt>
                <c:pt idx="3">
                  <c:v>0.43566406309076633</c:v>
                </c:pt>
                <c:pt idx="4">
                  <c:v>0.34923419455661764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9A-4F0F-A2B6-EDAD19A337F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PFAS Total |</a:t>
            </a:r>
            <a:r>
              <a:rPr lang="en-US" baseline="0"/>
              <a:t> OS-</a:t>
            </a:r>
            <a:r>
              <a:rPr lang="en-US"/>
              <a:t>UiO-66-H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plots'!$N$53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plots'!$P$54:$P$58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plus>
            <c:minus>
              <c:numRef>
                <c:f>'Performance overview &amp; plots'!$P$54:$P$58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plots'!$N$54:$N$58</c:f>
              <c:numCache>
                <c:formatCode>0.0%</c:formatCode>
                <c:ptCount val="5"/>
                <c:pt idx="0">
                  <c:v>0.30877259191488698</c:v>
                </c:pt>
                <c:pt idx="1">
                  <c:v>0.55420561094759391</c:v>
                </c:pt>
                <c:pt idx="2">
                  <c:v>0.49043417182487875</c:v>
                </c:pt>
                <c:pt idx="3">
                  <c:v>0.47059112038075046</c:v>
                </c:pt>
                <c:pt idx="4">
                  <c:v>0.47454708117441702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1EA-4E63-9A1F-8C6F9E3CB3D7}"/>
            </c:ext>
          </c:extLst>
        </c:ser>
        <c:ser>
          <c:idx val="1"/>
          <c:order val="1"/>
          <c:tx>
            <c:strRef>
              <c:f>'Performance overview &amp; plots'!$O$53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84B4E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plots'!$Q$54:$Q$58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plus>
            <c:minus>
              <c:numRef>
                <c:f>'Performance overview &amp; plots'!$Q$54:$Q$58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plots'!$A$54:$A$58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plots'!$O$54:$O$58</c:f>
              <c:numCache>
                <c:formatCode>0.0%</c:formatCode>
                <c:ptCount val="5"/>
                <c:pt idx="0">
                  <c:v>0.83524182228455712</c:v>
                </c:pt>
                <c:pt idx="1">
                  <c:v>0.89842264664325011</c:v>
                </c:pt>
                <c:pt idx="2">
                  <c:v>0.89427522027553841</c:v>
                </c:pt>
                <c:pt idx="3">
                  <c:v>0.81918164693612949</c:v>
                </c:pt>
                <c:pt idx="4">
                  <c:v>0.77437666063123367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1EA-4E63-9A1F-8C6F9E3CB3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PFOA |</a:t>
            </a:r>
            <a:r>
              <a:rPr lang="en-US" baseline="0"/>
              <a:t> OS-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plots'!$B$75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7A82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plus>
            <c:min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plots'!$B$76:$B$80</c:f>
              <c:numCache>
                <c:formatCode>0.0%</c:formatCode>
                <c:ptCount val="5"/>
                <c:pt idx="0">
                  <c:v>0.52322966739979626</c:v>
                </c:pt>
                <c:pt idx="1">
                  <c:v>0.64249288931928317</c:v>
                </c:pt>
                <c:pt idx="2">
                  <c:v>0.65209678315576303</c:v>
                </c:pt>
                <c:pt idx="3">
                  <c:v>0.67847239310337715</c:v>
                </c:pt>
                <c:pt idx="4">
                  <c:v>0.6881136119535749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3C-4411-B11C-7A9CA70500DC}"/>
            </c:ext>
          </c:extLst>
        </c:ser>
        <c:ser>
          <c:idx val="1"/>
          <c:order val="1"/>
          <c:tx>
            <c:strRef>
              <c:f>'Performance overview &amp; plots'!$C$75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B2C00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plots'!$E$76:$E$80</c:f>
                <c:numCache>
                  <c:formatCode>General</c:formatCode>
                  <c:ptCount val="5"/>
                  <c:pt idx="0">
                    <c:v>2.1433476959631482E-2</c:v>
                  </c:pt>
                  <c:pt idx="1">
                    <c:v>3.2370077687143423E-3</c:v>
                  </c:pt>
                  <c:pt idx="2">
                    <c:v>2.5190549985539589E-3</c:v>
                  </c:pt>
                  <c:pt idx="3">
                    <c:v>1.9259037851172126E-3</c:v>
                  </c:pt>
                  <c:pt idx="4">
                    <c:v>4.177282749062261E-2</c:v>
                  </c:pt>
                </c:numCache>
              </c:numRef>
            </c:plus>
            <c:minus>
              <c:numRef>
                <c:f>'Performance overview &amp; plots'!$E$76:$E$80</c:f>
                <c:numCache>
                  <c:formatCode>General</c:formatCode>
                  <c:ptCount val="5"/>
                  <c:pt idx="0">
                    <c:v>2.1433476959631482E-2</c:v>
                  </c:pt>
                  <c:pt idx="1">
                    <c:v>3.2370077687143423E-3</c:v>
                  </c:pt>
                  <c:pt idx="2">
                    <c:v>2.5190549985539589E-3</c:v>
                  </c:pt>
                  <c:pt idx="3">
                    <c:v>1.9259037851172126E-3</c:v>
                  </c:pt>
                  <c:pt idx="4">
                    <c:v>4.177282749062261E-2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plots'!$C$76:$C$80</c:f>
              <c:numCache>
                <c:formatCode>0.0%</c:formatCode>
                <c:ptCount val="5"/>
                <c:pt idx="0">
                  <c:v>0.74715754055726369</c:v>
                </c:pt>
                <c:pt idx="1">
                  <c:v>0.90199006780632518</c:v>
                </c:pt>
                <c:pt idx="2">
                  <c:v>0.90588722982024072</c:v>
                </c:pt>
                <c:pt idx="3">
                  <c:v>0.96409557806444823</c:v>
                </c:pt>
                <c:pt idx="4">
                  <c:v>0.9796849508081833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3C-4411-B11C-7A9CA70500D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PFOS |</a:t>
            </a:r>
            <a:r>
              <a:rPr lang="en-US" baseline="0"/>
              <a:t> OS-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plots'!$F$75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FFC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plus>
            <c:min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plots'!$F$76:$F$80</c:f>
              <c:numCache>
                <c:formatCode>0.0%</c:formatCode>
                <c:ptCount val="5"/>
                <c:pt idx="0">
                  <c:v>0.89397292417919472</c:v>
                </c:pt>
                <c:pt idx="1">
                  <c:v>0.97797158833823272</c:v>
                </c:pt>
                <c:pt idx="2">
                  <c:v>0.96619957493858621</c:v>
                </c:pt>
                <c:pt idx="3">
                  <c:v>0.97219718341675243</c:v>
                </c:pt>
                <c:pt idx="4">
                  <c:v>0.98132378059364533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7A-4F0B-B43B-E2CAC9C9FC63}"/>
            </c:ext>
          </c:extLst>
        </c:ser>
        <c:ser>
          <c:idx val="1"/>
          <c:order val="1"/>
          <c:tx>
            <c:strRef>
              <c:f>'Performance overview &amp; plots'!$G$75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DE75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plots'!$I$76:$I$80</c:f>
                <c:numCache>
                  <c:formatCode>General</c:formatCode>
                  <c:ptCount val="5"/>
                  <c:pt idx="0">
                    <c:v>2.3297238444832398E-2</c:v>
                  </c:pt>
                  <c:pt idx="1">
                    <c:v>6.322264327025455E-2</c:v>
                  </c:pt>
                  <c:pt idx="2">
                    <c:v>4.0681770977742608E-2</c:v>
                  </c:pt>
                  <c:pt idx="3">
                    <c:v>7.440847429422269E-3</c:v>
                  </c:pt>
                  <c:pt idx="4">
                    <c:v>6.143067569932905E-3</c:v>
                  </c:pt>
                </c:numCache>
              </c:numRef>
            </c:plus>
            <c:minus>
              <c:numRef>
                <c:f>'Performance overview &amp; plots'!$I$76:$I$80</c:f>
                <c:numCache>
                  <c:formatCode>General</c:formatCode>
                  <c:ptCount val="5"/>
                  <c:pt idx="0">
                    <c:v>2.3297238444832398E-2</c:v>
                  </c:pt>
                  <c:pt idx="1">
                    <c:v>6.322264327025455E-2</c:v>
                  </c:pt>
                  <c:pt idx="2">
                    <c:v>4.0681770977742608E-2</c:v>
                  </c:pt>
                  <c:pt idx="3">
                    <c:v>7.440847429422269E-3</c:v>
                  </c:pt>
                  <c:pt idx="4">
                    <c:v>6.143067569932905E-3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plots'!$G$76:$G$80</c:f>
              <c:numCache>
                <c:formatCode>0.0%</c:formatCode>
                <c:ptCount val="5"/>
                <c:pt idx="0">
                  <c:v>0.90709669565884177</c:v>
                </c:pt>
                <c:pt idx="1">
                  <c:v>0.96667202242123429</c:v>
                </c:pt>
                <c:pt idx="2">
                  <c:v>1.0861349717306794</c:v>
                </c:pt>
                <c:pt idx="3">
                  <c:v>1.0293511853156883</c:v>
                </c:pt>
                <c:pt idx="4">
                  <c:v>1.0054338063119495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7A-4F0B-B43B-E2CAC9C9FC6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1000000000000001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GenX |</a:t>
            </a:r>
            <a:r>
              <a:rPr lang="en-US" baseline="0"/>
              <a:t> OS-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plots'!$J$75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plus>
            <c:min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plots'!$J$76:$J$80</c:f>
              <c:numCache>
                <c:formatCode>0.0%</c:formatCode>
                <c:ptCount val="5"/>
                <c:pt idx="0">
                  <c:v>0.16701016811437078</c:v>
                </c:pt>
                <c:pt idx="1">
                  <c:v>0.11434807060239235</c:v>
                </c:pt>
                <c:pt idx="2">
                  <c:v>0.14919464386518891</c:v>
                </c:pt>
                <c:pt idx="3">
                  <c:v>0.15128527481737558</c:v>
                </c:pt>
                <c:pt idx="4">
                  <c:v>0.20033079717059576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606-462D-BDAB-3FDABF84357C}"/>
            </c:ext>
          </c:extLst>
        </c:ser>
        <c:ser>
          <c:idx val="1"/>
          <c:order val="1"/>
          <c:tx>
            <c:strRef>
              <c:f>'Performance overview &amp; plots'!$K$75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6D6D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plots'!$M$76:$M$80</c:f>
                <c:numCache>
                  <c:formatCode>General</c:formatCode>
                  <c:ptCount val="5"/>
                  <c:pt idx="0">
                    <c:v>5.8382388594412735E-2</c:v>
                  </c:pt>
                  <c:pt idx="1">
                    <c:v>7.7902227819368314E-2</c:v>
                  </c:pt>
                  <c:pt idx="2">
                    <c:v>4.1192748369045649E-2</c:v>
                  </c:pt>
                  <c:pt idx="3">
                    <c:v>4.4442772405960194E-2</c:v>
                  </c:pt>
                  <c:pt idx="4">
                    <c:v>3.1198750489205413E-2</c:v>
                  </c:pt>
                </c:numCache>
              </c:numRef>
            </c:plus>
            <c:minus>
              <c:numRef>
                <c:f>'Performance overview &amp; plots'!$M$76:$M$80</c:f>
                <c:numCache>
                  <c:formatCode>General</c:formatCode>
                  <c:ptCount val="5"/>
                  <c:pt idx="0">
                    <c:v>5.8382388594412735E-2</c:v>
                  </c:pt>
                  <c:pt idx="1">
                    <c:v>7.7902227819368314E-2</c:v>
                  </c:pt>
                  <c:pt idx="2">
                    <c:v>4.1192748369045649E-2</c:v>
                  </c:pt>
                  <c:pt idx="3">
                    <c:v>4.4442772405960194E-2</c:v>
                  </c:pt>
                  <c:pt idx="4">
                    <c:v>3.1198750489205413E-2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plots'!$K$76:$K$80</c:f>
              <c:numCache>
                <c:formatCode>0.0%</c:formatCode>
                <c:ptCount val="5"/>
                <c:pt idx="0">
                  <c:v>0.56300015755251764</c:v>
                </c:pt>
                <c:pt idx="1">
                  <c:v>0.68579031627010512</c:v>
                </c:pt>
                <c:pt idx="2">
                  <c:v>0.67413561401270261</c:v>
                </c:pt>
                <c:pt idx="3">
                  <c:v>0.703334715448932</c:v>
                </c:pt>
                <c:pt idx="4">
                  <c:v>0.54745922661696511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606-462D-BDAB-3FDABF84357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PFAS Total |</a:t>
            </a:r>
            <a:r>
              <a:rPr lang="en-US" baseline="0"/>
              <a:t> OS-</a:t>
            </a:r>
            <a:r>
              <a:rPr lang="en-US"/>
              <a:t>UiO-66-F4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plots'!$N$75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chemeClr val="accent1">
                <a:lumMod val="75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plots'!$P$76:$P$80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plus>
            <c:minus>
              <c:numRef>
                <c:f>'Performance overview &amp; plots'!$P$76:$P$80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plots'!$N$76:$N$80</c:f>
              <c:numCache>
                <c:formatCode>0.0%</c:formatCode>
                <c:ptCount val="5"/>
                <c:pt idx="0">
                  <c:v>0.52807091989778732</c:v>
                </c:pt>
                <c:pt idx="1">
                  <c:v>0.57827084941996953</c:v>
                </c:pt>
                <c:pt idx="2">
                  <c:v>0.58916366731984604</c:v>
                </c:pt>
                <c:pt idx="3">
                  <c:v>0.6006516171125017</c:v>
                </c:pt>
                <c:pt idx="4">
                  <c:v>0.62325606323927196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31D-48EC-9D00-A67EBCE76075}"/>
            </c:ext>
          </c:extLst>
        </c:ser>
        <c:ser>
          <c:idx val="1"/>
          <c:order val="1"/>
          <c:tx>
            <c:strRef>
              <c:f>'Performance overview &amp; plots'!$O$75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84B4E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plots'!$Q$76:$Q$80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plus>
            <c:minus>
              <c:numRef>
                <c:f>'Performance overview &amp; plots'!$Q$76:$Q$80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plots'!$O$76:$O$80</c:f>
              <c:numCache>
                <c:formatCode>0.0%</c:formatCode>
                <c:ptCount val="5"/>
                <c:pt idx="0">
                  <c:v>0.73908479792287429</c:v>
                </c:pt>
                <c:pt idx="1">
                  <c:v>0.85148413549922153</c:v>
                </c:pt>
                <c:pt idx="2">
                  <c:v>0.88871927185454092</c:v>
                </c:pt>
                <c:pt idx="3">
                  <c:v>0.8989271596096895</c:v>
                </c:pt>
                <c:pt idx="4">
                  <c:v>0.84419266124569925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31D-48EC-9D00-A67EBCE7607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PFOA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plots'!$B$97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7A82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plots'!$D$98:$D$101</c:f>
                <c:numCache>
                  <c:formatCode>General</c:formatCode>
                  <c:ptCount val="4"/>
                  <c:pt idx="0">
                    <c:v>4.3545879207867969E-2</c:v>
                  </c:pt>
                  <c:pt idx="1">
                    <c:v>2.5630003919229732E-2</c:v>
                  </c:pt>
                  <c:pt idx="2">
                    <c:v>1.596095930342625E-2</c:v>
                  </c:pt>
                  <c:pt idx="3">
                    <c:v>2.1011577722803987E-2</c:v>
                  </c:pt>
                </c:numCache>
              </c:numRef>
            </c:plus>
            <c:minus>
              <c:numRef>
                <c:f>'Performance overview &amp; plots'!$D$98:$D$101</c:f>
                <c:numCache>
                  <c:formatCode>General</c:formatCode>
                  <c:ptCount val="4"/>
                  <c:pt idx="0">
                    <c:v>4.3545879207867969E-2</c:v>
                  </c:pt>
                  <c:pt idx="1">
                    <c:v>2.5630003919229732E-2</c:v>
                  </c:pt>
                  <c:pt idx="2">
                    <c:v>1.596095930342625E-2</c:v>
                  </c:pt>
                  <c:pt idx="3">
                    <c:v>2.1011577722803987E-2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plots'!$B$98:$B$101</c:f>
              <c:numCache>
                <c:formatCode>0.0%</c:formatCode>
                <c:ptCount val="4"/>
                <c:pt idx="0">
                  <c:v>0.30907802065641055</c:v>
                </c:pt>
                <c:pt idx="1">
                  <c:v>0.5167941896756042</c:v>
                </c:pt>
                <c:pt idx="2">
                  <c:v>0.42083388946527611</c:v>
                </c:pt>
                <c:pt idx="3">
                  <c:v>0.63806648878973038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BD-4E72-90CB-A4151BD19B21}"/>
            </c:ext>
          </c:extLst>
        </c:ser>
        <c:ser>
          <c:idx val="1"/>
          <c:order val="1"/>
          <c:tx>
            <c:strRef>
              <c:f>'Performance overview &amp; plots'!$C$97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B2C00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plots'!$E$98:$E$101</c:f>
                <c:numCache>
                  <c:formatCode>General</c:formatCode>
                  <c:ptCount val="4"/>
                  <c:pt idx="0">
                    <c:v>1.3733309445357236E-2</c:v>
                  </c:pt>
                  <c:pt idx="1">
                    <c:v>2.3700006320979052E-2</c:v>
                  </c:pt>
                  <c:pt idx="2">
                    <c:v>2.9234410047676539E-2</c:v>
                  </c:pt>
                  <c:pt idx="3">
                    <c:v>1.3068136499064367E-2</c:v>
                  </c:pt>
                </c:numCache>
              </c:numRef>
            </c:plus>
            <c:minus>
              <c:numRef>
                <c:f>'Performance overview &amp; plots'!$E$98:$E$101</c:f>
                <c:numCache>
                  <c:formatCode>General</c:formatCode>
                  <c:ptCount val="4"/>
                  <c:pt idx="0">
                    <c:v>1.3733309445357236E-2</c:v>
                  </c:pt>
                  <c:pt idx="1">
                    <c:v>2.3700006320979052E-2</c:v>
                  </c:pt>
                  <c:pt idx="2">
                    <c:v>2.9234410047676539E-2</c:v>
                  </c:pt>
                  <c:pt idx="3">
                    <c:v>1.3068136499064367E-2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plots'!$C$98:$C$101</c:f>
              <c:numCache>
                <c:formatCode>0.0%</c:formatCode>
                <c:ptCount val="4"/>
                <c:pt idx="0">
                  <c:v>0.91066050202222182</c:v>
                </c:pt>
                <c:pt idx="1">
                  <c:v>0.87954903939078188</c:v>
                </c:pt>
                <c:pt idx="2">
                  <c:v>0.94820992246051894</c:v>
                </c:pt>
                <c:pt idx="3">
                  <c:v>0.90880388100928955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9BD-4E72-90CB-A4151BD19B2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PFOS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plots'!$F$97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FFC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plots'!$H$98:$H$101</c:f>
                <c:numCache>
                  <c:formatCode>General</c:formatCode>
                  <c:ptCount val="4"/>
                  <c:pt idx="0">
                    <c:v>3.3020559030947548E-2</c:v>
                  </c:pt>
                  <c:pt idx="1">
                    <c:v>2.8688338770365994E-2</c:v>
                  </c:pt>
                  <c:pt idx="2">
                    <c:v>6.4382130320679342E-3</c:v>
                  </c:pt>
                  <c:pt idx="3">
                    <c:v>1.1126529146192955E-2</c:v>
                  </c:pt>
                </c:numCache>
              </c:numRef>
            </c:plus>
            <c:minus>
              <c:numRef>
                <c:f>'Performance overview &amp; plots'!$H$98:$H$101</c:f>
                <c:numCache>
                  <c:formatCode>General</c:formatCode>
                  <c:ptCount val="4"/>
                  <c:pt idx="0">
                    <c:v>3.3020559030947548E-2</c:v>
                  </c:pt>
                  <c:pt idx="1">
                    <c:v>2.8688338770365994E-2</c:v>
                  </c:pt>
                  <c:pt idx="2">
                    <c:v>6.4382130320679342E-3</c:v>
                  </c:pt>
                  <c:pt idx="3">
                    <c:v>1.1126529146192955E-2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plots'!$F$98:$F$101</c:f>
              <c:numCache>
                <c:formatCode>0.0%</c:formatCode>
                <c:ptCount val="4"/>
                <c:pt idx="0">
                  <c:v>0.71490565201875222</c:v>
                </c:pt>
                <c:pt idx="1">
                  <c:v>0.90394980642654632</c:v>
                </c:pt>
                <c:pt idx="2">
                  <c:v>0.79541221972674037</c:v>
                </c:pt>
                <c:pt idx="3">
                  <c:v>0.96109996635428507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5F-4532-9FBC-68508BDBC376}"/>
            </c:ext>
          </c:extLst>
        </c:ser>
        <c:ser>
          <c:idx val="1"/>
          <c:order val="1"/>
          <c:tx>
            <c:strRef>
              <c:f>'Performance overview &amp; plots'!$G$97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DE75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plots'!$I$98:$I$101</c:f>
                <c:numCache>
                  <c:formatCode>General</c:formatCode>
                  <c:ptCount val="4"/>
                  <c:pt idx="0">
                    <c:v>3.6327329931842102E-2</c:v>
                  </c:pt>
                  <c:pt idx="1">
                    <c:v>2.9418403359622029E-2</c:v>
                  </c:pt>
                  <c:pt idx="2">
                    <c:v>3.2372849878585387E-2</c:v>
                  </c:pt>
                  <c:pt idx="3">
                    <c:v>1.8578632583803656E-2</c:v>
                  </c:pt>
                </c:numCache>
              </c:numRef>
            </c:plus>
            <c:minus>
              <c:numRef>
                <c:f>'Performance overview &amp; plots'!$I$98:$I$101</c:f>
                <c:numCache>
                  <c:formatCode>General</c:formatCode>
                  <c:ptCount val="4"/>
                  <c:pt idx="0">
                    <c:v>3.6327329931842102E-2</c:v>
                  </c:pt>
                  <c:pt idx="1">
                    <c:v>2.9418403359622029E-2</c:v>
                  </c:pt>
                  <c:pt idx="2">
                    <c:v>3.2372849878585387E-2</c:v>
                  </c:pt>
                  <c:pt idx="3">
                    <c:v>1.8578632583803656E-2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plots'!$G$98:$G$101</c:f>
              <c:numCache>
                <c:formatCode>0.0%</c:formatCode>
                <c:ptCount val="4"/>
                <c:pt idx="0">
                  <c:v>1.0043656954808915</c:v>
                </c:pt>
                <c:pt idx="1">
                  <c:v>0.99465444515167101</c:v>
                </c:pt>
                <c:pt idx="2">
                  <c:v>0.98999349334758202</c:v>
                </c:pt>
                <c:pt idx="3">
                  <c:v>1.0029689247984452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15F-4532-9FBC-68508BDBC37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.05"/>
          <c:min val="0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GenX Total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'Performance overview &amp; plots'!$J$97</c:f>
              <c:strCache>
                <c:ptCount val="1"/>
                <c:pt idx="0">
                  <c:v>Adsorption</c:v>
                </c:pt>
              </c:strCache>
            </c:strRef>
          </c:tx>
          <c:spPr>
            <a:solidFill>
              <a:srgbClr val="C00000"/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plots'!$L$98:$L$101</c:f>
                <c:numCache>
                  <c:formatCode>General</c:formatCode>
                  <c:ptCount val="4"/>
                  <c:pt idx="0">
                    <c:v>1.9249955878206139E-2</c:v>
                  </c:pt>
                  <c:pt idx="1">
                    <c:v>9.0969529120323751E-3</c:v>
                  </c:pt>
                  <c:pt idx="2">
                    <c:v>1.2167533232497717E-3</c:v>
                  </c:pt>
                  <c:pt idx="3">
                    <c:v>2.2923173457828037E-2</c:v>
                  </c:pt>
                </c:numCache>
              </c:numRef>
            </c:plus>
            <c:minus>
              <c:numRef>
                <c:f>'Performance overview &amp; plots'!$L$98:$L$101</c:f>
                <c:numCache>
                  <c:formatCode>General</c:formatCode>
                  <c:ptCount val="4"/>
                  <c:pt idx="0">
                    <c:v>1.9249955878206139E-2</c:v>
                  </c:pt>
                  <c:pt idx="1">
                    <c:v>9.0969529120323751E-3</c:v>
                  </c:pt>
                  <c:pt idx="2">
                    <c:v>1.2167533232497717E-3</c:v>
                  </c:pt>
                  <c:pt idx="3">
                    <c:v>2.2923173457828037E-2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plots'!$J$98:$J$101</c:f>
              <c:numCache>
                <c:formatCode>0.0%</c:formatCode>
                <c:ptCount val="4"/>
                <c:pt idx="0">
                  <c:v>0.13294539641188105</c:v>
                </c:pt>
                <c:pt idx="1">
                  <c:v>0.14612292511754663</c:v>
                </c:pt>
                <c:pt idx="2">
                  <c:v>0.17677579678797836</c:v>
                </c:pt>
                <c:pt idx="3">
                  <c:v>0.15714140076764882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9D-42E6-953B-622381CF1DF6}"/>
            </c:ext>
          </c:extLst>
        </c:ser>
        <c:ser>
          <c:idx val="1"/>
          <c:order val="1"/>
          <c:tx>
            <c:strRef>
              <c:f>'Performance overview &amp; plots'!$K$97</c:f>
              <c:strCache>
                <c:ptCount val="1"/>
                <c:pt idx="0">
                  <c:v>Regeneration</c:v>
                </c:pt>
              </c:strCache>
            </c:strRef>
          </c:tx>
          <c:spPr>
            <a:pattFill prst="pct20">
              <a:fgClr>
                <a:schemeClr val="tx1"/>
              </a:fgClr>
              <a:bgClr>
                <a:srgbClr val="FF6D6D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plots'!$M$98:$M$101</c:f>
                <c:numCache>
                  <c:formatCode>General</c:formatCode>
                  <c:ptCount val="4"/>
                  <c:pt idx="0">
                    <c:v>0.18593436245860703</c:v>
                  </c:pt>
                  <c:pt idx="1">
                    <c:v>3.5464768817993327E-2</c:v>
                  </c:pt>
                  <c:pt idx="2">
                    <c:v>4.0769393602365415E-2</c:v>
                  </c:pt>
                  <c:pt idx="3">
                    <c:v>0.15312633381831131</c:v>
                  </c:pt>
                </c:numCache>
              </c:numRef>
            </c:plus>
            <c:minus>
              <c:numRef>
                <c:f>'Performance overview &amp; plots'!$M$98:$M$101</c:f>
                <c:numCache>
                  <c:formatCode>General</c:formatCode>
                  <c:ptCount val="4"/>
                  <c:pt idx="0">
                    <c:v>0.18593436245860703</c:v>
                  </c:pt>
                  <c:pt idx="1">
                    <c:v>3.5464768817993327E-2</c:v>
                  </c:pt>
                  <c:pt idx="2">
                    <c:v>4.0769393602365415E-2</c:v>
                  </c:pt>
                  <c:pt idx="3">
                    <c:v>0.15312633381831131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plots'!$K$98:$K$101</c:f>
              <c:numCache>
                <c:formatCode>0.0%</c:formatCode>
                <c:ptCount val="4"/>
                <c:pt idx="0">
                  <c:v>0.67096446504084994</c:v>
                </c:pt>
                <c:pt idx="1">
                  <c:v>0.44722967730772012</c:v>
                </c:pt>
                <c:pt idx="2">
                  <c:v>0.55284413179186886</c:v>
                </c:pt>
                <c:pt idx="3">
                  <c:v>0.63261323811555625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F9D-42E6-953B-622381CF1DF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Performance</a:t>
            </a:r>
            <a:r>
              <a:rPr lang="en-US" baseline="0"/>
              <a:t> Comparison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PFAS Adsorbed</c:v>
          </c:tx>
          <c:spPr>
            <a:solidFill>
              <a:schemeClr val="accent1">
                <a:lumMod val="75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plots'!$P$98:$P$101</c:f>
                <c:numCache>
                  <c:formatCode>General</c:formatCode>
                  <c:ptCount val="4"/>
                  <c:pt idx="0">
                    <c:v>2.156002639049634E-2</c:v>
                  </c:pt>
                  <c:pt idx="1">
                    <c:v>2.2115491634954E-2</c:v>
                  </c:pt>
                  <c:pt idx="2">
                    <c:v>3.0252346588407713E-3</c:v>
                  </c:pt>
                  <c:pt idx="3">
                    <c:v>4.6458727374775848E-3</c:v>
                  </c:pt>
                </c:numCache>
              </c:numRef>
            </c:plus>
            <c:minus>
              <c:numRef>
                <c:f>'Performance overview &amp; plots'!$P$98:$P$101</c:f>
                <c:numCache>
                  <c:formatCode>General</c:formatCode>
                  <c:ptCount val="4"/>
                  <c:pt idx="0">
                    <c:v>2.156002639049634E-2</c:v>
                  </c:pt>
                  <c:pt idx="1">
                    <c:v>2.2115491634954E-2</c:v>
                  </c:pt>
                  <c:pt idx="2">
                    <c:v>3.0252346588407713E-3</c:v>
                  </c:pt>
                  <c:pt idx="3">
                    <c:v>4.6458727374775848E-3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plots'!$N$98:$N$101</c:f>
              <c:numCache>
                <c:formatCode>0.0%</c:formatCode>
                <c:ptCount val="4"/>
                <c:pt idx="0">
                  <c:v>0.41723382578282159</c:v>
                </c:pt>
                <c:pt idx="1">
                  <c:v>0.56227461837886894</c:v>
                </c:pt>
                <c:pt idx="2">
                  <c:v>0.49745917582647869</c:v>
                </c:pt>
                <c:pt idx="3">
                  <c:v>0.62714092847486569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003-4A39-BC20-14D141BA3109}"/>
            </c:ext>
          </c:extLst>
        </c:ser>
        <c:ser>
          <c:idx val="1"/>
          <c:order val="1"/>
          <c:tx>
            <c:v>Of that recovered</c:v>
          </c:tx>
          <c:spPr>
            <a:pattFill prst="pct20">
              <a:fgClr>
                <a:schemeClr val="tx1"/>
              </a:fgClr>
              <a:bgClr>
                <a:srgbClr val="84B4E0"/>
              </a:bgClr>
            </a:pattFill>
            <a:ln w="12700"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6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LID4096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'Performance overview &amp; plots'!$Q$98:$Q$101</c:f>
                <c:numCache>
                  <c:formatCode>General</c:formatCode>
                  <c:ptCount val="4"/>
                  <c:pt idx="0">
                    <c:v>4.847381803549361E-2</c:v>
                  </c:pt>
                  <c:pt idx="1">
                    <c:v>2.1628105238056396E-2</c:v>
                  </c:pt>
                  <c:pt idx="2">
                    <c:v>2.3707376702477839E-2</c:v>
                  </c:pt>
                  <c:pt idx="3">
                    <c:v>2.096934905775167E-2</c:v>
                  </c:pt>
                </c:numCache>
              </c:numRef>
            </c:plus>
            <c:minus>
              <c:numRef>
                <c:f>'Performance overview &amp; plots'!$Q$98:$Q$101</c:f>
                <c:numCache>
                  <c:formatCode>General</c:formatCode>
                  <c:ptCount val="4"/>
                  <c:pt idx="0">
                    <c:v>4.847381803549361E-2</c:v>
                  </c:pt>
                  <c:pt idx="1">
                    <c:v>2.1628105238056396E-2</c:v>
                  </c:pt>
                  <c:pt idx="2">
                    <c:v>2.3707376702477839E-2</c:v>
                  </c:pt>
                  <c:pt idx="3">
                    <c:v>2.096934905775167E-2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plots'!$A$98:$A$101</c:f>
              <c:strCache>
                <c:ptCount val="4"/>
                <c:pt idx="0">
                  <c:v>UiO-66-H</c:v>
                </c:pt>
                <c:pt idx="1">
                  <c:v>UiO-66-F4</c:v>
                </c:pt>
                <c:pt idx="2">
                  <c:v>OS-UiO-66-H</c:v>
                </c:pt>
                <c:pt idx="3">
                  <c:v>OS-UiO-66-F4</c:v>
                </c:pt>
              </c:strCache>
            </c:strRef>
          </c:cat>
          <c:val>
            <c:numRef>
              <c:f>'Performance overview &amp; plots'!$O$98:$O$101</c:f>
              <c:numCache>
                <c:formatCode>0.0%</c:formatCode>
                <c:ptCount val="4"/>
                <c:pt idx="0">
                  <c:v>0.94986505808188237</c:v>
                </c:pt>
                <c:pt idx="1">
                  <c:v>0.91970584939535782</c:v>
                </c:pt>
                <c:pt idx="2">
                  <c:v>0.93425184415661389</c:v>
                </c:pt>
                <c:pt idx="3">
                  <c:v>0.94451015312047759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003-4A39-BC20-14D141BA310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967343792"/>
        <c:axId val="1967342352"/>
      </c:bar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1"/>
        <c:axPos val="l"/>
        <c:numFmt formatCode="0.0%" sourceLinked="1"/>
        <c:majorTickMark val="none"/>
        <c:minorTickMark val="none"/>
        <c:tickLblPos val="nextTo"/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900">
                <a:solidFill>
                  <a:sysClr val="windowText" lastClr="000000"/>
                </a:solidFill>
              </a:rPr>
              <a:t>Adsorption &amp; Regeneration performance | OS-UiO-66-F4</a:t>
            </a:r>
          </a:p>
        </c:rich>
      </c:tx>
      <c:layout>
        <c:manualLayout>
          <c:xMode val="edge"/>
          <c:yMode val="edge"/>
          <c:x val="0.11962077021797753"/>
          <c:y val="2.12483399734395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PFOA Adsorbed</c:v>
          </c:tx>
          <c:spPr>
            <a:ln w="12700" cap="rnd">
              <a:solidFill>
                <a:srgbClr val="7A8200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rgbClr val="7A82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plus>
            <c:min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plots'!$B$76:$B$80</c:f>
              <c:numCache>
                <c:formatCode>0.0%</c:formatCode>
                <c:ptCount val="5"/>
                <c:pt idx="0">
                  <c:v>0.52322966739979626</c:v>
                </c:pt>
                <c:pt idx="1">
                  <c:v>0.64249288931928317</c:v>
                </c:pt>
                <c:pt idx="2">
                  <c:v>0.65209678315576303</c:v>
                </c:pt>
                <c:pt idx="3">
                  <c:v>0.67847239310337715</c:v>
                </c:pt>
                <c:pt idx="4">
                  <c:v>0.6881136119535749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F3-411A-BA95-5EC2BE00CFE1}"/>
            </c:ext>
          </c:extLst>
        </c:ser>
        <c:ser>
          <c:idx val="2"/>
          <c:order val="1"/>
          <c:tx>
            <c:v>PFOS Adsorbed</c:v>
          </c:tx>
          <c:spPr>
            <a:ln w="12700" cap="rnd">
              <a:solidFill>
                <a:srgbClr val="FFC000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rgbClr val="FFC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plus>
            <c:min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plots'!$F$76:$F$80</c:f>
              <c:numCache>
                <c:formatCode>0.0%</c:formatCode>
                <c:ptCount val="5"/>
                <c:pt idx="0">
                  <c:v>0.89397292417919472</c:v>
                </c:pt>
                <c:pt idx="1">
                  <c:v>0.97797158833823272</c:v>
                </c:pt>
                <c:pt idx="2">
                  <c:v>0.96619957493858621</c:v>
                </c:pt>
                <c:pt idx="3">
                  <c:v>0.97219718341675243</c:v>
                </c:pt>
                <c:pt idx="4">
                  <c:v>0.98132378059364533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E4-4FA4-B5B6-29C84D7E3382}"/>
            </c:ext>
          </c:extLst>
        </c:ser>
        <c:ser>
          <c:idx val="3"/>
          <c:order val="2"/>
          <c:tx>
            <c:v>GenX Adsorbed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4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plus>
            <c:min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plots'!$J$76:$J$80</c:f>
              <c:numCache>
                <c:formatCode>0.0%</c:formatCode>
                <c:ptCount val="5"/>
                <c:pt idx="0">
                  <c:v>0.16701016811437078</c:v>
                </c:pt>
                <c:pt idx="1">
                  <c:v>0.11434807060239235</c:v>
                </c:pt>
                <c:pt idx="2">
                  <c:v>0.14919464386518891</c:v>
                </c:pt>
                <c:pt idx="3">
                  <c:v>0.15128527481737558</c:v>
                </c:pt>
                <c:pt idx="4">
                  <c:v>0.20033079717059576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E4-4FA4-B5B6-29C84D7E3382}"/>
            </c:ext>
          </c:extLst>
        </c:ser>
        <c:ser>
          <c:idx val="1"/>
          <c:order val="3"/>
          <c:tx>
            <c:v>Total PFAS Recovered</c:v>
          </c:tx>
          <c:spPr>
            <a:ln w="12700" cap="rnd">
              <a:solidFill>
                <a:srgbClr val="84B4E0"/>
              </a:solidFill>
              <a:round/>
            </a:ln>
            <a:effectLst/>
          </c:spPr>
          <c:marker>
            <c:symbol val="square"/>
            <c:size val="4"/>
            <c:spPr>
              <a:solidFill>
                <a:srgbClr val="84B4E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plots'!$Q$76:$Q$80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plus>
            <c:minus>
              <c:numRef>
                <c:f>'Performance overview &amp; plots'!$Q$76:$Q$80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plots'!$O$76:$O$80</c:f>
              <c:numCache>
                <c:formatCode>0.0%</c:formatCode>
                <c:ptCount val="5"/>
                <c:pt idx="0">
                  <c:v>0.73908479792287429</c:v>
                </c:pt>
                <c:pt idx="1">
                  <c:v>0.85148413549922153</c:v>
                </c:pt>
                <c:pt idx="2">
                  <c:v>0.88871927185454092</c:v>
                </c:pt>
                <c:pt idx="3">
                  <c:v>0.8989271596096895</c:v>
                </c:pt>
                <c:pt idx="4">
                  <c:v>0.84419266124569925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CF3-411A-BA95-5EC2BE00CFE1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67343792"/>
        <c:axId val="1967342352"/>
      </c:line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0"/>
        <c:axPos val="l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>
          <a:latin typeface="Arial" panose="020B0604020202020204" pitchFamily="34" charset="0"/>
          <a:cs typeface="Arial" panose="020B0604020202020204" pitchFamily="34" charset="0"/>
        </a:defRPr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900">
                <a:solidFill>
                  <a:sysClr val="windowText" lastClr="000000"/>
                </a:solidFill>
              </a:rPr>
              <a:t>Adsorption &amp; Regeneration performance | UiO-66-F4</a:t>
            </a:r>
          </a:p>
        </c:rich>
      </c:tx>
      <c:layout>
        <c:manualLayout>
          <c:xMode val="edge"/>
          <c:yMode val="edge"/>
          <c:x val="0.137356062920827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PFOA Adsorbed</c:v>
          </c:tx>
          <c:spPr>
            <a:ln w="12700" cap="rnd">
              <a:solidFill>
                <a:srgbClr val="7A8200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rgbClr val="7A82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plus>
            <c:min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plots'!$B$32:$B$36</c:f>
              <c:numCache>
                <c:formatCode>0.0%</c:formatCode>
                <c:ptCount val="5"/>
                <c:pt idx="0">
                  <c:v>0.36687882558091423</c:v>
                </c:pt>
                <c:pt idx="1">
                  <c:v>0.57311325449621009</c:v>
                </c:pt>
                <c:pt idx="2">
                  <c:v>0.56353461161954899</c:v>
                </c:pt>
                <c:pt idx="3">
                  <c:v>0.53446335087390051</c:v>
                </c:pt>
                <c:pt idx="4">
                  <c:v>0.53662390998859721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DF2-4B38-ACB2-1244BBFAD54E}"/>
            </c:ext>
          </c:extLst>
        </c:ser>
        <c:ser>
          <c:idx val="2"/>
          <c:order val="1"/>
          <c:tx>
            <c:v>PFOS Adsorbed</c:v>
          </c:tx>
          <c:spPr>
            <a:ln w="12700" cap="rnd">
              <a:solidFill>
                <a:srgbClr val="FFC000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rgbClr val="FFC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3.1776657084554266E-2"/>
                  <c:y val="-5.31484603895405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F2-4B38-ACB2-1244BBFAD5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plus>
            <c:min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plots'!$F$32:$F$36</c:f>
              <c:numCache>
                <c:formatCode>0.0%</c:formatCode>
                <c:ptCount val="5"/>
                <c:pt idx="0">
                  <c:v>0.75761669919798114</c:v>
                </c:pt>
                <c:pt idx="1">
                  <c:v>0.95663727712503333</c:v>
                </c:pt>
                <c:pt idx="2">
                  <c:v>0.9423274522877878</c:v>
                </c:pt>
                <c:pt idx="3">
                  <c:v>0.90737150138974443</c:v>
                </c:pt>
                <c:pt idx="4">
                  <c:v>0.92542952345598462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F2-4B38-ACB2-1244BBFAD54E}"/>
            </c:ext>
          </c:extLst>
        </c:ser>
        <c:ser>
          <c:idx val="3"/>
          <c:order val="2"/>
          <c:tx>
            <c:v>GenX Adsorbed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4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plus>
            <c:min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plots'!$J$32:$J$36</c:f>
              <c:numCache>
                <c:formatCode>0.0%</c:formatCode>
                <c:ptCount val="5"/>
                <c:pt idx="0">
                  <c:v>0.10598620468008811</c:v>
                </c:pt>
                <c:pt idx="1">
                  <c:v>0.11079106648945727</c:v>
                </c:pt>
                <c:pt idx="2">
                  <c:v>0.15767443146786148</c:v>
                </c:pt>
                <c:pt idx="3">
                  <c:v>0.15938074421173931</c:v>
                </c:pt>
                <c:pt idx="4">
                  <c:v>0.19084605438532348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DF2-4B38-ACB2-1244BBFAD54E}"/>
            </c:ext>
          </c:extLst>
        </c:ser>
        <c:ser>
          <c:idx val="1"/>
          <c:order val="3"/>
          <c:tx>
            <c:v>Total PFAS Recovered</c:v>
          </c:tx>
          <c:spPr>
            <a:ln w="12700" cap="rnd">
              <a:solidFill>
                <a:srgbClr val="84B4E0"/>
              </a:solidFill>
              <a:round/>
            </a:ln>
            <a:effectLst/>
          </c:spPr>
          <c:marker>
            <c:symbol val="square"/>
            <c:size val="4"/>
            <c:spPr>
              <a:solidFill>
                <a:srgbClr val="84B4E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0592219028184755E-2"/>
                  <c:y val="4.25187683116323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DF2-4B38-ACB2-1244BBFAD54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plus>
            <c:min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plots'!$O$32:$O$36</c:f>
              <c:numCache>
                <c:formatCode>0.0%</c:formatCode>
                <c:ptCount val="5"/>
                <c:pt idx="0">
                  <c:v>0.73844841867545674</c:v>
                </c:pt>
                <c:pt idx="1">
                  <c:v>0.77961659098452185</c:v>
                </c:pt>
                <c:pt idx="2">
                  <c:v>0.75383311970653977</c:v>
                </c:pt>
                <c:pt idx="3">
                  <c:v>0.81543687810291277</c:v>
                </c:pt>
                <c:pt idx="4">
                  <c:v>0.79038047966564151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DF2-4B38-ACB2-1244BBFAD54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67343792"/>
        <c:axId val="1967342352"/>
      </c:line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0"/>
        <c:axPos val="l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>
          <a:latin typeface="Arial" panose="020B0604020202020204" pitchFamily="34" charset="0"/>
          <a:cs typeface="Arial" panose="020B0604020202020204" pitchFamily="34" charset="0"/>
        </a:defRPr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900">
                <a:solidFill>
                  <a:sysClr val="windowText" lastClr="000000"/>
                </a:solidFill>
              </a:rPr>
              <a:t>Adsorption &amp; Regeneration performance | UiO-66-F4</a:t>
            </a:r>
          </a:p>
        </c:rich>
      </c:tx>
      <c:layout>
        <c:manualLayout>
          <c:xMode val="edge"/>
          <c:yMode val="edge"/>
          <c:x val="0.137356062920827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PFOA Adsorbed</c:v>
          </c:tx>
          <c:spPr>
            <a:ln w="12700" cap="rnd">
              <a:solidFill>
                <a:srgbClr val="7A8200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rgbClr val="7A82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plus>
            <c:min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plots'!$B$32:$B$36</c:f>
              <c:numCache>
                <c:formatCode>0.0%</c:formatCode>
                <c:ptCount val="5"/>
                <c:pt idx="0">
                  <c:v>0.36687882558091423</c:v>
                </c:pt>
                <c:pt idx="1">
                  <c:v>0.57311325449621009</c:v>
                </c:pt>
                <c:pt idx="2">
                  <c:v>0.56353461161954899</c:v>
                </c:pt>
                <c:pt idx="3">
                  <c:v>0.53446335087390051</c:v>
                </c:pt>
                <c:pt idx="4">
                  <c:v>0.53662390998859721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032-4BF5-8B16-7AB2092CB968}"/>
            </c:ext>
          </c:extLst>
        </c:ser>
        <c:ser>
          <c:idx val="2"/>
          <c:order val="1"/>
          <c:tx>
            <c:v>PFOS Adsorbed</c:v>
          </c:tx>
          <c:spPr>
            <a:ln w="12700" cap="rnd">
              <a:solidFill>
                <a:srgbClr val="FFC000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rgbClr val="FFC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3.1776657084554266E-2"/>
                  <c:y val="-5.314846038954054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032-4BF5-8B16-7AB2092CB96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plus>
            <c:min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plots'!$F$32:$F$36</c:f>
              <c:numCache>
                <c:formatCode>0.0%</c:formatCode>
                <c:ptCount val="5"/>
                <c:pt idx="0">
                  <c:v>0.75761669919798114</c:v>
                </c:pt>
                <c:pt idx="1">
                  <c:v>0.95663727712503333</c:v>
                </c:pt>
                <c:pt idx="2">
                  <c:v>0.9423274522877878</c:v>
                </c:pt>
                <c:pt idx="3">
                  <c:v>0.90737150138974443</c:v>
                </c:pt>
                <c:pt idx="4">
                  <c:v>0.92542952345598462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032-4BF5-8B16-7AB2092CB968}"/>
            </c:ext>
          </c:extLst>
        </c:ser>
        <c:ser>
          <c:idx val="3"/>
          <c:order val="2"/>
          <c:tx>
            <c:v>GenX Adsorbed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4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plus>
            <c:min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plots'!$J$32:$J$36</c:f>
              <c:numCache>
                <c:formatCode>0.0%</c:formatCode>
                <c:ptCount val="5"/>
                <c:pt idx="0">
                  <c:v>0.10598620468008811</c:v>
                </c:pt>
                <c:pt idx="1">
                  <c:v>0.11079106648945727</c:v>
                </c:pt>
                <c:pt idx="2">
                  <c:v>0.15767443146786148</c:v>
                </c:pt>
                <c:pt idx="3">
                  <c:v>0.15938074421173931</c:v>
                </c:pt>
                <c:pt idx="4">
                  <c:v>0.19084605438532348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F032-4BF5-8B16-7AB2092CB968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67343792"/>
        <c:axId val="1967342352"/>
        <c:extLst>
          <c:ext xmlns:c15="http://schemas.microsoft.com/office/drawing/2012/chart" uri="{02D57815-91ED-43cb-92C2-25804820EDAC}">
            <c15:filteredLineSeries>
              <c15:ser>
                <c:idx val="1"/>
                <c:order val="3"/>
                <c:tx>
                  <c:v>Total PFAS Recovered</c:v>
                </c:tx>
                <c:spPr>
                  <a:ln w="12700" cap="rnd">
                    <a:solidFill>
                      <a:srgbClr val="84B4E0"/>
                    </a:solidFill>
                    <a:round/>
                  </a:ln>
                  <a:effectLst/>
                </c:spPr>
                <c:marker>
                  <c:symbol val="square"/>
                  <c:size val="4"/>
                  <c:spPr>
                    <a:solidFill>
                      <a:srgbClr val="84B4E0"/>
                    </a:solidFill>
                    <a:ln w="9525">
                      <a:solidFill>
                        <a:schemeClr val="tx1"/>
                      </a:solidFill>
                    </a:ln>
                    <a:effectLst/>
                  </c:spPr>
                </c:marker>
                <c:dLbls>
                  <c:dLbl>
                    <c:idx val="0"/>
                    <c:layout>
                      <c:manualLayout>
                        <c:x val="-1.0592219028184755E-2"/>
                        <c:y val="4.251876831163239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F032-4BF5-8B16-7AB2092CB968}"/>
                      </c:ext>
                    </c:extLst>
                  </c:dLbl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anchor="ctr" anchorCtr="1"/>
                    <a:lstStyle/>
                    <a:p>
                      <a:pPr>
                        <a:defRPr sz="800" b="0" i="0" u="none" strike="noStrike" kern="1200" baseline="0">
                          <a:solidFill>
                            <a:sysClr val="windowText" lastClr="000000"/>
                          </a:solidFill>
                          <a:latin typeface="Arial" panose="020B0604020202020204" pitchFamily="34" charset="0"/>
                          <a:ea typeface="+mn-ea"/>
                          <a:cs typeface="Arial" panose="020B0604020202020204" pitchFamily="34" charset="0"/>
                        </a:defRPr>
                      </a:pPr>
                      <a:endParaRPr lang="LID4096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/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'Performance overview &amp; plots'!$Q$32:$Q$36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8.0680038308510935E-3</c:v>
                        </c:pt>
                        <c:pt idx="1">
                          <c:v>1.9758094475058724E-3</c:v>
                        </c:pt>
                        <c:pt idx="2">
                          <c:v>7.0081671218034667E-3</c:v>
                        </c:pt>
                        <c:pt idx="3">
                          <c:v>1.3914211440966669E-2</c:v>
                        </c:pt>
                        <c:pt idx="4">
                          <c:v>3.2192460785533108E-3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'Performance overview &amp; plots'!$Q$32:$Q$36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8.0680038308510935E-3</c:v>
                        </c:pt>
                        <c:pt idx="1">
                          <c:v>1.9758094475058724E-3</c:v>
                        </c:pt>
                        <c:pt idx="2">
                          <c:v>7.0081671218034667E-3</c:v>
                        </c:pt>
                        <c:pt idx="3">
                          <c:v>1.3914211440966669E-2</c:v>
                        </c:pt>
                        <c:pt idx="4">
                          <c:v>3.2192460785533108E-3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:errBars>
                <c:cat>
                  <c:strRef>
                    <c:extLst>
                      <c:ext uri="{02D57815-91ED-43cb-92C2-25804820EDAC}">
                        <c15:formulaRef>
                          <c15:sqref>'Performance overview &amp; plots'!$A$76:$A$80</c15:sqref>
                        </c15:formulaRef>
                      </c:ext>
                    </c:extLst>
                    <c:strCache>
                      <c:ptCount val="5"/>
                      <c:pt idx="0">
                        <c:v>Cycle 1</c:v>
                      </c:pt>
                      <c:pt idx="1">
                        <c:v>Cycle 2</c:v>
                      </c:pt>
                      <c:pt idx="2">
                        <c:v>Cycle 3</c:v>
                      </c:pt>
                      <c:pt idx="3">
                        <c:v>Cycle 4</c:v>
                      </c:pt>
                      <c:pt idx="4">
                        <c:v>Cycle 5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'Performance overview &amp; plots'!$O$32:$O$36</c15:sqref>
                        </c15:formulaRef>
                      </c:ext>
                    </c:extLst>
                    <c:numCache>
                      <c:formatCode>0.0%</c:formatCode>
                      <c:ptCount val="5"/>
                      <c:pt idx="0">
                        <c:v>0.73844841867545674</c:v>
                      </c:pt>
                      <c:pt idx="1">
                        <c:v>0.77961659098452185</c:v>
                      </c:pt>
                      <c:pt idx="2">
                        <c:v>0.75383311970653977</c:v>
                      </c:pt>
                      <c:pt idx="3">
                        <c:v>0.81543687810291277</c:v>
                      </c:pt>
                      <c:pt idx="4">
                        <c:v>0.79038047966564151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5-F032-4BF5-8B16-7AB2092CB968}"/>
                  </c:ext>
                </c:extLst>
              </c15:ser>
            </c15:filteredLineSeries>
          </c:ext>
        </c:extLst>
      </c:line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0"/>
        <c:axPos val="l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>
          <a:latin typeface="Arial" panose="020B0604020202020204" pitchFamily="34" charset="0"/>
          <a:cs typeface="Arial" panose="020B0604020202020204" pitchFamily="34" charset="0"/>
        </a:defRPr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900">
                <a:solidFill>
                  <a:sysClr val="windowText" lastClr="000000"/>
                </a:solidFill>
              </a:rPr>
              <a:t>Adsorption &amp; Regeneration performance | OS-UiO-66-F4</a:t>
            </a:r>
          </a:p>
        </c:rich>
      </c:tx>
      <c:layout>
        <c:manualLayout>
          <c:xMode val="edge"/>
          <c:yMode val="edge"/>
          <c:x val="0.11962077021797753"/>
          <c:y val="2.12483399734395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PFOA Adsorbed</c:v>
          </c:tx>
          <c:spPr>
            <a:ln w="12700" cap="rnd">
              <a:solidFill>
                <a:srgbClr val="7A8200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rgbClr val="7A82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plus>
            <c:minus>
              <c:numRef>
                <c:f>'Performance overview &amp; plots'!$D$76:$D$80</c:f>
                <c:numCache>
                  <c:formatCode>General</c:formatCode>
                  <c:ptCount val="5"/>
                  <c:pt idx="0">
                    <c:v>3.2190242075500114E-2</c:v>
                  </c:pt>
                  <c:pt idx="1">
                    <c:v>2.5883179893947457E-2</c:v>
                  </c:pt>
                  <c:pt idx="2">
                    <c:v>6.2089331854240787E-2</c:v>
                  </c:pt>
                  <c:pt idx="3">
                    <c:v>4.6281680968011128E-2</c:v>
                  </c:pt>
                  <c:pt idx="4">
                    <c:v>9.9365848286690761E-3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plots'!$B$76:$B$80</c:f>
              <c:numCache>
                <c:formatCode>0.0%</c:formatCode>
                <c:ptCount val="5"/>
                <c:pt idx="0">
                  <c:v>0.52322966739979626</c:v>
                </c:pt>
                <c:pt idx="1">
                  <c:v>0.64249288931928317</c:v>
                </c:pt>
                <c:pt idx="2">
                  <c:v>0.65209678315576303</c:v>
                </c:pt>
                <c:pt idx="3">
                  <c:v>0.67847239310337715</c:v>
                </c:pt>
                <c:pt idx="4">
                  <c:v>0.6881136119535749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57E-40E1-B3C0-326CBF0A47B0}"/>
            </c:ext>
          </c:extLst>
        </c:ser>
        <c:ser>
          <c:idx val="2"/>
          <c:order val="1"/>
          <c:tx>
            <c:v>PFOS Adsorbed</c:v>
          </c:tx>
          <c:spPr>
            <a:ln w="12700" cap="rnd">
              <a:solidFill>
                <a:srgbClr val="FFC000"/>
              </a:solidFill>
              <a:round/>
            </a:ln>
            <a:effectLst/>
          </c:spPr>
          <c:marker>
            <c:symbol val="diamond"/>
            <c:size val="4"/>
            <c:spPr>
              <a:solidFill>
                <a:srgbClr val="FFC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plus>
            <c:minus>
              <c:numRef>
                <c:f>'Performance overview &amp; plots'!$H$76:$H$80</c:f>
                <c:numCache>
                  <c:formatCode>General</c:formatCode>
                  <c:ptCount val="5"/>
                  <c:pt idx="0">
                    <c:v>2.7933743908025749E-2</c:v>
                  </c:pt>
                  <c:pt idx="1">
                    <c:v>6.8945691735522356E-3</c:v>
                  </c:pt>
                  <c:pt idx="2">
                    <c:v>1.8198065461379091E-2</c:v>
                  </c:pt>
                  <c:pt idx="3">
                    <c:v>8.7347799818866013E-3</c:v>
                  </c:pt>
                  <c:pt idx="4">
                    <c:v>2.2292375371876128E-3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plots'!$F$76:$F$80</c:f>
              <c:numCache>
                <c:formatCode>0.0%</c:formatCode>
                <c:ptCount val="5"/>
                <c:pt idx="0">
                  <c:v>0.89397292417919472</c:v>
                </c:pt>
                <c:pt idx="1">
                  <c:v>0.97797158833823272</c:v>
                </c:pt>
                <c:pt idx="2">
                  <c:v>0.96619957493858621</c:v>
                </c:pt>
                <c:pt idx="3">
                  <c:v>0.97219718341675243</c:v>
                </c:pt>
                <c:pt idx="4">
                  <c:v>0.98132378059364533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57E-40E1-B3C0-326CBF0A47B0}"/>
            </c:ext>
          </c:extLst>
        </c:ser>
        <c:ser>
          <c:idx val="3"/>
          <c:order val="2"/>
          <c:tx>
            <c:v>GenX Adsorbed</c:v>
          </c:tx>
          <c:spPr>
            <a:ln w="12700" cap="rnd">
              <a:solidFill>
                <a:srgbClr val="FF0000"/>
              </a:solidFill>
              <a:round/>
            </a:ln>
            <a:effectLst/>
          </c:spPr>
          <c:marker>
            <c:symbol val="triangle"/>
            <c:size val="4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plus>
            <c:minus>
              <c:numRef>
                <c:f>'Performance overview &amp; plots'!$L$76:$L$80</c:f>
                <c:numCache>
                  <c:formatCode>General</c:formatCode>
                  <c:ptCount val="5"/>
                  <c:pt idx="0">
                    <c:v>5.9174342061518191E-2</c:v>
                  </c:pt>
                  <c:pt idx="1">
                    <c:v>1.4198126446345908E-2</c:v>
                  </c:pt>
                  <c:pt idx="2">
                    <c:v>1.2567397570612912E-2</c:v>
                  </c:pt>
                  <c:pt idx="3">
                    <c:v>2.27852028440289E-2</c:v>
                  </c:pt>
                  <c:pt idx="4">
                    <c:v>8.0209732469405017E-3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plots'!$J$76:$J$80</c:f>
              <c:numCache>
                <c:formatCode>0.0%</c:formatCode>
                <c:ptCount val="5"/>
                <c:pt idx="0">
                  <c:v>0.16701016811437078</c:v>
                </c:pt>
                <c:pt idx="1">
                  <c:v>0.11434807060239235</c:v>
                </c:pt>
                <c:pt idx="2">
                  <c:v>0.14919464386518891</c:v>
                </c:pt>
                <c:pt idx="3">
                  <c:v>0.15128527481737558</c:v>
                </c:pt>
                <c:pt idx="4">
                  <c:v>0.20033079717059576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57E-40E1-B3C0-326CBF0A47B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67343792"/>
        <c:axId val="1967342352"/>
        <c:extLst>
          <c:ext xmlns:c15="http://schemas.microsoft.com/office/drawing/2012/chart" uri="{02D57815-91ED-43cb-92C2-25804820EDAC}">
            <c15:filteredLineSeries>
              <c15:ser>
                <c:idx val="1"/>
                <c:order val="3"/>
                <c:tx>
                  <c:v>Total PFAS Recovered</c:v>
                </c:tx>
                <c:spPr>
                  <a:ln w="12700" cap="rnd">
                    <a:solidFill>
                      <a:srgbClr val="84B4E0"/>
                    </a:solidFill>
                    <a:round/>
                  </a:ln>
                  <a:effectLst/>
                </c:spPr>
                <c:marker>
                  <c:symbol val="square"/>
                  <c:size val="4"/>
                  <c:spPr>
                    <a:solidFill>
                      <a:srgbClr val="84B4E0"/>
                    </a:solidFill>
                    <a:ln w="9525">
                      <a:solidFill>
                        <a:schemeClr val="tx1"/>
                      </a:solidFill>
                    </a:ln>
                    <a:effectLst/>
                  </c:spPr>
                </c:marker>
                <c:dLbls>
                  <c:spPr>
                    <a:noFill/>
                    <a:ln>
                      <a:noFill/>
                    </a:ln>
                    <a:effectLst/>
                  </c:spPr>
                  <c:txPr>
                    <a:bodyPr rot="0" spcFirstLastPara="1" vertOverflow="ellipsis" vert="horz" wrap="square" anchor="ctr" anchorCtr="1"/>
                    <a:lstStyle/>
                    <a:p>
                      <a:pPr>
                        <a:defRPr sz="800" b="0" i="0" u="none" strike="noStrike" kern="1200" baseline="0">
                          <a:solidFill>
                            <a:sysClr val="windowText" lastClr="000000"/>
                          </a:solidFill>
                          <a:latin typeface="Arial" panose="020B0604020202020204" pitchFamily="34" charset="0"/>
                          <a:ea typeface="+mn-ea"/>
                          <a:cs typeface="Arial" panose="020B0604020202020204" pitchFamily="34" charset="0"/>
                        </a:defRPr>
                      </a:pPr>
                      <a:endParaRPr lang="LID4096"/>
                    </a:p>
                  </c:txPr>
                  <c:showLegendKey val="0"/>
                  <c:showVal val="1"/>
                  <c:showCatName val="0"/>
                  <c:showSerName val="0"/>
                  <c:showPercent val="0"/>
                  <c:showBubbleSize val="0"/>
                  <c:showLeaderLines val="0"/>
                  <c:extLst>
                    <c:ext uri="{CE6537A1-D6FC-4f65-9D91-7224C49458BB}">
                      <c15:showLeaderLines val="1"/>
                      <c15:leaderLines>
                        <c:spPr>
                          <a:ln w="9525" cap="flat" cmpd="sng" algn="ctr">
                            <a:solidFill>
                              <a:schemeClr val="tx1"/>
                            </a:solidFill>
                            <a:round/>
                          </a:ln>
                          <a:effectLst/>
                        </c:spPr>
                      </c15:leaderLines>
                    </c:ext>
                  </c:extLst>
                </c:dLbls>
                <c:errBars>
                  <c:errDir val="y"/>
                  <c:errBarType val="both"/>
                  <c:errValType val="cust"/>
                  <c:noEndCap val="0"/>
                  <c:plus>
                    <c:numRef>
                      <c:extLst>
                        <c:ext uri="{02D57815-91ED-43cb-92C2-25804820EDAC}">
                          <c15:formulaRef>
                            <c15:sqref>'Performance overview &amp; plots'!$Q$76:$Q$80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3.4371034666292176E-2</c:v>
                        </c:pt>
                        <c:pt idx="1">
                          <c:v>4.5962621106969588E-2</c:v>
                        </c:pt>
                        <c:pt idx="2">
                          <c:v>2.813119144844746E-2</c:v>
                        </c:pt>
                        <c:pt idx="3">
                          <c:v>1.1692007063806981E-2</c:v>
                        </c:pt>
                        <c:pt idx="4">
                          <c:v>5.5723815237833409E-3</c:v>
                        </c:pt>
                      </c:numCache>
                    </c:numRef>
                  </c:plus>
                  <c:minus>
                    <c:numRef>
                      <c:extLst>
                        <c:ext uri="{02D57815-91ED-43cb-92C2-25804820EDAC}">
                          <c15:formulaRef>
                            <c15:sqref>'Performance overview &amp; plots'!$Q$76:$Q$80</c15:sqref>
                          </c15:formulaRef>
                        </c:ext>
                      </c:extLst>
                      <c:numCache>
                        <c:formatCode>General</c:formatCode>
                        <c:ptCount val="5"/>
                        <c:pt idx="0">
                          <c:v>3.4371034666292176E-2</c:v>
                        </c:pt>
                        <c:pt idx="1">
                          <c:v>4.5962621106969588E-2</c:v>
                        </c:pt>
                        <c:pt idx="2">
                          <c:v>2.813119144844746E-2</c:v>
                        </c:pt>
                        <c:pt idx="3">
                          <c:v>1.1692007063806981E-2</c:v>
                        </c:pt>
                        <c:pt idx="4">
                          <c:v>5.5723815237833409E-3</c:v>
                        </c:pt>
                      </c:numCache>
                    </c:numRef>
                  </c:minus>
                  <c:spPr>
                    <a:noFill/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:errBars>
                <c:cat>
                  <c:strRef>
                    <c:extLst>
                      <c:ext uri="{02D57815-91ED-43cb-92C2-25804820EDAC}">
                        <c15:formulaRef>
                          <c15:sqref>'Performance overview &amp; plots'!$A$76:$A$80</c15:sqref>
                        </c15:formulaRef>
                      </c:ext>
                    </c:extLst>
                    <c:strCache>
                      <c:ptCount val="5"/>
                      <c:pt idx="0">
                        <c:v>Cycle 1</c:v>
                      </c:pt>
                      <c:pt idx="1">
                        <c:v>Cycle 2</c:v>
                      </c:pt>
                      <c:pt idx="2">
                        <c:v>Cycle 3</c:v>
                      </c:pt>
                      <c:pt idx="3">
                        <c:v>Cycle 4</c:v>
                      </c:pt>
                      <c:pt idx="4">
                        <c:v>Cycle 5</c:v>
                      </c:pt>
                    </c:strCache>
                  </c:strRef>
                </c:cat>
                <c:val>
                  <c:numRef>
                    <c:extLst>
                      <c:ext uri="{02D57815-91ED-43cb-92C2-25804820EDAC}">
                        <c15:formulaRef>
                          <c15:sqref>'Performance overview &amp; plots'!$O$76:$O$80</c15:sqref>
                        </c15:formulaRef>
                      </c:ext>
                    </c:extLst>
                    <c:numCache>
                      <c:formatCode>0.0%</c:formatCode>
                      <c:ptCount val="5"/>
                      <c:pt idx="0">
                        <c:v>0.73908479792287429</c:v>
                      </c:pt>
                      <c:pt idx="1">
                        <c:v>0.85148413549922153</c:v>
                      </c:pt>
                      <c:pt idx="2">
                        <c:v>0.88871927185454092</c:v>
                      </c:pt>
                      <c:pt idx="3">
                        <c:v>0.8989271596096895</c:v>
                      </c:pt>
                      <c:pt idx="4">
                        <c:v>0.84419266124569925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3-657E-40E1-B3C0-326CBF0A47B0}"/>
                  </c:ext>
                </c:extLst>
              </c15:ser>
            </c15:filteredLineSeries>
          </c:ext>
        </c:extLst>
      </c:line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0"/>
        <c:axPos val="l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>
          <a:latin typeface="Arial" panose="020B0604020202020204" pitchFamily="34" charset="0"/>
          <a:cs typeface="Arial" panose="020B0604020202020204" pitchFamily="34" charset="0"/>
        </a:defRPr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900">
                <a:solidFill>
                  <a:sysClr val="windowText" lastClr="000000"/>
                </a:solidFill>
              </a:rPr>
              <a:t>Adsorption &amp; Regeneration performance | UiO-66-F4</a:t>
            </a:r>
          </a:p>
        </c:rich>
      </c:tx>
      <c:layout>
        <c:manualLayout>
          <c:xMode val="edge"/>
          <c:yMode val="edge"/>
          <c:x val="0.13735606292082708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spc="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12005368092804884"/>
          <c:y val="0.1133866633204714"/>
          <c:w val="0.84092849571907169"/>
          <c:h val="0.61713712080810612"/>
        </c:manualLayout>
      </c:layout>
      <c:lineChart>
        <c:grouping val="standard"/>
        <c:varyColors val="0"/>
        <c:ser>
          <c:idx val="0"/>
          <c:order val="0"/>
          <c:tx>
            <c:v>PFAS adsorbed | UiO-66-F4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4"/>
            <c:spPr>
              <a:solidFill>
                <a:srgbClr val="7A82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plus>
            <c:minus>
              <c:numRef>
                <c:f>'Performance overview &amp; plots'!$D$32:$D$36</c:f>
                <c:numCache>
                  <c:formatCode>General</c:formatCode>
                  <c:ptCount val="5"/>
                  <c:pt idx="0">
                    <c:v>2.8631124401304792E-2</c:v>
                  </c:pt>
                  <c:pt idx="1">
                    <c:v>2.260431257532837E-2</c:v>
                  </c:pt>
                  <c:pt idx="2">
                    <c:v>2.9783476373831053E-2</c:v>
                  </c:pt>
                  <c:pt idx="3">
                    <c:v>9.4174911218913165E-3</c:v>
                  </c:pt>
                  <c:pt idx="4">
                    <c:v>3.7688763668335928E-2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plots'!$N$32:$N$36</c:f>
              <c:numCache>
                <c:formatCode>0.0%</c:formatCode>
                <c:ptCount val="5"/>
                <c:pt idx="0">
                  <c:v>0.41016057648632781</c:v>
                </c:pt>
                <c:pt idx="1">
                  <c:v>0.54684719937023352</c:v>
                </c:pt>
                <c:pt idx="2">
                  <c:v>0.55451216512506618</c:v>
                </c:pt>
                <c:pt idx="3">
                  <c:v>0.53373853215846134</c:v>
                </c:pt>
                <c:pt idx="4">
                  <c:v>0.55096649594330172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F3-4757-AC9F-9A1FDF7CD6D3}"/>
            </c:ext>
          </c:extLst>
        </c:ser>
        <c:ser>
          <c:idx val="2"/>
          <c:order val="1"/>
          <c:tx>
            <c:v>PFAS recovered | UiO-66-F4</c:v>
          </c:tx>
          <c:spPr>
            <a:ln w="19050" cap="rnd">
              <a:solidFill>
                <a:srgbClr val="84B4E0"/>
              </a:solidFill>
              <a:round/>
            </a:ln>
            <a:effectLst/>
          </c:spPr>
          <c:marker>
            <c:symbol val="triangle"/>
            <c:size val="5"/>
            <c:spPr>
              <a:solidFill>
                <a:srgbClr val="84B4E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dLbl>
              <c:idx val="0"/>
              <c:layout>
                <c:manualLayout>
                  <c:x val="-1.0592219028184755E-2"/>
                  <c:y val="4.25187683116323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8F3-4757-AC9F-9A1FDF7CD6D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plus>
            <c:minus>
              <c:numRef>
                <c:f>'Performance overview &amp; plots'!$H$32:$H$36</c:f>
                <c:numCache>
                  <c:formatCode>General</c:formatCode>
                  <c:ptCount val="5"/>
                  <c:pt idx="0">
                    <c:v>5.755428993808806E-2</c:v>
                  </c:pt>
                  <c:pt idx="1">
                    <c:v>1.1318600591371601E-2</c:v>
                  </c:pt>
                  <c:pt idx="2">
                    <c:v>2.0311681018298965E-2</c:v>
                  </c:pt>
                  <c:pt idx="3">
                    <c:v>3.0248063883376735E-2</c:v>
                  </c:pt>
                  <c:pt idx="4">
                    <c:v>3.0157281840797905E-2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plots'!$O$32:$O$36</c:f>
              <c:numCache>
                <c:formatCode>0.0%</c:formatCode>
                <c:ptCount val="5"/>
                <c:pt idx="0">
                  <c:v>0.73844841867545674</c:v>
                </c:pt>
                <c:pt idx="1">
                  <c:v>0.77961659098452185</c:v>
                </c:pt>
                <c:pt idx="2">
                  <c:v>0.75383311970653977</c:v>
                </c:pt>
                <c:pt idx="3">
                  <c:v>0.81543687810291277</c:v>
                </c:pt>
                <c:pt idx="4">
                  <c:v>0.79038047966564151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8F3-4757-AC9F-9A1FDF7CD6D3}"/>
            </c:ext>
          </c:extLst>
        </c:ser>
        <c:ser>
          <c:idx val="3"/>
          <c:order val="2"/>
          <c:tx>
            <c:v>PFAS adsorbed | UiO-66-F4-OS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triangle"/>
            <c:size val="4"/>
            <c:spPr>
              <a:solidFill>
                <a:srgbClr val="FF000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plus>
            <c:minus>
              <c:numRef>
                <c:f>'Performance overview &amp; plots'!$L$32:$L$36</c:f>
                <c:numCache>
                  <c:formatCode>General</c:formatCode>
                  <c:ptCount val="5"/>
                  <c:pt idx="0">
                    <c:v>5.4013091131204893E-4</c:v>
                  </c:pt>
                  <c:pt idx="1">
                    <c:v>1.643053626495378E-2</c:v>
                  </c:pt>
                  <c:pt idx="2">
                    <c:v>8.052337116182341E-4</c:v>
                  </c:pt>
                  <c:pt idx="3">
                    <c:v>1.4142539696293716E-2</c:v>
                  </c:pt>
                  <c:pt idx="4">
                    <c:v>1.3088277291460251E-2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val>
            <c:numRef>
              <c:f>'Performance overview &amp; plots'!$N$76:$N$80</c:f>
              <c:numCache>
                <c:formatCode>0.0%</c:formatCode>
                <c:ptCount val="5"/>
                <c:pt idx="0">
                  <c:v>0.52807091989778732</c:v>
                </c:pt>
                <c:pt idx="1">
                  <c:v>0.57827084941996953</c:v>
                </c:pt>
                <c:pt idx="2">
                  <c:v>0.58916366731984604</c:v>
                </c:pt>
                <c:pt idx="3">
                  <c:v>0.6006516171125017</c:v>
                </c:pt>
                <c:pt idx="4">
                  <c:v>0.62325606323927196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8F3-4757-AC9F-9A1FDF7CD6D3}"/>
            </c:ext>
          </c:extLst>
        </c:ser>
        <c:ser>
          <c:idx val="1"/>
          <c:order val="3"/>
          <c:tx>
            <c:v>PFAS recovered | UiO-66-F4-OS</c:v>
          </c:tx>
          <c:spPr>
            <a:ln w="19050" cap="rnd">
              <a:solidFill>
                <a:srgbClr val="84B4E0"/>
              </a:solidFill>
              <a:round/>
            </a:ln>
            <a:effectLst/>
          </c:spPr>
          <c:marker>
            <c:symbol val="square"/>
            <c:size val="5"/>
            <c:spPr>
              <a:solidFill>
                <a:srgbClr val="84B4E0"/>
              </a:solidFill>
              <a:ln w="9525">
                <a:solidFill>
                  <a:schemeClr val="tx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LID4096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/>
                      </a:solidFill>
                      <a:round/>
                    </a:ln>
                    <a:effectLst/>
                  </c:spPr>
                </c15:leaderLines>
              </c:ext>
            </c:extLst>
          </c:dLbls>
          <c:errBars>
            <c:errDir val="y"/>
            <c:errBarType val="both"/>
            <c:errValType val="cust"/>
            <c:noEndCap val="0"/>
            <c:pl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plus>
            <c:minus>
              <c:numRef>
                <c:f>'Performance overview &amp; plots'!$Q$32:$Q$36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'Performance overview &amp; plots'!$A$76:$A$80</c:f>
              <c:strCache>
                <c:ptCount val="5"/>
                <c:pt idx="0">
                  <c:v>Cycle 1</c:v>
                </c:pt>
                <c:pt idx="1">
                  <c:v>Cycle 2</c:v>
                </c:pt>
                <c:pt idx="2">
                  <c:v>Cycle 3</c:v>
                </c:pt>
                <c:pt idx="3">
                  <c:v>Cycle 4</c:v>
                </c:pt>
                <c:pt idx="4">
                  <c:v>Cycle 5</c:v>
                </c:pt>
              </c:strCache>
            </c:strRef>
          </c:cat>
          <c:val>
            <c:numRef>
              <c:f>'Performance overview &amp; plots'!$O$76:$O$81</c:f>
              <c:numCache>
                <c:formatCode>0.0%</c:formatCode>
                <c:ptCount val="6"/>
                <c:pt idx="0">
                  <c:v>0.73908479792287429</c:v>
                </c:pt>
                <c:pt idx="1">
                  <c:v>0.85148413549922153</c:v>
                </c:pt>
                <c:pt idx="2">
                  <c:v>0.88871927185454092</c:v>
                </c:pt>
                <c:pt idx="3">
                  <c:v>0.8989271596096895</c:v>
                </c:pt>
                <c:pt idx="4">
                  <c:v>0.84419266124569925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8F3-4757-AC9F-9A1FDF7CD6D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967343792"/>
        <c:axId val="1967342352"/>
      </c:lineChart>
      <c:catAx>
        <c:axId val="19673437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2352"/>
        <c:crosses val="autoZero"/>
        <c:auto val="1"/>
        <c:lblAlgn val="ctr"/>
        <c:lblOffset val="100"/>
        <c:noMultiLvlLbl val="0"/>
      </c:catAx>
      <c:valAx>
        <c:axId val="1967342352"/>
        <c:scaling>
          <c:orientation val="minMax"/>
          <c:max val="1"/>
        </c:scaling>
        <c:delete val="0"/>
        <c:axPos val="l"/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96734379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9.1011796118606395E-3"/>
          <c:y val="0.8093898422059792"/>
          <c:w val="0.98179736147904639"/>
          <c:h val="0.1587376478338614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7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800">
          <a:latin typeface="Arial" panose="020B0604020202020204" pitchFamily="34" charset="0"/>
          <a:cs typeface="Arial" panose="020B0604020202020204" pitchFamily="34" charset="0"/>
        </a:defRPr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 i="1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UiO-66 - </a:t>
            </a:r>
            <a:r>
              <a:rPr lang="en-GB" b="1" i="1"/>
              <a:t>Total PFAS Adsorption</a:t>
            </a:r>
            <a:r>
              <a:rPr lang="en-GB" b="1" i="1" baseline="0"/>
              <a:t> </a:t>
            </a:r>
            <a:endParaRPr lang="en-GB" b="1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14871595976498278"/>
          <c:y val="0.14545098039215687"/>
          <c:w val="0.82307890633533343"/>
          <c:h val="0.62600617569862593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'Final plots'!$B$54:$E$54</c:f>
              <c:strCache>
                <c:ptCount val="1"/>
                <c:pt idx="0">
                  <c:v>UiO-66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plots'!$C$56:$C$60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plus>
            <c:minus>
              <c:numRef>
                <c:f>'Final plots'!$C$56:$C$60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plots'!$B$56:$B$60</c:f>
              <c:numCache>
                <c:formatCode>0.00%</c:formatCode>
                <c:ptCount val="5"/>
                <c:pt idx="0">
                  <c:v>0.29044136047422525</c:v>
                </c:pt>
                <c:pt idx="1">
                  <c:v>0.45891084170280172</c:v>
                </c:pt>
                <c:pt idx="2">
                  <c:v>0.39581331295312994</c:v>
                </c:pt>
                <c:pt idx="3">
                  <c:v>0.38435287358810888</c:v>
                </c:pt>
                <c:pt idx="4">
                  <c:v>0.38471664499870351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185-4FEB-8550-BFDA7AB19AF4}"/>
            </c:ext>
          </c:extLst>
        </c:ser>
        <c:ser>
          <c:idx val="2"/>
          <c:order val="1"/>
          <c:tx>
            <c:strRef>
              <c:f>'Final plots'!$F$54:$I$54</c:f>
              <c:strCache>
                <c:ptCount val="1"/>
                <c:pt idx="0">
                  <c:v>UiO-66-OS</c:v>
                </c:pt>
              </c:strCache>
            </c:strRef>
          </c:tx>
          <c:spPr>
            <a:solidFill>
              <a:srgbClr val="82A1D8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plots'!$G$56:$G$60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plus>
            <c:minus>
              <c:numRef>
                <c:f>'Final plots'!$G$56:$G$60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plots'!$F$56:$F$60</c:f>
              <c:numCache>
                <c:formatCode>0.00%</c:formatCode>
                <c:ptCount val="5"/>
                <c:pt idx="0">
                  <c:v>0.30877259191488698</c:v>
                </c:pt>
                <c:pt idx="1">
                  <c:v>0.55420561094759391</c:v>
                </c:pt>
                <c:pt idx="2">
                  <c:v>0.49043417182487875</c:v>
                </c:pt>
                <c:pt idx="3">
                  <c:v>0.47059112038075046</c:v>
                </c:pt>
                <c:pt idx="4">
                  <c:v>0.47454708117441702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185-4FEB-8550-BFDA7AB19AF4}"/>
            </c:ext>
          </c:extLst>
        </c:ser>
        <c:ser>
          <c:idx val="3"/>
          <c:order val="2"/>
          <c:tx>
            <c:strRef>
              <c:f>'Final plots'!$J$54:$M$54</c:f>
              <c:strCache>
                <c:ptCount val="1"/>
                <c:pt idx="0">
                  <c:v>UiO-66-(F)4</c:v>
                </c:pt>
              </c:strCache>
            </c:strRef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plots'!$K$56:$K$60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plus>
            <c:minus>
              <c:numRef>
                <c:f>'Final plots'!$K$56:$K$60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plots'!$J$56:$J$60</c:f>
              <c:numCache>
                <c:formatCode>0.00%</c:formatCode>
                <c:ptCount val="5"/>
                <c:pt idx="0">
                  <c:v>0.41016057648632781</c:v>
                </c:pt>
                <c:pt idx="1">
                  <c:v>0.54684719937023352</c:v>
                </c:pt>
                <c:pt idx="2">
                  <c:v>0.55451216512506618</c:v>
                </c:pt>
                <c:pt idx="3">
                  <c:v>0.53373853215846134</c:v>
                </c:pt>
                <c:pt idx="4">
                  <c:v>0.55096649594330172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185-4FEB-8550-BFDA7AB19AF4}"/>
            </c:ext>
          </c:extLst>
        </c:ser>
        <c:ser>
          <c:idx val="4"/>
          <c:order val="3"/>
          <c:tx>
            <c:strRef>
              <c:f>'Final plots'!$N$54:$Q$54</c:f>
              <c:strCache>
                <c:ptCount val="1"/>
                <c:pt idx="0">
                  <c:v>UiO-66-(F)4-OS</c:v>
                </c:pt>
              </c:strCache>
            </c:strRef>
          </c:tx>
          <c:spPr>
            <a:solidFill>
              <a:srgbClr val="95C674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plots'!$O$56:$O$60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plus>
            <c:minus>
              <c:numRef>
                <c:f>'Final plots'!$O$56:$O$60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plots'!$N$56:$N$60</c:f>
              <c:numCache>
                <c:formatCode>0.00%</c:formatCode>
                <c:ptCount val="5"/>
                <c:pt idx="0">
                  <c:v>0.52807091989778732</c:v>
                </c:pt>
                <c:pt idx="1">
                  <c:v>0.57827084941996953</c:v>
                </c:pt>
                <c:pt idx="2">
                  <c:v>0.58916366731984604</c:v>
                </c:pt>
                <c:pt idx="3">
                  <c:v>0.6006516171125017</c:v>
                </c:pt>
                <c:pt idx="4">
                  <c:v>0.62325606323927196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185-4FEB-8550-BFDA7AB19A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30284208"/>
        <c:axId val="90394736"/>
      </c:barChart>
      <c:catAx>
        <c:axId val="2302842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Cycle</a:t>
                </a:r>
                <a:r>
                  <a:rPr lang="en-GB" baseline="0"/>
                  <a:t> #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0.45821047006066423"/>
              <c:y val="0.8389013432144510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90394736"/>
        <c:crosses val="autoZero"/>
        <c:auto val="1"/>
        <c:lblAlgn val="ctr"/>
        <c:lblOffset val="100"/>
        <c:noMultiLvlLbl val="0"/>
      </c:catAx>
      <c:valAx>
        <c:axId val="9039473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Adsorption %</a:t>
                </a:r>
              </a:p>
            </c:rich>
          </c:tx>
          <c:layout>
            <c:manualLayout>
              <c:xMode val="edge"/>
              <c:yMode val="edge"/>
              <c:x val="2.2641030212200729E-2"/>
              <c:y val="0.3397285780453913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230284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 i="1" u="none" strike="noStrike" kern="1200" spc="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UiO-66 - Total PFAS Recovery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16419562605851035"/>
          <c:y val="0.1449494200398436"/>
          <c:w val="0.80597981366161275"/>
          <c:h val="0.61947973139724022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'Final plots'!$B$54:$E$54</c:f>
              <c:strCache>
                <c:ptCount val="1"/>
                <c:pt idx="0">
                  <c:v>UiO-66</c:v>
                </c:pt>
              </c:strCache>
            </c:strRef>
          </c:tx>
          <c:spPr>
            <a:pattFill prst="ltDnDiag">
              <a:fgClr>
                <a:schemeClr val="accent5">
                  <a:lumMod val="40000"/>
                  <a:lumOff val="6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plots'!$E$56:$E$60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plus>
            <c:minus>
              <c:numRef>
                <c:f>'Final plots'!$E$56:$E$60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plots'!$D$56:$D$60</c:f>
              <c:numCache>
                <c:formatCode>0.00%</c:formatCode>
                <c:ptCount val="5"/>
                <c:pt idx="0">
                  <c:v>0.85065213884493884</c:v>
                </c:pt>
                <c:pt idx="1">
                  <c:v>0.90601454570571127</c:v>
                </c:pt>
                <c:pt idx="2">
                  <c:v>0.9092431173875366</c:v>
                </c:pt>
                <c:pt idx="3">
                  <c:v>0.88852750342823428</c:v>
                </c:pt>
                <c:pt idx="4">
                  <c:v>0.79487757165587403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EB-43D1-AB9B-87F0745E9BFA}"/>
            </c:ext>
          </c:extLst>
        </c:ser>
        <c:ser>
          <c:idx val="2"/>
          <c:order val="1"/>
          <c:tx>
            <c:strRef>
              <c:f>'Final plots'!$F$54:$I$54</c:f>
              <c:strCache>
                <c:ptCount val="1"/>
                <c:pt idx="0">
                  <c:v>UiO-66-OS</c:v>
                </c:pt>
              </c:strCache>
            </c:strRef>
          </c:tx>
          <c:spPr>
            <a:pattFill prst="ltDnDiag">
              <a:fgClr>
                <a:srgbClr val="82A1D8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plots'!$I$56:$I$60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plus>
            <c:minus>
              <c:numRef>
                <c:f>'Final plots'!$I$56:$I$60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plots'!$H$56:$H$60</c:f>
              <c:numCache>
                <c:formatCode>0.00%</c:formatCode>
                <c:ptCount val="5"/>
                <c:pt idx="0">
                  <c:v>0.83524182228455712</c:v>
                </c:pt>
                <c:pt idx="1">
                  <c:v>0.89842264664325011</c:v>
                </c:pt>
                <c:pt idx="2">
                  <c:v>0.89427522027553841</c:v>
                </c:pt>
                <c:pt idx="3">
                  <c:v>0.81918164693612949</c:v>
                </c:pt>
                <c:pt idx="4">
                  <c:v>0.77437666063123367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2EB-43D1-AB9B-87F0745E9BFA}"/>
            </c:ext>
          </c:extLst>
        </c:ser>
        <c:ser>
          <c:idx val="3"/>
          <c:order val="2"/>
          <c:tx>
            <c:strRef>
              <c:f>'Final plots'!$J$54:$M$54</c:f>
              <c:strCache>
                <c:ptCount val="1"/>
                <c:pt idx="0">
                  <c:v>UiO-66-(F)4</c:v>
                </c:pt>
              </c:strCache>
            </c:strRef>
          </c:tx>
          <c:spPr>
            <a:pattFill prst="ltDnDiag">
              <a:fgClr>
                <a:schemeClr val="accent6">
                  <a:lumMod val="40000"/>
                  <a:lumOff val="6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plots'!$M$56:$M$60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plus>
            <c:minus>
              <c:numRef>
                <c:f>'Final plots'!$M$56:$M$60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plots'!$L$56:$L$60</c:f>
              <c:numCache>
                <c:formatCode>0.00%</c:formatCode>
                <c:ptCount val="5"/>
                <c:pt idx="0">
                  <c:v>0.73844841867545674</c:v>
                </c:pt>
                <c:pt idx="1">
                  <c:v>0.77961659098452185</c:v>
                </c:pt>
                <c:pt idx="2">
                  <c:v>0.75383311970653977</c:v>
                </c:pt>
                <c:pt idx="3">
                  <c:v>0.81543687810291277</c:v>
                </c:pt>
                <c:pt idx="4">
                  <c:v>0.79038047966564151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2EB-43D1-AB9B-87F0745E9BFA}"/>
            </c:ext>
          </c:extLst>
        </c:ser>
        <c:ser>
          <c:idx val="4"/>
          <c:order val="3"/>
          <c:tx>
            <c:strRef>
              <c:f>'Final plots'!$N$54:$Q$54</c:f>
              <c:strCache>
                <c:ptCount val="1"/>
                <c:pt idx="0">
                  <c:v>UiO-66-(F)4-OS</c:v>
                </c:pt>
              </c:strCache>
            </c:strRef>
          </c:tx>
          <c:spPr>
            <a:pattFill prst="ltDnDiag">
              <a:fgClr>
                <a:srgbClr val="95C674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plots'!$Q$56:$Q$60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plus>
            <c:minus>
              <c:numRef>
                <c:f>'Final plots'!$Q$56:$Q$60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plots'!$P$56:$P$60</c:f>
              <c:numCache>
                <c:formatCode>0.00%</c:formatCode>
                <c:ptCount val="5"/>
                <c:pt idx="0">
                  <c:v>0.73908479792287429</c:v>
                </c:pt>
                <c:pt idx="1">
                  <c:v>0.85148413549922153</c:v>
                </c:pt>
                <c:pt idx="2">
                  <c:v>0.88871927185454092</c:v>
                </c:pt>
                <c:pt idx="3">
                  <c:v>0.8989271596096895</c:v>
                </c:pt>
                <c:pt idx="4">
                  <c:v>0.84419266124569925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2EB-43D1-AB9B-87F0745E9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77974144"/>
        <c:axId val="289923472"/>
      </c:barChart>
      <c:catAx>
        <c:axId val="1779741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Cycle #</a:t>
                </a:r>
              </a:p>
            </c:rich>
          </c:tx>
          <c:layout>
            <c:manualLayout>
              <c:xMode val="edge"/>
              <c:yMode val="edge"/>
              <c:x val="0.45657025242423294"/>
              <c:y val="0.8394568616360987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289923472"/>
        <c:crosses val="autoZero"/>
        <c:auto val="1"/>
        <c:lblAlgn val="ctr"/>
        <c:lblOffset val="100"/>
        <c:noMultiLvlLbl val="0"/>
      </c:catAx>
      <c:valAx>
        <c:axId val="2899234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Recovery</a:t>
                </a:r>
                <a:r>
                  <a:rPr lang="en-GB" baseline="0"/>
                  <a:t> %</a:t>
                </a:r>
                <a:endParaRPr lang="en-GB"/>
              </a:p>
            </c:rich>
          </c:tx>
          <c:layout>
            <c:manualLayout>
              <c:xMode val="edge"/>
              <c:yMode val="edge"/>
              <c:x val="3.0881976507981645E-2"/>
              <c:y val="0.34170752677319116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LID4096"/>
          </a:p>
        </c:txPr>
        <c:crossAx val="1779741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b="1" i="1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cs typeface="Arial" panose="020B0604020202020204" pitchFamily="34" charset="0"/>
              </a:rPr>
              <a:t>UiO-66-OS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2072719671103059"/>
          <c:y val="0.15729847494553376"/>
          <c:w val="0.76027965530857311"/>
          <c:h val="0.59682123067949844"/>
        </c:manualLayout>
      </c:layout>
      <c:barChart>
        <c:barDir val="col"/>
        <c:grouping val="clustered"/>
        <c:varyColors val="0"/>
        <c:ser>
          <c:idx val="1"/>
          <c:order val="0"/>
          <c:tx>
            <c:v>Adsorption</c:v>
          </c:tx>
          <c:spPr>
            <a:solidFill>
              <a:srgbClr val="82A1D8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plots'!$G$56:$G$60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plus>
            <c:minus>
              <c:numRef>
                <c:f>'Final plots'!$G$56:$G$60</c:f>
                <c:numCache>
                  <c:formatCode>General</c:formatCode>
                  <c:ptCount val="5"/>
                  <c:pt idx="0">
                    <c:v>9.0285756153367425E-2</c:v>
                  </c:pt>
                  <c:pt idx="1">
                    <c:v>1.3126930194485509E-2</c:v>
                  </c:pt>
                  <c:pt idx="2">
                    <c:v>3.0764119397698703E-2</c:v>
                  </c:pt>
                  <c:pt idx="3">
                    <c:v>2.9568878568344576E-2</c:v>
                  </c:pt>
                  <c:pt idx="4">
                    <c:v>2.3861174284628445E-2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plots'!$F$56:$F$60</c:f>
              <c:numCache>
                <c:formatCode>0.00%</c:formatCode>
                <c:ptCount val="5"/>
                <c:pt idx="0">
                  <c:v>0.30877259191488698</c:v>
                </c:pt>
                <c:pt idx="1">
                  <c:v>0.55420561094759391</c:v>
                </c:pt>
                <c:pt idx="2">
                  <c:v>0.49043417182487875</c:v>
                </c:pt>
                <c:pt idx="3">
                  <c:v>0.47059112038075046</c:v>
                </c:pt>
                <c:pt idx="4">
                  <c:v>0.47454708117441702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AB-4498-A03B-AEA397CE8F7A}"/>
            </c:ext>
          </c:extLst>
        </c:ser>
        <c:ser>
          <c:idx val="2"/>
          <c:order val="1"/>
          <c:tx>
            <c:v>Recovery</c:v>
          </c:tx>
          <c:spPr>
            <a:pattFill prst="ltDnDiag">
              <a:fgClr>
                <a:srgbClr val="82A1D8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plots'!$I$56:$I$60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plus>
            <c:minus>
              <c:numRef>
                <c:f>'Final plots'!$I$56:$I$60</c:f>
                <c:numCache>
                  <c:formatCode>General</c:formatCode>
                  <c:ptCount val="5"/>
                  <c:pt idx="0">
                    <c:v>1.4635968486274955E-2</c:v>
                  </c:pt>
                  <c:pt idx="1">
                    <c:v>1.1549044148875972E-2</c:v>
                  </c:pt>
                  <c:pt idx="2">
                    <c:v>5.6708412210939078E-2</c:v>
                  </c:pt>
                  <c:pt idx="3">
                    <c:v>4.7778984069533563E-2</c:v>
                  </c:pt>
                  <c:pt idx="4">
                    <c:v>1.2220125770909978E-2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plots'!$H$56:$H$60</c:f>
              <c:numCache>
                <c:formatCode>0.00%</c:formatCode>
                <c:ptCount val="5"/>
                <c:pt idx="0">
                  <c:v>0.83524182228455712</c:v>
                </c:pt>
                <c:pt idx="1">
                  <c:v>0.89842264664325011</c:v>
                </c:pt>
                <c:pt idx="2">
                  <c:v>0.89427522027553841</c:v>
                </c:pt>
                <c:pt idx="3">
                  <c:v>0.81918164693612949</c:v>
                </c:pt>
                <c:pt idx="4">
                  <c:v>0.77437666063123367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AB-4498-A03B-AEA397CE8F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350780224"/>
        <c:axId val="272043936"/>
      </c:barChart>
      <c:catAx>
        <c:axId val="3507802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Cycle #</a:t>
                </a:r>
              </a:p>
            </c:rich>
          </c:tx>
          <c:layout>
            <c:manualLayout>
              <c:xMode val="edge"/>
              <c:yMode val="edge"/>
              <c:x val="0.46941769446960718"/>
              <c:y val="0.8324639322045527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272043936"/>
        <c:crosses val="autoZero"/>
        <c:auto val="1"/>
        <c:lblAlgn val="ctr"/>
        <c:lblOffset val="100"/>
        <c:noMultiLvlLbl val="0"/>
      </c:catAx>
      <c:valAx>
        <c:axId val="2720439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Total PFAS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35078022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b="1" i="1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cs typeface="Arial" panose="020B0604020202020204" pitchFamily="34" charset="0"/>
              </a:rPr>
              <a:t>UiO-66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17014950163030265"/>
          <c:y val="0.15889954604090692"/>
          <c:w val="0.79744394152808629"/>
          <c:h val="0.58391415466495133"/>
        </c:manualLayout>
      </c:layout>
      <c:barChart>
        <c:barDir val="col"/>
        <c:grouping val="clustered"/>
        <c:varyColors val="0"/>
        <c:ser>
          <c:idx val="1"/>
          <c:order val="0"/>
          <c:tx>
            <c:v>Adsorption</c:v>
          </c:tx>
          <c:spPr>
            <a:solidFill>
              <a:schemeClr val="accent5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plots'!$C$56:$C$60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plus>
            <c:minus>
              <c:numRef>
                <c:f>'Final plots'!$C$56:$C$60</c:f>
                <c:numCache>
                  <c:formatCode>General</c:formatCode>
                  <c:ptCount val="5"/>
                  <c:pt idx="0">
                    <c:v>5.3444863927505554E-2</c:v>
                  </c:pt>
                  <c:pt idx="1">
                    <c:v>2.1535415907426168E-2</c:v>
                  </c:pt>
                  <c:pt idx="2">
                    <c:v>1.1251513195041167E-2</c:v>
                  </c:pt>
                  <c:pt idx="3">
                    <c:v>4.8423015045035739E-2</c:v>
                  </c:pt>
                  <c:pt idx="4">
                    <c:v>9.1938829698025668E-3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plots'!$B$56:$B$60</c:f>
              <c:numCache>
                <c:formatCode>0.00%</c:formatCode>
                <c:ptCount val="5"/>
                <c:pt idx="0">
                  <c:v>0.29044136047422525</c:v>
                </c:pt>
                <c:pt idx="1">
                  <c:v>0.45891084170280172</c:v>
                </c:pt>
                <c:pt idx="2">
                  <c:v>0.39581331295312994</c:v>
                </c:pt>
                <c:pt idx="3">
                  <c:v>0.38435287358810888</c:v>
                </c:pt>
                <c:pt idx="4">
                  <c:v>0.38471664499870351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32D-49DD-BEEC-958901A6D047}"/>
            </c:ext>
          </c:extLst>
        </c:ser>
        <c:ser>
          <c:idx val="2"/>
          <c:order val="1"/>
          <c:tx>
            <c:v>Recovery</c:v>
          </c:tx>
          <c:spPr>
            <a:pattFill prst="ltDnDiag">
              <a:fgClr>
                <a:schemeClr val="accent5">
                  <a:lumMod val="40000"/>
                  <a:lumOff val="6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plots'!$E$56:$E$60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plus>
            <c:minus>
              <c:numRef>
                <c:f>'Final plots'!$E$56:$E$60</c:f>
                <c:numCache>
                  <c:formatCode>General</c:formatCode>
                  <c:ptCount val="5"/>
                  <c:pt idx="0">
                    <c:v>1.1247389720014416E-2</c:v>
                  </c:pt>
                  <c:pt idx="1">
                    <c:v>4.8770607979710508E-2</c:v>
                  </c:pt>
                  <c:pt idx="2">
                    <c:v>5.1686979921794531E-2</c:v>
                  </c:pt>
                  <c:pt idx="3">
                    <c:v>4.3454237155179806E-2</c:v>
                  </c:pt>
                  <c:pt idx="4">
                    <c:v>1.6536383247362767E-2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plots'!$D$56:$D$60</c:f>
              <c:numCache>
                <c:formatCode>0.00%</c:formatCode>
                <c:ptCount val="5"/>
                <c:pt idx="0">
                  <c:v>0.85065213884493884</c:v>
                </c:pt>
                <c:pt idx="1">
                  <c:v>0.90601454570571127</c:v>
                </c:pt>
                <c:pt idx="2">
                  <c:v>0.9092431173875366</c:v>
                </c:pt>
                <c:pt idx="3">
                  <c:v>0.88852750342823428</c:v>
                </c:pt>
                <c:pt idx="4">
                  <c:v>0.79487757165587403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32D-49DD-BEEC-958901A6D0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67796304"/>
        <c:axId val="1370250208"/>
      </c:barChart>
      <c:catAx>
        <c:axId val="2677963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Cycle #</a:t>
                </a:r>
              </a:p>
            </c:rich>
          </c:tx>
          <c:layout>
            <c:manualLayout>
              <c:xMode val="edge"/>
              <c:yMode val="edge"/>
              <c:x val="0.4490555935990439"/>
              <c:y val="0.8219553582630744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1370250208"/>
        <c:crosses val="autoZero"/>
        <c:auto val="1"/>
        <c:lblAlgn val="ctr"/>
        <c:lblOffset val="100"/>
        <c:noMultiLvlLbl val="0"/>
      </c:catAx>
      <c:valAx>
        <c:axId val="137025020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Total PFAS %</a:t>
                </a:r>
              </a:p>
            </c:rich>
          </c:tx>
          <c:layout>
            <c:manualLayout>
              <c:xMode val="edge"/>
              <c:yMode val="edge"/>
              <c:x val="2.9460506219646399E-2"/>
              <c:y val="0.2862347597219266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26779630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b="1" i="1">
                <a:latin typeface="Arial" panose="020B0604020202020204" pitchFamily="34" charset="0"/>
                <a:cs typeface="Arial" panose="020B0604020202020204" pitchFamily="34" charset="0"/>
              </a:rPr>
              <a:t>UiO-66-(F)</a:t>
            </a:r>
            <a:r>
              <a:rPr lang="en-GB" b="1" i="1" baseline="-25000">
                <a:latin typeface="Arial" panose="020B0604020202020204" pitchFamily="34" charset="0"/>
                <a:cs typeface="Arial" panose="020B0604020202020204" pitchFamily="34" charset="0"/>
              </a:rPr>
              <a:t>4</a:t>
            </a:r>
            <a:r>
              <a:rPr lang="en-GB" b="1" i="1" baseline="0">
                <a:latin typeface="Arial" panose="020B0604020202020204" pitchFamily="34" charset="0"/>
                <a:cs typeface="Arial" panose="020B0604020202020204" pitchFamily="34" charset="0"/>
              </a:rPr>
              <a:t> </a:t>
            </a:r>
            <a:endParaRPr lang="en-GB" b="1" i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1703690799711983"/>
          <c:y val="0.15859415159202972"/>
          <c:w val="0.79718254244768072"/>
          <c:h val="0.58910703401574227"/>
        </c:manualLayout>
      </c:layout>
      <c:barChart>
        <c:barDir val="col"/>
        <c:grouping val="clustered"/>
        <c:varyColors val="0"/>
        <c:ser>
          <c:idx val="1"/>
          <c:order val="0"/>
          <c:tx>
            <c:v>Adsorption</c:v>
          </c:tx>
          <c:spPr>
            <a:solidFill>
              <a:schemeClr val="accent6">
                <a:lumMod val="40000"/>
                <a:lumOff val="6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plots'!$K$56:$K$60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plus>
            <c:minus>
              <c:numRef>
                <c:f>'Final plots'!$K$56:$K$60</c:f>
                <c:numCache>
                  <c:formatCode>General</c:formatCode>
                  <c:ptCount val="5"/>
                  <c:pt idx="0">
                    <c:v>2.8908515083568266E-2</c:v>
                  </c:pt>
                  <c:pt idx="1">
                    <c:v>1.6784483143884546E-2</c:v>
                  </c:pt>
                  <c:pt idx="2">
                    <c:v>1.6966797034582735E-2</c:v>
                  </c:pt>
                  <c:pt idx="3">
                    <c:v>1.793603156718717E-2</c:v>
                  </c:pt>
                  <c:pt idx="4">
                    <c:v>2.6978107600198104E-2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plots'!$J$56:$J$60</c:f>
              <c:numCache>
                <c:formatCode>0.00%</c:formatCode>
                <c:ptCount val="5"/>
                <c:pt idx="0">
                  <c:v>0.41016057648632781</c:v>
                </c:pt>
                <c:pt idx="1">
                  <c:v>0.54684719937023352</c:v>
                </c:pt>
                <c:pt idx="2">
                  <c:v>0.55451216512506618</c:v>
                </c:pt>
                <c:pt idx="3">
                  <c:v>0.53373853215846134</c:v>
                </c:pt>
                <c:pt idx="4">
                  <c:v>0.55096649594330172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7B-4F81-8710-9D48E034EE61}"/>
            </c:ext>
          </c:extLst>
        </c:ser>
        <c:ser>
          <c:idx val="2"/>
          <c:order val="1"/>
          <c:tx>
            <c:v>Recovery</c:v>
          </c:tx>
          <c:spPr>
            <a:pattFill prst="ltDnDiag">
              <a:fgClr>
                <a:schemeClr val="accent6">
                  <a:lumMod val="40000"/>
                  <a:lumOff val="6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plots'!$M$56:$M$60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plus>
            <c:minus>
              <c:numRef>
                <c:f>'Final plots'!$M$56:$M$60</c:f>
                <c:numCache>
                  <c:formatCode>General</c:formatCode>
                  <c:ptCount val="5"/>
                  <c:pt idx="0">
                    <c:v>8.0680038308510935E-3</c:v>
                  </c:pt>
                  <c:pt idx="1">
                    <c:v>1.9758094475058724E-3</c:v>
                  </c:pt>
                  <c:pt idx="2">
                    <c:v>7.0081671218034667E-3</c:v>
                  </c:pt>
                  <c:pt idx="3">
                    <c:v>1.3914211440966669E-2</c:v>
                  </c:pt>
                  <c:pt idx="4">
                    <c:v>3.2192460785533108E-3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plots'!$L$56:$L$60</c:f>
              <c:numCache>
                <c:formatCode>0.00%</c:formatCode>
                <c:ptCount val="5"/>
                <c:pt idx="0">
                  <c:v>0.73844841867545674</c:v>
                </c:pt>
                <c:pt idx="1">
                  <c:v>0.77961659098452185</c:v>
                </c:pt>
                <c:pt idx="2">
                  <c:v>0.75383311970653977</c:v>
                </c:pt>
                <c:pt idx="3">
                  <c:v>0.81543687810291277</c:v>
                </c:pt>
                <c:pt idx="4">
                  <c:v>0.79038047966564151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B7B-4F81-8710-9D48E034EE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30167744"/>
        <c:axId val="289925872"/>
      </c:barChart>
      <c:catAx>
        <c:axId val="23016774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Cycle #</a:t>
                </a:r>
              </a:p>
            </c:rich>
          </c:tx>
          <c:layout>
            <c:manualLayout>
              <c:xMode val="edge"/>
              <c:yMode val="edge"/>
              <c:x val="0.47456507095905043"/>
              <c:y val="0.8222975483233581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289925872"/>
        <c:crosses val="autoZero"/>
        <c:auto val="1"/>
        <c:lblAlgn val="ctr"/>
        <c:lblOffset val="100"/>
        <c:noMultiLvlLbl val="0"/>
      </c:catAx>
      <c:valAx>
        <c:axId val="28992587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Total PFAS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230167744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GB" b="1" i="1">
                <a:latin typeface="Arial" panose="020B0604020202020204" pitchFamily="34" charset="0"/>
                <a:cs typeface="Arial" panose="020B0604020202020204" pitchFamily="34" charset="0"/>
              </a:rPr>
              <a:t>UiO-66-(F)</a:t>
            </a:r>
            <a:r>
              <a:rPr lang="en-GB" b="1" i="1" baseline="-25000">
                <a:latin typeface="Arial" panose="020B0604020202020204" pitchFamily="34" charset="0"/>
                <a:cs typeface="Arial" panose="020B0604020202020204" pitchFamily="34" charset="0"/>
              </a:rPr>
              <a:t>4</a:t>
            </a:r>
            <a:r>
              <a:rPr lang="en-GB" b="1" i="1">
                <a:latin typeface="Arial" panose="020B0604020202020204" pitchFamily="34" charset="0"/>
                <a:cs typeface="Arial" panose="020B0604020202020204" pitchFamily="34" charset="0"/>
              </a:rPr>
              <a:t>-OS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title>
    <c:autoTitleDeleted val="0"/>
    <c:plotArea>
      <c:layout>
        <c:manualLayout>
          <c:layoutTarget val="inner"/>
          <c:xMode val="edge"/>
          <c:yMode val="edge"/>
          <c:x val="0.2072719671103059"/>
          <c:y val="0.15885588558855884"/>
          <c:w val="0.76027965530857311"/>
          <c:h val="0.57962804154431202"/>
        </c:manualLayout>
      </c:layout>
      <c:barChart>
        <c:barDir val="col"/>
        <c:grouping val="clustered"/>
        <c:varyColors val="0"/>
        <c:ser>
          <c:idx val="1"/>
          <c:order val="0"/>
          <c:tx>
            <c:v>Adsorption</c:v>
          </c:tx>
          <c:spPr>
            <a:solidFill>
              <a:srgbClr val="95C674"/>
            </a:solid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plots'!$O$56:$O$60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plus>
            <c:minus>
              <c:numRef>
                <c:f>'Final plots'!$O$56:$O$60</c:f>
                <c:numCache>
                  <c:formatCode>General</c:formatCode>
                  <c:ptCount val="5"/>
                  <c:pt idx="0">
                    <c:v>3.1654797400253653E-4</c:v>
                  </c:pt>
                  <c:pt idx="1">
                    <c:v>1.1062245722247026E-2</c:v>
                  </c:pt>
                  <c:pt idx="2">
                    <c:v>2.2573333248335683E-2</c:v>
                  </c:pt>
                  <c:pt idx="3">
                    <c:v>1.074375270195629E-2</c:v>
                  </c:pt>
                  <c:pt idx="4">
                    <c:v>6.7289318709324031E-3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plots'!$N$56:$N$60</c:f>
              <c:numCache>
                <c:formatCode>0.00%</c:formatCode>
                <c:ptCount val="5"/>
                <c:pt idx="0">
                  <c:v>0.52807091989778732</c:v>
                </c:pt>
                <c:pt idx="1">
                  <c:v>0.57827084941996953</c:v>
                </c:pt>
                <c:pt idx="2">
                  <c:v>0.58916366731984604</c:v>
                </c:pt>
                <c:pt idx="3">
                  <c:v>0.6006516171125017</c:v>
                </c:pt>
                <c:pt idx="4">
                  <c:v>0.62325606323927196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77C-4745-81CF-42D5F038F6E4}"/>
            </c:ext>
          </c:extLst>
        </c:ser>
        <c:ser>
          <c:idx val="2"/>
          <c:order val="1"/>
          <c:tx>
            <c:v>Recovery</c:v>
          </c:tx>
          <c:spPr>
            <a:pattFill prst="ltDnDiag">
              <a:fgClr>
                <a:srgbClr val="95C674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'Final plots'!$Q$56:$Q$60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plus>
            <c:minus>
              <c:numRef>
                <c:f>'Final plots'!$Q$56:$Q$60</c:f>
                <c:numCache>
                  <c:formatCode>General</c:formatCode>
                  <c:ptCount val="5"/>
                  <c:pt idx="0">
                    <c:v>3.4371034666292176E-2</c:v>
                  </c:pt>
                  <c:pt idx="1">
                    <c:v>4.5962621106969588E-2</c:v>
                  </c:pt>
                  <c:pt idx="2">
                    <c:v>2.813119144844746E-2</c:v>
                  </c:pt>
                  <c:pt idx="3">
                    <c:v>1.1692007063806981E-2</c:v>
                  </c:pt>
                  <c:pt idx="4">
                    <c:v>5.5723815237833409E-3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numRef>
              <c:f>'Final plots'!$A$56:$A$60</c:f>
              <c:numCache>
                <c:formatCode>General</c:formatCode>
                <c:ptCount val="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</c:numCache>
            </c:numRef>
          </c:cat>
          <c:val>
            <c:numRef>
              <c:f>'Final plots'!$P$56:$P$60</c:f>
              <c:numCache>
                <c:formatCode>0.00%</c:formatCode>
                <c:ptCount val="5"/>
                <c:pt idx="0">
                  <c:v>0.73908479792287429</c:v>
                </c:pt>
                <c:pt idx="1">
                  <c:v>0.85148413549922153</c:v>
                </c:pt>
                <c:pt idx="2">
                  <c:v>0.88871927185454092</c:v>
                </c:pt>
                <c:pt idx="3">
                  <c:v>0.8989271596096895</c:v>
                </c:pt>
                <c:pt idx="4">
                  <c:v>0.84419266124569925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77C-4745-81CF-42D5F038F6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294764448"/>
        <c:axId val="345998384"/>
      </c:barChart>
      <c:catAx>
        <c:axId val="29476444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Cycle #</a:t>
                </a:r>
              </a:p>
            </c:rich>
          </c:tx>
          <c:layout>
            <c:manualLayout>
              <c:xMode val="edge"/>
              <c:yMode val="edge"/>
              <c:x val="0.45761828444010871"/>
              <c:y val="0.826404719212078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345998384"/>
        <c:crosses val="autoZero"/>
        <c:auto val="1"/>
        <c:lblAlgn val="ctr"/>
        <c:lblOffset val="100"/>
        <c:noMultiLvlLbl val="0"/>
      </c:catAx>
      <c:valAx>
        <c:axId val="345998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GB">
                    <a:latin typeface="Arial" panose="020B0604020202020204" pitchFamily="34" charset="0"/>
                    <a:cs typeface="Arial" panose="020B0604020202020204" pitchFamily="34" charset="0"/>
                  </a:rPr>
                  <a:t>Total PFAS %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LID4096"/>
            </a:p>
          </c:txPr>
        </c:title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LID4096"/>
          </a:p>
        </c:txPr>
        <c:crossAx val="294764448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LID4096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LID4096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21" Type="http://schemas.openxmlformats.org/officeDocument/2006/relationships/chart" Target="../charts/chart21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5" Type="http://schemas.openxmlformats.org/officeDocument/2006/relationships/chart" Target="../charts/chart25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20" Type="http://schemas.openxmlformats.org/officeDocument/2006/relationships/chart" Target="../charts/chart20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24" Type="http://schemas.openxmlformats.org/officeDocument/2006/relationships/chart" Target="../charts/chart24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23" Type="http://schemas.openxmlformats.org/officeDocument/2006/relationships/chart" Target="../charts/chart23.xml"/><Relationship Id="rId10" Type="http://schemas.openxmlformats.org/officeDocument/2006/relationships/chart" Target="../charts/chart10.xml"/><Relationship Id="rId19" Type="http://schemas.openxmlformats.org/officeDocument/2006/relationships/chart" Target="../charts/chart19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Relationship Id="rId22" Type="http://schemas.openxmlformats.org/officeDocument/2006/relationships/chart" Target="../charts/chart2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277861</xdr:colOff>
      <xdr:row>0</xdr:row>
      <xdr:rowOff>0</xdr:rowOff>
    </xdr:from>
    <xdr:to>
      <xdr:col>33</xdr:col>
      <xdr:colOff>180975</xdr:colOff>
      <xdr:row>6</xdr:row>
      <xdr:rowOff>183755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CDEE4B55-77A1-D856-7E5D-51D79CBF1826}"/>
            </a:ext>
          </a:extLst>
        </xdr:cNvPr>
        <xdr:cNvSpPr/>
      </xdr:nvSpPr>
      <xdr:spPr>
        <a:xfrm>
          <a:off x="12288886" y="0"/>
          <a:ext cx="9656714" cy="133628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Three solvents</a:t>
          </a:r>
          <a:r>
            <a:rPr lang="en-US" sz="1100" baseline="0"/>
            <a:t> were selected from literature to assess their performance as regeneration solvents.</a:t>
          </a:r>
        </a:p>
        <a:p>
          <a:pPr algn="l"/>
          <a:r>
            <a:rPr lang="en-US" sz="1100" baseline="0"/>
            <a:t>Prior to the regeneration experiments, a study was conducted to evaluate which solvent produces the best suspension of our hydrophobic adsorbents. Ethanol was determined to produce the best suspension, which was used to load 2 mg of MOF onto a syringe filter. This syringe filter was used as a micro-scale adsorption column.</a:t>
          </a:r>
        </a:p>
        <a:p>
          <a:pPr algn="l"/>
          <a:r>
            <a:rPr lang="en-US" sz="1100" baseline="0"/>
            <a:t>A PFAS stock solution was prepared with PFOA, PFOS and GenX in mixture with an initial concentration of 2 ug/L</a:t>
          </a:r>
        </a:p>
        <a:p>
          <a:pPr algn="l"/>
          <a:r>
            <a:rPr lang="en-US" sz="1100"/>
            <a:t>This experiment was</a:t>
          </a:r>
        </a:p>
        <a:p>
          <a:pPr algn="l"/>
          <a:r>
            <a:rPr lang="en-US" sz="1100"/>
            <a:t>Dilutions:</a:t>
          </a:r>
          <a:r>
            <a:rPr lang="en-US" sz="1100" baseline="0"/>
            <a:t> Stock, A &amp; W (2x), D (4x)</a:t>
          </a:r>
        </a:p>
        <a:p>
          <a:pPr algn="l"/>
          <a:r>
            <a:rPr lang="en-US" sz="1100" baseline="0"/>
            <a:t>Total recovery was calculated relative to the removed PFAS in the adsorption</a:t>
          </a:r>
          <a:endParaRPr lang="LID4096" sz="1100"/>
        </a:p>
      </xdr:txBody>
    </xdr:sp>
    <xdr:clientData/>
  </xdr:twoCellAnchor>
  <xdr:twoCellAnchor>
    <xdr:from>
      <xdr:col>8</xdr:col>
      <xdr:colOff>229373</xdr:colOff>
      <xdr:row>1</xdr:row>
      <xdr:rowOff>73771</xdr:rowOff>
    </xdr:from>
    <xdr:to>
      <xdr:col>12</xdr:col>
      <xdr:colOff>286524</xdr:colOff>
      <xdr:row>5</xdr:row>
      <xdr:rowOff>89647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1815A2E-85B1-4939-9F9E-89BBAE290CDC}"/>
            </a:ext>
          </a:extLst>
        </xdr:cNvPr>
        <xdr:cNvSpPr/>
      </xdr:nvSpPr>
      <xdr:spPr>
        <a:xfrm>
          <a:off x="6717579" y="264271"/>
          <a:ext cx="2477621" cy="777876"/>
        </a:xfrm>
        <a:prstGeom prst="rect">
          <a:avLst/>
        </a:prstGeom>
        <a:solidFill>
          <a:srgbClr val="FF33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There for</a:t>
          </a:r>
          <a:r>
            <a:rPr lang="en-US" sz="1100" baseline="0"/>
            <a:t> control, average mass from blanks used for removal assessment.</a:t>
          </a:r>
        </a:p>
        <a:p>
          <a:pPr algn="l"/>
          <a:r>
            <a:rPr lang="en-US" sz="1100" baseline="0"/>
            <a:t>Data from 2 different analytical runs with different dillutions</a:t>
          </a:r>
          <a:br>
            <a:rPr lang="en-US" sz="1100" baseline="0"/>
          </a:br>
          <a:endParaRPr lang="LID4096" sz="1100"/>
        </a:p>
      </xdr:txBody>
    </xdr:sp>
    <xdr:clientData/>
  </xdr:twoCellAnchor>
  <xdr:twoCellAnchor>
    <xdr:from>
      <xdr:col>28</xdr:col>
      <xdr:colOff>254453</xdr:colOff>
      <xdr:row>7</xdr:row>
      <xdr:rowOff>80281</xdr:rowOff>
    </xdr:from>
    <xdr:to>
      <xdr:col>32</xdr:col>
      <xdr:colOff>308882</xdr:colOff>
      <xdr:row>22</xdr:row>
      <xdr:rowOff>33618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73387CD0-BEAA-42C2-A385-C8355BE96A7A}"/>
            </a:ext>
          </a:extLst>
        </xdr:cNvPr>
        <xdr:cNvSpPr/>
      </xdr:nvSpPr>
      <xdr:spPr>
        <a:xfrm>
          <a:off x="18845012" y="1424987"/>
          <a:ext cx="2474899" cy="3281484"/>
        </a:xfrm>
        <a:prstGeom prst="rect">
          <a:avLst/>
        </a:prstGeom>
        <a:solidFill>
          <a:srgbClr val="FF33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r>
            <a:rPr lang="en-US"/>
            <a:t>All removal percentages are relative to the blank values, not stock solution values to account for any adsorption of PFAS to the syringe filter. </a:t>
          </a:r>
          <a:br>
            <a:rPr lang="en-US"/>
          </a:br>
          <a:endParaRPr lang="en-US"/>
        </a:p>
        <a:p>
          <a:r>
            <a:rPr lang="en-US"/>
            <a:t>Total PFAS removed is</a:t>
          </a:r>
          <a:r>
            <a:rPr lang="en-US" baseline="0"/>
            <a:t> </a:t>
          </a:r>
          <a:r>
            <a:rPr lang="en-US"/>
            <a:t>reduced by the amount of PFAS measured in first wash sample, then the regeneration shows the % recovered, relative to this reduced removal amount</a:t>
          </a:r>
          <a:br>
            <a:rPr lang="en-US"/>
          </a:br>
          <a:endParaRPr lang="en-US"/>
        </a:p>
        <a:p>
          <a:r>
            <a:rPr lang="en-US"/>
            <a:t>Removal is always the difference between blank sum PFAS and MOF sum PFAS (adsorption + wash, difference compared to the blank PFAS amounts is the amount of PFAS adsorbed, we compare the regeneration mass to this adsorbed mass to obtain recovery %)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294409</xdr:colOff>
      <xdr:row>0</xdr:row>
      <xdr:rowOff>173181</xdr:rowOff>
    </xdr:from>
    <xdr:to>
      <xdr:col>12</xdr:col>
      <xdr:colOff>347484</xdr:colOff>
      <xdr:row>4</xdr:row>
      <xdr:rowOff>179532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596166C1-9CCC-4EB4-821F-957B5C7FC336}"/>
            </a:ext>
          </a:extLst>
        </xdr:cNvPr>
        <xdr:cNvSpPr/>
      </xdr:nvSpPr>
      <xdr:spPr>
        <a:xfrm>
          <a:off x="6511636" y="173181"/>
          <a:ext cx="2477621" cy="768351"/>
        </a:xfrm>
        <a:prstGeom prst="rect">
          <a:avLst/>
        </a:prstGeom>
        <a:solidFill>
          <a:srgbClr val="FF33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There for</a:t>
          </a:r>
          <a:r>
            <a:rPr lang="en-US" sz="1100" baseline="0"/>
            <a:t> control, average mass from blanks used for removal assessment.</a:t>
          </a:r>
        </a:p>
        <a:p>
          <a:pPr algn="l"/>
          <a:r>
            <a:rPr lang="en-US" sz="1100" baseline="0"/>
            <a:t>Data from 2 different analytical runs with different dillutions</a:t>
          </a:r>
          <a:br>
            <a:rPr lang="en-US" sz="1100" baseline="0"/>
          </a:br>
          <a:endParaRPr lang="LID4096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14</xdr:row>
      <xdr:rowOff>47624</xdr:rowOff>
    </xdr:from>
    <xdr:to>
      <xdr:col>4</xdr:col>
      <xdr:colOff>876300</xdr:colOff>
      <xdr:row>26</xdr:row>
      <xdr:rowOff>152399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CF2D7ED-70A7-D12C-49C0-78A680C957F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26276</xdr:colOff>
      <xdr:row>14</xdr:row>
      <xdr:rowOff>45982</xdr:rowOff>
    </xdr:from>
    <xdr:to>
      <xdr:col>8</xdr:col>
      <xdr:colOff>874001</xdr:colOff>
      <xdr:row>26</xdr:row>
      <xdr:rowOff>150757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2DFC7F9-2BDC-41C4-A788-200DF14D31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32845</xdr:colOff>
      <xdr:row>14</xdr:row>
      <xdr:rowOff>45983</xdr:rowOff>
    </xdr:from>
    <xdr:to>
      <xdr:col>12</xdr:col>
      <xdr:colOff>880570</xdr:colOff>
      <xdr:row>26</xdr:row>
      <xdr:rowOff>150758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E4A0BD1-F8F7-40FC-8E8E-8906B299CD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32845</xdr:colOff>
      <xdr:row>14</xdr:row>
      <xdr:rowOff>39413</xdr:rowOff>
    </xdr:from>
    <xdr:to>
      <xdr:col>16</xdr:col>
      <xdr:colOff>880571</xdr:colOff>
      <xdr:row>26</xdr:row>
      <xdr:rowOff>144188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2F2F9A94-A574-43E9-96BD-E6BCE35F0D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29308</xdr:colOff>
      <xdr:row>36</xdr:row>
      <xdr:rowOff>43962</xdr:rowOff>
    </xdr:from>
    <xdr:to>
      <xdr:col>4</xdr:col>
      <xdr:colOff>877033</xdr:colOff>
      <xdr:row>48</xdr:row>
      <xdr:rowOff>148737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3C2FB067-2325-4700-8F56-379C876AD6F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5</xdr:col>
      <xdr:colOff>29308</xdr:colOff>
      <xdr:row>36</xdr:row>
      <xdr:rowOff>43961</xdr:rowOff>
    </xdr:from>
    <xdr:to>
      <xdr:col>8</xdr:col>
      <xdr:colOff>877034</xdr:colOff>
      <xdr:row>48</xdr:row>
      <xdr:rowOff>148736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8CCE6E2B-FC03-43BC-A921-1F854C7D37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29308</xdr:colOff>
      <xdr:row>36</xdr:row>
      <xdr:rowOff>43961</xdr:rowOff>
    </xdr:from>
    <xdr:to>
      <xdr:col>12</xdr:col>
      <xdr:colOff>877034</xdr:colOff>
      <xdr:row>48</xdr:row>
      <xdr:rowOff>148736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64DBA05-B50F-4BBF-80C0-41A8756702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13</xdr:col>
      <xdr:colOff>36635</xdr:colOff>
      <xdr:row>36</xdr:row>
      <xdr:rowOff>36635</xdr:rowOff>
    </xdr:from>
    <xdr:to>
      <xdr:col>16</xdr:col>
      <xdr:colOff>884361</xdr:colOff>
      <xdr:row>48</xdr:row>
      <xdr:rowOff>141410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5FA783A2-BDAF-435B-804C-0026D9CAC7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28575</xdr:colOff>
      <xdr:row>58</xdr:row>
      <xdr:rowOff>28575</xdr:rowOff>
    </xdr:from>
    <xdr:to>
      <xdr:col>4</xdr:col>
      <xdr:colOff>876300</xdr:colOff>
      <xdr:row>70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EE0FCB-3C95-496B-94C5-1E2EF0C76C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5</xdr:col>
      <xdr:colOff>38100</xdr:colOff>
      <xdr:row>58</xdr:row>
      <xdr:rowOff>38100</xdr:rowOff>
    </xdr:from>
    <xdr:to>
      <xdr:col>8</xdr:col>
      <xdr:colOff>885826</xdr:colOff>
      <xdr:row>70</xdr:row>
      <xdr:rowOff>142875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E121BC23-8B61-4198-BC99-3A656FAE064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9</xdr:col>
      <xdr:colOff>38100</xdr:colOff>
      <xdr:row>58</xdr:row>
      <xdr:rowOff>38100</xdr:rowOff>
    </xdr:from>
    <xdr:to>
      <xdr:col>12</xdr:col>
      <xdr:colOff>885826</xdr:colOff>
      <xdr:row>70</xdr:row>
      <xdr:rowOff>142875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B07A2DDE-7556-47F2-9FCC-C82BEDB32C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13</xdr:col>
      <xdr:colOff>38100</xdr:colOff>
      <xdr:row>58</xdr:row>
      <xdr:rowOff>38100</xdr:rowOff>
    </xdr:from>
    <xdr:to>
      <xdr:col>16</xdr:col>
      <xdr:colOff>885826</xdr:colOff>
      <xdr:row>70</xdr:row>
      <xdr:rowOff>142875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7B3F9B9-98F9-4E6B-AA3E-221C720450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28575</xdr:colOff>
      <xdr:row>80</xdr:row>
      <xdr:rowOff>38100</xdr:rowOff>
    </xdr:from>
    <xdr:to>
      <xdr:col>4</xdr:col>
      <xdr:colOff>876300</xdr:colOff>
      <xdr:row>92</xdr:row>
      <xdr:rowOff>142875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2465CE4D-EB4D-4FCD-8A37-5D3C47A8E0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5</xdr:col>
      <xdr:colOff>28575</xdr:colOff>
      <xdr:row>80</xdr:row>
      <xdr:rowOff>47625</xdr:rowOff>
    </xdr:from>
    <xdr:to>
      <xdr:col>8</xdr:col>
      <xdr:colOff>876301</xdr:colOff>
      <xdr:row>92</xdr:row>
      <xdr:rowOff>152400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CBD455D0-A440-4174-A681-2D20EF9FD1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9</xdr:col>
      <xdr:colOff>38100</xdr:colOff>
      <xdr:row>80</xdr:row>
      <xdr:rowOff>47625</xdr:rowOff>
    </xdr:from>
    <xdr:to>
      <xdr:col>12</xdr:col>
      <xdr:colOff>885826</xdr:colOff>
      <xdr:row>92</xdr:row>
      <xdr:rowOff>152400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80943A33-19DF-4500-949C-67986D691A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13</xdr:col>
      <xdr:colOff>38100</xdr:colOff>
      <xdr:row>80</xdr:row>
      <xdr:rowOff>47625</xdr:rowOff>
    </xdr:from>
    <xdr:to>
      <xdr:col>16</xdr:col>
      <xdr:colOff>885826</xdr:colOff>
      <xdr:row>92</xdr:row>
      <xdr:rowOff>152400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F5537D7D-CFFE-4C2A-B7EB-F136455CC5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1</xdr:col>
      <xdr:colOff>31295</xdr:colOff>
      <xdr:row>101</xdr:row>
      <xdr:rowOff>50347</xdr:rowOff>
    </xdr:from>
    <xdr:to>
      <xdr:col>4</xdr:col>
      <xdr:colOff>881741</xdr:colOff>
      <xdr:row>113</xdr:row>
      <xdr:rowOff>155122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DE9C7B5E-8FCB-4150-8EB5-5DF356F65AD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5</xdr:col>
      <xdr:colOff>28575</xdr:colOff>
      <xdr:row>101</xdr:row>
      <xdr:rowOff>47625</xdr:rowOff>
    </xdr:from>
    <xdr:to>
      <xdr:col>8</xdr:col>
      <xdr:colOff>876301</xdr:colOff>
      <xdr:row>113</xdr:row>
      <xdr:rowOff>152400</xdr:rowOff>
    </xdr:to>
    <xdr:graphicFrame macro="">
      <xdr:nvGraphicFramePr>
        <xdr:cNvPr id="19" name="Chart 18">
          <a:extLst>
            <a:ext uri="{FF2B5EF4-FFF2-40B4-BE49-F238E27FC236}">
              <a16:creationId xmlns:a16="http://schemas.microsoft.com/office/drawing/2014/main" id="{4C5B5B21-AAEC-481D-92CB-379CB3EE99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9</xdr:col>
      <xdr:colOff>47625</xdr:colOff>
      <xdr:row>101</xdr:row>
      <xdr:rowOff>47625</xdr:rowOff>
    </xdr:from>
    <xdr:to>
      <xdr:col>12</xdr:col>
      <xdr:colOff>895351</xdr:colOff>
      <xdr:row>113</xdr:row>
      <xdr:rowOff>152400</xdr:rowOff>
    </xdr:to>
    <xdr:graphicFrame macro="">
      <xdr:nvGraphicFramePr>
        <xdr:cNvPr id="20" name="Chart 19">
          <a:extLst>
            <a:ext uri="{FF2B5EF4-FFF2-40B4-BE49-F238E27FC236}">
              <a16:creationId xmlns:a16="http://schemas.microsoft.com/office/drawing/2014/main" id="{1348FE58-906A-45CF-9FC8-E5663C39C9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13</xdr:col>
      <xdr:colOff>47625</xdr:colOff>
      <xdr:row>101</xdr:row>
      <xdr:rowOff>47625</xdr:rowOff>
    </xdr:from>
    <xdr:to>
      <xdr:col>16</xdr:col>
      <xdr:colOff>895351</xdr:colOff>
      <xdr:row>113</xdr:row>
      <xdr:rowOff>152400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D4C53DA7-52E7-4F79-A4E2-76496B107D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17</xdr:col>
      <xdr:colOff>32845</xdr:colOff>
      <xdr:row>80</xdr:row>
      <xdr:rowOff>45983</xdr:rowOff>
    </xdr:from>
    <xdr:to>
      <xdr:col>22</xdr:col>
      <xdr:colOff>565260</xdr:colOff>
      <xdr:row>92</xdr:row>
      <xdr:rowOff>150758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9DAE3CC9-1984-4839-936C-577AF67637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17</xdr:col>
      <xdr:colOff>85725</xdr:colOff>
      <xdr:row>37</xdr:row>
      <xdr:rowOff>76200</xdr:rowOff>
    </xdr:from>
    <xdr:to>
      <xdr:col>22</xdr:col>
      <xdr:colOff>618140</xdr:colOff>
      <xdr:row>49</xdr:row>
      <xdr:rowOff>171450</xdr:rowOff>
    </xdr:to>
    <xdr:graphicFrame macro="">
      <xdr:nvGraphicFramePr>
        <xdr:cNvPr id="23" name="Chart 22">
          <a:extLst>
            <a:ext uri="{FF2B5EF4-FFF2-40B4-BE49-F238E27FC236}">
              <a16:creationId xmlns:a16="http://schemas.microsoft.com/office/drawing/2014/main" id="{3AAE16E7-8A0A-4DEC-A099-8647D51D18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22</xdr:col>
      <xdr:colOff>666750</xdr:colOff>
      <xdr:row>37</xdr:row>
      <xdr:rowOff>76200</xdr:rowOff>
    </xdr:from>
    <xdr:to>
      <xdr:col>27</xdr:col>
      <xdr:colOff>94265</xdr:colOff>
      <xdr:row>49</xdr:row>
      <xdr:rowOff>171450</xdr:rowOff>
    </xdr:to>
    <xdr:graphicFrame macro="">
      <xdr:nvGraphicFramePr>
        <xdr:cNvPr id="24" name="Chart 23">
          <a:extLst>
            <a:ext uri="{FF2B5EF4-FFF2-40B4-BE49-F238E27FC236}">
              <a16:creationId xmlns:a16="http://schemas.microsoft.com/office/drawing/2014/main" id="{C40F8348-4F9E-4C88-9CE0-EC09C78D79B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22</xdr:col>
      <xdr:colOff>609600</xdr:colOff>
      <xdr:row>80</xdr:row>
      <xdr:rowOff>47625</xdr:rowOff>
    </xdr:from>
    <xdr:to>
      <xdr:col>27</xdr:col>
      <xdr:colOff>37115</xdr:colOff>
      <xdr:row>92</xdr:row>
      <xdr:rowOff>152400</xdr:rowOff>
    </xdr:to>
    <xdr:graphicFrame macro="">
      <xdr:nvGraphicFramePr>
        <xdr:cNvPr id="25" name="Chart 24">
          <a:extLst>
            <a:ext uri="{FF2B5EF4-FFF2-40B4-BE49-F238E27FC236}">
              <a16:creationId xmlns:a16="http://schemas.microsoft.com/office/drawing/2014/main" id="{C07A1059-6F76-44FF-9A9D-17D93DED7E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22</xdr:col>
      <xdr:colOff>809625</xdr:colOff>
      <xdr:row>56</xdr:row>
      <xdr:rowOff>142875</xdr:rowOff>
    </xdr:from>
    <xdr:to>
      <xdr:col>27</xdr:col>
      <xdr:colOff>237140</xdr:colOff>
      <xdr:row>69</xdr:row>
      <xdr:rowOff>47625</xdr:rowOff>
    </xdr:to>
    <xdr:graphicFrame macro="">
      <xdr:nvGraphicFramePr>
        <xdr:cNvPr id="26" name="Chart 25">
          <a:extLst>
            <a:ext uri="{FF2B5EF4-FFF2-40B4-BE49-F238E27FC236}">
              <a16:creationId xmlns:a16="http://schemas.microsoft.com/office/drawing/2014/main" id="{A474E287-2F81-4CC1-8AFC-CEAACE7217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549088</xdr:colOff>
      <xdr:row>61</xdr:row>
      <xdr:rowOff>0</xdr:rowOff>
    </xdr:from>
    <xdr:to>
      <xdr:col>8</xdr:col>
      <xdr:colOff>22411</xdr:colOff>
      <xdr:row>78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6B941B-5275-47A9-B38A-58BF78653B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134470</xdr:colOff>
      <xdr:row>61</xdr:row>
      <xdr:rowOff>0</xdr:rowOff>
    </xdr:from>
    <xdr:to>
      <xdr:col>15</xdr:col>
      <xdr:colOff>582705</xdr:colOff>
      <xdr:row>78</xdr:row>
      <xdr:rowOff>11206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D2136F9-3510-4D71-9991-32CBB4E30D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17</xdr:col>
      <xdr:colOff>459441</xdr:colOff>
      <xdr:row>64</xdr:row>
      <xdr:rowOff>156883</xdr:rowOff>
    </xdr:from>
    <xdr:to>
      <xdr:col>24</xdr:col>
      <xdr:colOff>528917</xdr:colOff>
      <xdr:row>80</xdr:row>
      <xdr:rowOff>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2C2FFE0-3CE9-4907-B03F-ED3B3F58488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17</xdr:col>
      <xdr:colOff>459442</xdr:colOff>
      <xdr:row>49</xdr:row>
      <xdr:rowOff>100853</xdr:rowOff>
    </xdr:from>
    <xdr:to>
      <xdr:col>24</xdr:col>
      <xdr:colOff>534474</xdr:colOff>
      <xdr:row>64</xdr:row>
      <xdr:rowOff>38988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20FCD12-349D-4ACB-845A-30AC606E8AE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24</xdr:col>
      <xdr:colOff>602102</xdr:colOff>
      <xdr:row>49</xdr:row>
      <xdr:rowOff>89647</xdr:rowOff>
    </xdr:from>
    <xdr:to>
      <xdr:col>36</xdr:col>
      <xdr:colOff>186277</xdr:colOff>
      <xdr:row>64</xdr:row>
      <xdr:rowOff>33338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BB618D6-DB2D-406E-B851-D3C5C1E0F5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24</xdr:col>
      <xdr:colOff>602101</xdr:colOff>
      <xdr:row>64</xdr:row>
      <xdr:rowOff>149555</xdr:rowOff>
    </xdr:from>
    <xdr:to>
      <xdr:col>36</xdr:col>
      <xdr:colOff>186276</xdr:colOff>
      <xdr:row>79</xdr:row>
      <xdr:rowOff>178130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65E75A69-DDC3-4A94-9A41-83A5BC1C83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Nebojsa Ilic" id="{AC132E3D-FB5B-483F-8965-6ECC125D6C22}" userId="3ff0254fc0cfb5be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7" dT="2023-03-07T19:03:04.71" personId="{AC132E3D-FB5B-483F-8965-6ECC125D6C22}" id="{7FDDBB89-79B3-410F-BD84-E6D7B20B579F}">
    <text>Sum of adsorption and wash PFAS. These two represent all PFAS we can account for. We assume that all missing PFAS was adsorbed.
Used as C0 for MOF removal runs.</text>
  </threadedComment>
  <threadedComment ref="A30" dT="2023-03-11T18:02:53.07" personId="{AC132E3D-FB5B-483F-8965-6ECC125D6C22}" id="{781FBC1B-45B2-49C7-80F4-D26FE9FA10BA}">
    <text>Removed PFAS is the missing PFAS after subtracting remaining PFAS in solution and PFAS detected in wash</text>
  </threadedComment>
  <threadedComment ref="E30" dT="2023-03-11T18:18:15.68" personId="{AC132E3D-FB5B-483F-8965-6ECC125D6C22}" id="{652C2921-5D5F-4941-AA87-F10AC560A6C5}">
    <text>The % displayed is the percentage of the removed PFAS that was recovered</text>
  </threadedComment>
  <threadedComment ref="N30" dT="2023-03-11T18:18:15.68" personId="{AC132E3D-FB5B-483F-8965-6ECC125D6C22}" id="{181C1135-78FE-42A4-B5AF-95DEE7B1D818}">
    <text>The % displayed is the percentage of the removed PFAS that was recovered</text>
  </threadedComment>
  <threadedComment ref="W30" dT="2023-03-11T18:18:15.68" personId="{AC132E3D-FB5B-483F-8965-6ECC125D6C22}" id="{21288F0F-8FB1-4C26-A250-F80C22C77AB7}">
    <text>The % displayed is the percentage of the removed PFAS that was recovered</text>
  </threadedComment>
  <threadedComment ref="A42" dT="2023-03-11T18:02:53.07" personId="{AC132E3D-FB5B-483F-8965-6ECC125D6C22}" id="{D48507BD-3F9E-45D8-8706-22922804B60F}">
    <text>Removed PFAS is the missing PFAS after subtracting remaining PFAS in solution and PFAS detected in wash</text>
  </threadedComment>
  <threadedComment ref="E42" dT="2023-03-11T18:18:15.68" personId="{AC132E3D-FB5B-483F-8965-6ECC125D6C22}" id="{D73D538F-F378-4A02-8910-74CBAAFB1EC6}">
    <text>The % displayed is the percentage of the removed PFAS that was recovered</text>
  </threadedComment>
  <threadedComment ref="N42" dT="2023-03-11T18:18:15.68" personId="{AC132E3D-FB5B-483F-8965-6ECC125D6C22}" id="{404372E6-CBBD-4CA1-94C1-C4E827CF6218}">
    <text>The % displayed is the percentage of the removed PFAS that was recovered</text>
  </threadedComment>
  <threadedComment ref="W42" dT="2023-03-11T18:18:15.68" personId="{AC132E3D-FB5B-483F-8965-6ECC125D6C22}" id="{9B70FCB6-90CC-4B1B-9094-0B40497A7229}">
    <text>The % displayed is the percentage of the removed PFAS that was recovered</text>
  </threadedComment>
  <threadedComment ref="A54" dT="2023-03-11T18:02:53.07" personId="{AC132E3D-FB5B-483F-8965-6ECC125D6C22}" id="{0F68BBFB-8A7F-44C9-91FA-F3668165DF95}">
    <text>Removed PFAS is the missing PFAS after subtracting remaining PFAS in solution and PFAS detected in wash</text>
  </threadedComment>
  <threadedComment ref="E54" dT="2023-03-11T18:18:15.68" personId="{AC132E3D-FB5B-483F-8965-6ECC125D6C22}" id="{DC4681D1-7DF6-41FF-AB7A-A50D1DC2856F}">
    <text>The % displayed is the percentage of the removed PFAS that was recovered</text>
  </threadedComment>
  <threadedComment ref="N54" dT="2023-03-11T18:18:15.68" personId="{AC132E3D-FB5B-483F-8965-6ECC125D6C22}" id="{CC3032D0-1579-4883-A21F-CE75AA46D9D1}">
    <text>The % displayed is the percentage of the removed PFAS that was recovered</text>
  </threadedComment>
  <threadedComment ref="W54" dT="2023-03-11T18:18:15.68" personId="{AC132E3D-FB5B-483F-8965-6ECC125D6C22}" id="{6B6A0F5F-B2DF-44C8-9CA4-F8EC64B8ABB0}">
    <text>The % displayed is the percentage of the removed PFAS that was recovered</text>
  </threadedComment>
  <threadedComment ref="A66" dT="2023-03-11T18:02:53.07" personId="{AC132E3D-FB5B-483F-8965-6ECC125D6C22}" id="{3660EDDC-57FE-4377-B163-639A528E032C}">
    <text>Removed PFAS is the missing PFAS after subtracting remaining PFAS in solution and PFAS detected in wash</text>
  </threadedComment>
  <threadedComment ref="E66" dT="2023-03-11T18:18:15.68" personId="{AC132E3D-FB5B-483F-8965-6ECC125D6C22}" id="{4D242A27-70B0-444C-8522-878290CB3702}">
    <text>The % displayed is the percentage of the removed PFAS that was recovered</text>
  </threadedComment>
  <threadedComment ref="N66" dT="2023-03-11T18:18:15.68" personId="{AC132E3D-FB5B-483F-8965-6ECC125D6C22}" id="{3A910FA4-A6B5-4103-BB1F-1579F213D615}">
    <text>The % displayed is the percentage of the removed PFAS that was recovered</text>
  </threadedComment>
  <threadedComment ref="W66" dT="2023-03-11T18:18:15.68" personId="{AC132E3D-FB5B-483F-8965-6ECC125D6C22}" id="{8CD0C461-DAEB-4998-B023-807578103542}">
    <text>The % displayed is the percentage of the removed PFAS that was recovered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74" dT="2023-03-11T18:02:53.07" personId="{AC132E3D-FB5B-483F-8965-6ECC125D6C22}" id="{4CB6A6AA-F318-4C0E-92EA-69BE452E868B}">
    <text>Removed PFAS is the missing PFAS after subtracting remaining PFAS in solution and PFAS detected in wash</text>
  </threadedComment>
  <threadedComment ref="H74" dT="2023-03-11T18:18:15.68" personId="{AC132E3D-FB5B-483F-8965-6ECC125D6C22}" id="{073E53C1-A8A7-4C23-B3D9-A5B65F07A5C2}">
    <text>The % displayed is the percentage of the removed PFAS that was recovered</text>
  </threadedComment>
  <threadedComment ref="T74" dT="2023-03-11T18:18:15.68" personId="{AC132E3D-FB5B-483F-8965-6ECC125D6C22}" id="{E545B878-7E80-4674-BCC9-906BD0F4330D}">
    <text>The % displayed is the percentage of the removed PFAS that was recovered</text>
  </threadedComment>
  <threadedComment ref="A84" dT="2023-03-11T18:02:53.07" personId="{AC132E3D-FB5B-483F-8965-6ECC125D6C22}" id="{D8FADF43-0FE1-466E-8CD2-8053DDE9F6A9}">
    <text>Removed PFAS is the missing PFAS after subtracting remaining PFAS in solution and PFAS detected in wash</text>
  </threadedComment>
  <threadedComment ref="H84" dT="2023-03-11T18:18:15.68" personId="{AC132E3D-FB5B-483F-8965-6ECC125D6C22}" id="{88D928BA-F64D-4045-AF90-1D332E34DCB1}">
    <text>The % displayed is the percentage of the removed PFAS that was recovered</text>
  </threadedComment>
  <threadedComment ref="T84" dT="2023-03-11T18:18:15.68" personId="{AC132E3D-FB5B-483F-8965-6ECC125D6C22}" id="{A4C9769C-7444-49A2-89DA-C1DE5BA7BE03}">
    <text>The % displayed is the percentage of the removed PFAS that was recovered</text>
  </threadedComment>
  <threadedComment ref="A94" dT="2023-03-11T18:02:53.07" personId="{AC132E3D-FB5B-483F-8965-6ECC125D6C22}" id="{D4B4778B-68C1-4245-83D3-A92E88A873E8}">
    <text>Removed PFAS is the missing PFAS after subtracting remaining PFAS in solution and PFAS detected in wash</text>
  </threadedComment>
  <threadedComment ref="H94" dT="2023-03-11T18:18:15.68" personId="{AC132E3D-FB5B-483F-8965-6ECC125D6C22}" id="{CE14C73A-64D7-4FD4-B87D-4AE3BE752390}">
    <text>The % displayed is the percentage of the removed PFAS that was recovered</text>
  </threadedComment>
  <threadedComment ref="T94" dT="2023-03-11T18:18:15.68" personId="{AC132E3D-FB5B-483F-8965-6ECC125D6C22}" id="{1504F89E-8647-46C0-A903-2EA82954576C}">
    <text>The % displayed is the percentage of the removed PFAS that was recovered</text>
  </threadedComment>
  <threadedComment ref="A104" dT="2023-03-11T18:02:53.07" personId="{AC132E3D-FB5B-483F-8965-6ECC125D6C22}" id="{832DA892-0C45-4ECA-A758-B31283D0CA29}">
    <text>Removed PFAS is the missing PFAS after subtracting remaining PFAS in solution and PFAS detected in wash</text>
  </threadedComment>
  <threadedComment ref="H104" dT="2023-03-11T18:18:15.68" personId="{AC132E3D-FB5B-483F-8965-6ECC125D6C22}" id="{BE9B0C9C-A72E-43BC-8EF6-086EC333B2F6}">
    <text>The % displayed is the percentage of the removed PFAS that was recovered</text>
  </threadedComment>
  <threadedComment ref="T104" dT="2023-03-11T18:18:15.68" personId="{AC132E3D-FB5B-483F-8965-6ECC125D6C22}" id="{A17CA238-B4D6-4768-BE3B-917C9FDC32C5}">
    <text>The % displayed is the percentage of the removed PFAS that was recovered</text>
  </threadedComment>
  <threadedComment ref="A114" dT="2023-03-11T18:02:53.07" personId="{AC132E3D-FB5B-483F-8965-6ECC125D6C22}" id="{2B13319D-6AE1-47F0-8C89-9A5DA8CC1442}">
    <text>Removed PFAS is the missing PFAS after subtracting remaining PFAS in solution and PFAS detected in wash</text>
  </threadedComment>
  <threadedComment ref="H114" dT="2023-03-11T18:18:15.68" personId="{AC132E3D-FB5B-483F-8965-6ECC125D6C22}" id="{C1828887-81DA-48BD-9FB7-7276C74C3EFD}">
    <text>The % displayed is the percentage of the removed PFAS that was recovered</text>
  </threadedComment>
  <threadedComment ref="T114" dT="2023-03-11T18:18:15.68" personId="{AC132E3D-FB5B-483F-8965-6ECC125D6C22}" id="{8EAAE36A-923F-4F6F-A827-6F387F219FB9}">
    <text>The % displayed is the percentage of the removed PFAS that was recovered</text>
  </threadedComment>
  <threadedComment ref="A126" dT="2023-03-11T18:02:53.07" personId="{AC132E3D-FB5B-483F-8965-6ECC125D6C22}" id="{A4AF39AB-53B8-4446-9950-A11A19A2CB90}">
    <text>Removed PFAS is the missing PFAS after subtracting remaining PFAS in solution and PFAS detected in wash</text>
  </threadedComment>
  <threadedComment ref="H126" dT="2023-03-11T18:18:15.68" personId="{AC132E3D-FB5B-483F-8965-6ECC125D6C22}" id="{91434079-FF8A-4E48-827D-8AD0F2E78FBF}">
    <text>The % displayed is the percentage of the removed PFAS that was recovered</text>
  </threadedComment>
  <threadedComment ref="T126" dT="2023-03-11T18:18:15.68" personId="{AC132E3D-FB5B-483F-8965-6ECC125D6C22}" id="{F6E8F9B1-139B-407E-95C0-A9F44CE1B99A}">
    <text>The % displayed is the percentage of the removed PFAS that was recovered</text>
  </threadedComment>
  <threadedComment ref="A136" dT="2023-03-11T18:02:53.07" personId="{AC132E3D-FB5B-483F-8965-6ECC125D6C22}" id="{188299B1-9464-4B99-B6A9-3242574C5B4E}">
    <text>Removed PFAS is the missing PFAS after subtracting remaining PFAS in solution and PFAS detected in wash</text>
  </threadedComment>
  <threadedComment ref="H136" dT="2023-03-11T18:18:15.68" personId="{AC132E3D-FB5B-483F-8965-6ECC125D6C22}" id="{8FF70EC2-7817-4B96-A221-EC7AED8D729D}">
    <text>The % displayed is the percentage of the removed PFAS that was recovered</text>
  </threadedComment>
  <threadedComment ref="T136" dT="2023-03-11T18:18:15.68" personId="{AC132E3D-FB5B-483F-8965-6ECC125D6C22}" id="{8484E7F3-766B-49FB-8CAC-B95B052BD977}">
    <text>The % displayed is the percentage of the removed PFAS that was recovered</text>
  </threadedComment>
  <threadedComment ref="A146" dT="2023-03-11T18:02:53.07" personId="{AC132E3D-FB5B-483F-8965-6ECC125D6C22}" id="{2626229D-9FCF-41C5-82ED-ADE0BF4010DF}">
    <text>Removed PFAS is the missing PFAS after subtracting remaining PFAS in solution and PFAS detected in wash</text>
  </threadedComment>
  <threadedComment ref="H146" dT="2023-03-11T18:18:15.68" personId="{AC132E3D-FB5B-483F-8965-6ECC125D6C22}" id="{DA2E69BA-FB97-4CDA-B076-43F2450BBC03}">
    <text>The % displayed is the percentage of the removed PFAS that was recovered</text>
  </threadedComment>
  <threadedComment ref="T146" dT="2023-03-11T18:18:15.68" personId="{AC132E3D-FB5B-483F-8965-6ECC125D6C22}" id="{6AAA30A2-3FDE-4B3D-9121-7858DAD23E26}">
    <text>The % displayed is the percentage of the removed PFAS that was recovered</text>
  </threadedComment>
  <threadedComment ref="A156" dT="2023-03-11T18:02:53.07" personId="{AC132E3D-FB5B-483F-8965-6ECC125D6C22}" id="{438C5E19-15A6-4D00-BDB9-F817DF86CE27}">
    <text>Removed PFAS is the missing PFAS after subtracting remaining PFAS in solution and PFAS detected in wash</text>
  </threadedComment>
  <threadedComment ref="H156" dT="2023-03-11T18:18:15.68" personId="{AC132E3D-FB5B-483F-8965-6ECC125D6C22}" id="{BC663246-8B12-4F45-B35A-43A41BCA200B}">
    <text>The % displayed is the percentage of the removed PFAS that was recovered</text>
  </threadedComment>
  <threadedComment ref="T156" dT="2023-03-11T18:18:15.68" personId="{AC132E3D-FB5B-483F-8965-6ECC125D6C22}" id="{D13B890A-65CA-4645-84FE-BA7DCDA1F3F3}">
    <text>The % displayed is the percentage of the removed PFAS that was recovered</text>
  </threadedComment>
  <threadedComment ref="A166" dT="2023-03-11T18:02:53.07" personId="{AC132E3D-FB5B-483F-8965-6ECC125D6C22}" id="{D131184B-73D8-4D51-9CC3-C0B6613113BE}">
    <text>Removed PFAS is the missing PFAS after subtracting remaining PFAS in solution and PFAS detected in wash</text>
  </threadedComment>
  <threadedComment ref="H166" dT="2023-03-11T18:18:15.68" personId="{AC132E3D-FB5B-483F-8965-6ECC125D6C22}" id="{61B247F5-A941-4B65-9B84-867913FA9165}">
    <text>The % displayed is the percentage of the removed PFAS that was recovered</text>
  </threadedComment>
  <threadedComment ref="T166" dT="2023-03-11T18:18:15.68" personId="{AC132E3D-FB5B-483F-8965-6ECC125D6C22}" id="{426C3813-4786-494C-B4CA-D97DBE61DB6E}">
    <text>The % displayed is the percentage of the removed PFAS that was recovered</text>
  </threadedComment>
  <threadedComment ref="A178" dT="2023-03-11T18:02:53.07" personId="{AC132E3D-FB5B-483F-8965-6ECC125D6C22}" id="{9DB03959-E804-4016-B7B4-57239DDBBA92}">
    <text>Removed PFAS is the missing PFAS after subtracting remaining PFAS in solution and PFAS detected in wash</text>
  </threadedComment>
  <threadedComment ref="H178" dT="2023-03-11T18:18:15.68" personId="{AC132E3D-FB5B-483F-8965-6ECC125D6C22}" id="{A39D5C84-61E0-42C5-BC08-101CC625A8C1}">
    <text>The % displayed is the percentage of the removed PFAS that was recovered</text>
  </threadedComment>
  <threadedComment ref="T178" dT="2023-03-11T18:18:15.68" personId="{AC132E3D-FB5B-483F-8965-6ECC125D6C22}" id="{EB0D658A-E0CB-47A3-A0F6-FFADB7745B94}">
    <text>The % displayed is the percentage of the removed PFAS that was recovered</text>
  </threadedComment>
  <threadedComment ref="A188" dT="2023-03-11T18:02:53.07" personId="{AC132E3D-FB5B-483F-8965-6ECC125D6C22}" id="{01B287E4-E566-45D3-8629-045646924474}">
    <text>Removed PFAS is the missing PFAS after subtracting remaining PFAS in solution and PFAS detected in wash</text>
  </threadedComment>
  <threadedComment ref="H188" dT="2023-03-11T18:18:15.68" personId="{AC132E3D-FB5B-483F-8965-6ECC125D6C22}" id="{385FFBBB-A455-421E-AE05-4500CC7E2088}">
    <text>The % displayed is the percentage of the removed PFAS that was recovered</text>
  </threadedComment>
  <threadedComment ref="T188" dT="2023-03-11T18:18:15.68" personId="{AC132E3D-FB5B-483F-8965-6ECC125D6C22}" id="{FA3C2BA1-C6E4-4C2E-B002-BCBF3492504B}">
    <text>The % displayed is the percentage of the removed PFAS that was recovered</text>
  </threadedComment>
  <threadedComment ref="A198" dT="2023-03-11T18:02:53.07" personId="{AC132E3D-FB5B-483F-8965-6ECC125D6C22}" id="{13613424-0B79-4629-AA52-B32CC372145B}">
    <text>Removed PFAS is the missing PFAS after subtracting remaining PFAS in solution and PFAS detected in wash</text>
  </threadedComment>
  <threadedComment ref="H198" dT="2023-03-11T18:18:15.68" personId="{AC132E3D-FB5B-483F-8965-6ECC125D6C22}" id="{E9745F50-A22E-4378-A733-D303D76C522C}">
    <text>The % displayed is the percentage of the removed PFAS that was recovered</text>
  </threadedComment>
  <threadedComment ref="T198" dT="2023-03-11T18:18:15.68" personId="{AC132E3D-FB5B-483F-8965-6ECC125D6C22}" id="{C2F96F2D-2493-4A8F-8AB8-714E6F156C7E}">
    <text>The % displayed is the percentage of the removed PFAS that was recovered</text>
  </threadedComment>
  <threadedComment ref="A208" dT="2023-03-11T18:02:53.07" personId="{AC132E3D-FB5B-483F-8965-6ECC125D6C22}" id="{BAE700CD-7843-40B1-A2C4-860222463484}">
    <text>Removed PFAS is the missing PFAS after subtracting remaining PFAS in solution and PFAS detected in wash</text>
  </threadedComment>
  <threadedComment ref="H208" dT="2023-03-11T18:18:15.68" personId="{AC132E3D-FB5B-483F-8965-6ECC125D6C22}" id="{F7139F79-2758-4E4F-A956-48F4BB4F3A3D}">
    <text>The % displayed is the percentage of the removed PFAS that was recovered</text>
  </threadedComment>
  <threadedComment ref="T208" dT="2023-03-11T18:18:15.68" personId="{AC132E3D-FB5B-483F-8965-6ECC125D6C22}" id="{C8D9EA44-3921-48A6-9274-98FDC57FCB16}">
    <text>The % displayed is the percentage of the removed PFAS that was recovered</text>
  </threadedComment>
  <threadedComment ref="A218" dT="2023-03-11T18:02:53.07" personId="{AC132E3D-FB5B-483F-8965-6ECC125D6C22}" id="{732DADC6-02CA-464E-9A5F-6CC4F577C5B4}">
    <text>Removed PFAS is the missing PFAS after subtracting remaining PFAS in solution and PFAS detected in wash</text>
  </threadedComment>
  <threadedComment ref="H218" dT="2023-03-11T18:18:15.68" personId="{AC132E3D-FB5B-483F-8965-6ECC125D6C22}" id="{3F05053C-D4A3-4EAF-98CF-95308EEAB43B}">
    <text>The % displayed is the percentage of the removed PFAS that was recovered</text>
  </threadedComment>
  <threadedComment ref="T218" dT="2023-03-11T18:18:15.68" personId="{AC132E3D-FB5B-483F-8965-6ECC125D6C22}" id="{6AEF1965-6DA7-4ABA-8188-EA6C01251963}">
    <text>The % displayed is the percentage of the removed PFAS that was recovered</text>
  </threadedComment>
  <threadedComment ref="A230" dT="2023-03-11T18:02:53.07" personId="{AC132E3D-FB5B-483F-8965-6ECC125D6C22}" id="{5E1A73C8-61BE-4182-BB61-7C971A7A6362}">
    <text>Removed PFAS is the missing PFAS after subtracting remaining PFAS in solution and PFAS detected in wash</text>
  </threadedComment>
  <threadedComment ref="H230" dT="2023-03-11T18:18:15.68" personId="{AC132E3D-FB5B-483F-8965-6ECC125D6C22}" id="{C803900F-87D7-4D45-9FA5-F9D211AEFB68}">
    <text>The % displayed is the percentage of the removed PFAS that was recovered</text>
  </threadedComment>
  <threadedComment ref="T230" dT="2023-03-11T18:18:15.68" personId="{AC132E3D-FB5B-483F-8965-6ECC125D6C22}" id="{E9CFFACD-F3D9-4AE3-9BB6-603501001337}">
    <text>The % displayed is the percentage of the removed PFAS that was recovered</text>
  </threadedComment>
  <threadedComment ref="A240" dT="2023-03-11T18:02:53.07" personId="{AC132E3D-FB5B-483F-8965-6ECC125D6C22}" id="{AEE17B91-3D77-42FB-BABD-DABED13F9831}">
    <text>Removed PFAS is the missing PFAS after subtracting remaining PFAS in solution and PFAS detected in wash</text>
  </threadedComment>
  <threadedComment ref="H240" dT="2023-03-11T18:18:15.68" personId="{AC132E3D-FB5B-483F-8965-6ECC125D6C22}" id="{EE34C1C5-C619-4C78-B754-66A5CD97AEF2}">
    <text>The % displayed is the percentage of the removed PFAS that was recovered</text>
  </threadedComment>
  <threadedComment ref="T240" dT="2023-03-11T18:18:15.68" personId="{AC132E3D-FB5B-483F-8965-6ECC125D6C22}" id="{8BBCCDE3-05D4-4160-BAB0-272D96E684EE}">
    <text>The % displayed is the percentage of the removed PFAS that was recovered</text>
  </threadedComment>
  <threadedComment ref="A250" dT="2023-03-11T18:02:53.07" personId="{AC132E3D-FB5B-483F-8965-6ECC125D6C22}" id="{0BEDF539-9408-445D-8B38-307CD3C8B039}">
    <text>Removed PFAS is the missing PFAS after subtracting remaining PFAS in solution and PFAS detected in wash</text>
  </threadedComment>
  <threadedComment ref="H250" dT="2023-03-11T18:18:15.68" personId="{AC132E3D-FB5B-483F-8965-6ECC125D6C22}" id="{621714ED-F253-444D-880A-16EBB0AAB8A5}">
    <text>The % displayed is the percentage of the removed PFAS that was recovered</text>
  </threadedComment>
  <threadedComment ref="T250" dT="2023-03-11T18:18:15.68" personId="{AC132E3D-FB5B-483F-8965-6ECC125D6C22}" id="{E1007F27-D037-4E97-9F16-D451820951C3}">
    <text>The % displayed is the percentage of the removed PFAS that was recovered</text>
  </threadedComment>
  <threadedComment ref="A260" dT="2023-03-11T18:02:53.07" personId="{AC132E3D-FB5B-483F-8965-6ECC125D6C22}" id="{844FBF67-350E-4787-BD96-1F2BF60B0466}">
    <text>Removed PFAS is the missing PFAS after subtracting remaining PFAS in solution and PFAS detected in wash</text>
  </threadedComment>
  <threadedComment ref="H260" dT="2023-03-11T18:18:15.68" personId="{AC132E3D-FB5B-483F-8965-6ECC125D6C22}" id="{61EC5E6D-552C-42BD-9B21-61D7085F5885}">
    <text>The % displayed is the percentage of the removed PFAS that was recovered</text>
  </threadedComment>
  <threadedComment ref="T260" dT="2023-03-11T18:18:15.68" personId="{AC132E3D-FB5B-483F-8965-6ECC125D6C22}" id="{ECDBC238-2B85-4943-B123-FC8242903D60}">
    <text>The % displayed is the percentage of the removed PFAS that was recovered</text>
  </threadedComment>
  <threadedComment ref="A270" dT="2023-03-11T18:02:53.07" personId="{AC132E3D-FB5B-483F-8965-6ECC125D6C22}" id="{342E2791-2040-480C-BE92-6D3A6D5212ED}">
    <text>Removed PFAS is the missing PFAS after subtracting remaining PFAS in solution and PFAS detected in wash</text>
  </threadedComment>
  <threadedComment ref="H270" dT="2023-03-11T18:18:15.68" personId="{AC132E3D-FB5B-483F-8965-6ECC125D6C22}" id="{04B600BE-ABE7-4E0D-8142-DB24783E6A73}">
    <text>The % displayed is the percentage of the removed PFAS that was recovered</text>
  </threadedComment>
  <threadedComment ref="T270" dT="2023-03-11T18:18:15.68" personId="{AC132E3D-FB5B-483F-8965-6ECC125D6C22}" id="{E7400B0A-C818-4670-A7BE-12F999FA2F8C}">
    <text>The % displayed is the percentage of the removed PFAS that was recovered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2.xml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F85"/>
  <sheetViews>
    <sheetView zoomScale="85" zoomScaleNormal="85" workbookViewId="0">
      <selection activeCell="AM23" sqref="AM23"/>
    </sheetView>
  </sheetViews>
  <sheetFormatPr defaultRowHeight="15" x14ac:dyDescent="0.25"/>
  <cols>
    <col min="1" max="1" width="33.85546875" customWidth="1"/>
    <col min="22" max="22" width="9.140625" customWidth="1"/>
    <col min="25" max="25" width="9.140625" customWidth="1"/>
    <col min="28" max="28" width="9.140625" customWidth="1"/>
  </cols>
  <sheetData>
    <row r="1" spans="1:58" x14ac:dyDescent="0.25">
      <c r="A1" s="9" t="s">
        <v>19</v>
      </c>
      <c r="B1" s="14" t="s">
        <v>0</v>
      </c>
      <c r="C1" s="15" t="s">
        <v>1</v>
      </c>
      <c r="D1" s="16" t="s">
        <v>2</v>
      </c>
      <c r="F1" s="14" t="s">
        <v>0</v>
      </c>
      <c r="G1" s="15" t="s">
        <v>1</v>
      </c>
      <c r="H1" s="16" t="s">
        <v>2</v>
      </c>
    </row>
    <row r="2" spans="1:58" x14ac:dyDescent="0.25">
      <c r="A2" s="10" t="s">
        <v>16</v>
      </c>
      <c r="B2" s="8">
        <v>2905</v>
      </c>
      <c r="C2" s="8">
        <v>3771</v>
      </c>
      <c r="D2" s="11">
        <v>2209</v>
      </c>
      <c r="F2" s="8">
        <v>1426</v>
      </c>
      <c r="G2" s="8">
        <v>1877</v>
      </c>
      <c r="H2" s="11">
        <v>1098</v>
      </c>
    </row>
    <row r="3" spans="1:58" x14ac:dyDescent="0.25">
      <c r="A3" s="10" t="s">
        <v>17</v>
      </c>
      <c r="B3" s="12">
        <f>B2*2</f>
        <v>5810</v>
      </c>
      <c r="C3" s="12">
        <f>C2*2</f>
        <v>7542</v>
      </c>
      <c r="D3" s="13">
        <f>D2*2</f>
        <v>4418</v>
      </c>
      <c r="F3" s="12">
        <f>F2*2</f>
        <v>2852</v>
      </c>
      <c r="G3" s="12">
        <f>G2*2</f>
        <v>3754</v>
      </c>
      <c r="H3" s="13">
        <f>H2*2</f>
        <v>2196</v>
      </c>
    </row>
    <row r="4" spans="1:58" x14ac:dyDescent="0.25">
      <c r="A4" s="10" t="s">
        <v>60</v>
      </c>
      <c r="B4" s="187">
        <v>2</v>
      </c>
      <c r="C4" s="187"/>
      <c r="D4" s="188"/>
      <c r="F4" s="187">
        <v>4</v>
      </c>
      <c r="G4" s="187"/>
      <c r="H4" s="188"/>
    </row>
    <row r="5" spans="1:58" x14ac:dyDescent="0.25">
      <c r="A5" s="10" t="s">
        <v>61</v>
      </c>
      <c r="B5" s="49">
        <f>B3*B4*0.001</f>
        <v>11.620000000000001</v>
      </c>
      <c r="C5" s="49">
        <f>C3*B4*0.001</f>
        <v>15.084</v>
      </c>
      <c r="D5" s="50">
        <f>D3*B4*0.001</f>
        <v>8.8360000000000003</v>
      </c>
      <c r="F5" s="49">
        <f>F3*F4*0.001</f>
        <v>11.407999999999999</v>
      </c>
      <c r="G5" s="49">
        <f>G3*F4*0.001</f>
        <v>15.016</v>
      </c>
      <c r="H5" s="50">
        <f>H3*F4*0.001</f>
        <v>8.7840000000000007</v>
      </c>
    </row>
    <row r="6" spans="1:58" ht="15.75" thickBot="1" x14ac:dyDescent="0.3">
      <c r="A6" s="10" t="s">
        <v>62</v>
      </c>
      <c r="B6" s="189">
        <f>SUM(B5:D5)</f>
        <v>35.54</v>
      </c>
      <c r="C6" s="190"/>
      <c r="D6" s="191"/>
      <c r="F6" s="189">
        <f>SUM(F5:H5)</f>
        <v>35.207999999999998</v>
      </c>
      <c r="G6" s="190"/>
      <c r="H6" s="191"/>
    </row>
    <row r="7" spans="1:58" ht="15" customHeight="1" x14ac:dyDescent="0.25">
      <c r="A7" s="228" t="s">
        <v>10</v>
      </c>
      <c r="B7" s="229"/>
      <c r="C7" s="229"/>
      <c r="D7" s="229"/>
      <c r="E7" s="229"/>
      <c r="F7" s="229"/>
      <c r="G7" s="229"/>
      <c r="H7" s="229"/>
      <c r="I7" s="229"/>
      <c r="J7" s="229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6"/>
    </row>
    <row r="8" spans="1:58" ht="15" customHeight="1" thickBot="1" x14ac:dyDescent="0.3">
      <c r="A8" s="230"/>
      <c r="B8" s="231"/>
      <c r="C8" s="231"/>
      <c r="D8" s="231"/>
      <c r="E8" s="231"/>
      <c r="F8" s="231"/>
      <c r="G8" s="231"/>
      <c r="H8" s="231"/>
      <c r="I8" s="231"/>
      <c r="J8" s="231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8"/>
    </row>
    <row r="9" spans="1:58" ht="31.5" x14ac:dyDescent="0.5">
      <c r="A9" s="1"/>
      <c r="B9" s="238" t="s">
        <v>7</v>
      </c>
      <c r="C9" s="239"/>
      <c r="D9" s="239"/>
      <c r="E9" s="239"/>
      <c r="F9" s="239"/>
      <c r="G9" s="239"/>
      <c r="H9" s="239"/>
      <c r="I9" s="239"/>
      <c r="J9" s="240"/>
      <c r="K9" s="238" t="s">
        <v>9</v>
      </c>
      <c r="L9" s="239"/>
      <c r="M9" s="239"/>
      <c r="N9" s="239"/>
      <c r="O9" s="239"/>
      <c r="P9" s="239"/>
      <c r="Q9" s="239"/>
      <c r="R9" s="239"/>
      <c r="S9" s="239"/>
      <c r="T9" s="196" t="s">
        <v>8</v>
      </c>
      <c r="U9" s="197"/>
      <c r="V9" s="197"/>
      <c r="W9" s="197"/>
      <c r="X9" s="197"/>
      <c r="Y9" s="197"/>
      <c r="Z9" s="197"/>
      <c r="AA9" s="197"/>
      <c r="AB9" s="198"/>
      <c r="AF9" s="58"/>
      <c r="AG9" s="58"/>
      <c r="AH9" s="58"/>
      <c r="AI9" s="58"/>
      <c r="AJ9" s="58"/>
      <c r="AK9" s="58"/>
      <c r="AL9" s="58"/>
      <c r="AM9" s="58"/>
      <c r="AN9" s="58"/>
      <c r="AO9" s="58"/>
      <c r="AP9" s="58"/>
      <c r="AQ9" s="58"/>
      <c r="AR9" s="58"/>
      <c r="AS9" s="58"/>
      <c r="AT9" s="58"/>
      <c r="AU9" s="58"/>
      <c r="AV9" s="58"/>
      <c r="AW9" s="58"/>
      <c r="AX9" s="58"/>
      <c r="AY9" s="58"/>
      <c r="AZ9" s="58"/>
      <c r="BA9" s="58"/>
      <c r="BB9" s="58"/>
      <c r="BC9" s="58"/>
      <c r="BD9" s="58"/>
      <c r="BE9" s="58"/>
      <c r="BF9" s="58"/>
    </row>
    <row r="10" spans="1:58" x14ac:dyDescent="0.25">
      <c r="A10" s="1"/>
      <c r="B10" s="195" t="s">
        <v>15</v>
      </c>
      <c r="C10" s="193"/>
      <c r="D10" s="193"/>
      <c r="E10" s="237" t="s">
        <v>20</v>
      </c>
      <c r="F10" s="237"/>
      <c r="G10" s="237"/>
      <c r="H10" s="237" t="s">
        <v>21</v>
      </c>
      <c r="I10" s="237"/>
      <c r="J10" s="241"/>
      <c r="K10" s="236" t="s">
        <v>22</v>
      </c>
      <c r="L10" s="237"/>
      <c r="M10" s="237"/>
      <c r="N10" s="193" t="s">
        <v>23</v>
      </c>
      <c r="O10" s="193"/>
      <c r="P10" s="193"/>
      <c r="Q10" s="237" t="s">
        <v>24</v>
      </c>
      <c r="R10" s="237"/>
      <c r="S10" s="237"/>
      <c r="T10" s="236" t="s">
        <v>25</v>
      </c>
      <c r="U10" s="237"/>
      <c r="V10" s="237"/>
      <c r="W10" s="237" t="s">
        <v>26</v>
      </c>
      <c r="X10" s="237"/>
      <c r="Y10" s="237"/>
      <c r="Z10" s="193" t="s">
        <v>27</v>
      </c>
      <c r="AA10" s="193"/>
      <c r="AB10" s="194"/>
    </row>
    <row r="11" spans="1:58" x14ac:dyDescent="0.25">
      <c r="A11" s="1" t="s">
        <v>11</v>
      </c>
      <c r="B11" s="20" t="s">
        <v>0</v>
      </c>
      <c r="C11" s="18" t="s">
        <v>1</v>
      </c>
      <c r="D11" s="19" t="s">
        <v>2</v>
      </c>
      <c r="E11" s="18" t="s">
        <v>0</v>
      </c>
      <c r="F11" s="18" t="s">
        <v>1</v>
      </c>
      <c r="G11" s="19" t="s">
        <v>2</v>
      </c>
      <c r="H11" s="18" t="s">
        <v>0</v>
      </c>
      <c r="I11" s="18" t="s">
        <v>1</v>
      </c>
      <c r="J11" s="21" t="s">
        <v>2</v>
      </c>
      <c r="K11" s="20" t="s">
        <v>0</v>
      </c>
      <c r="L11" s="18" t="s">
        <v>1</v>
      </c>
      <c r="M11" s="19" t="s">
        <v>2</v>
      </c>
      <c r="N11" s="18" t="s">
        <v>0</v>
      </c>
      <c r="O11" s="18" t="s">
        <v>1</v>
      </c>
      <c r="P11" s="19" t="s">
        <v>2</v>
      </c>
      <c r="Q11" s="18" t="s">
        <v>0</v>
      </c>
      <c r="R11" s="18" t="s">
        <v>1</v>
      </c>
      <c r="S11" s="18" t="s">
        <v>2</v>
      </c>
      <c r="T11" s="1" t="s">
        <v>0</v>
      </c>
      <c r="U11" t="s">
        <v>1</v>
      </c>
      <c r="V11" s="60" t="s">
        <v>2</v>
      </c>
      <c r="W11" s="18" t="s">
        <v>0</v>
      </c>
      <c r="X11" s="18" t="s">
        <v>1</v>
      </c>
      <c r="Y11" s="19" t="s">
        <v>2</v>
      </c>
      <c r="Z11" s="18" t="s">
        <v>0</v>
      </c>
      <c r="AA11" s="18" t="s">
        <v>1</v>
      </c>
      <c r="AB11" s="21" t="s">
        <v>2</v>
      </c>
    </row>
    <row r="12" spans="1:58" x14ac:dyDescent="0.25">
      <c r="A12" s="1" t="s">
        <v>16</v>
      </c>
      <c r="B12" s="22">
        <v>2691</v>
      </c>
      <c r="C12" s="23">
        <v>1788</v>
      </c>
      <c r="D12" s="23">
        <v>2440</v>
      </c>
      <c r="E12" s="23">
        <v>694.9</v>
      </c>
      <c r="F12" s="23">
        <v>942.9</v>
      </c>
      <c r="G12" s="23">
        <v>293.39999999999998</v>
      </c>
      <c r="H12" s="23">
        <v>128.9</v>
      </c>
      <c r="I12" s="23">
        <v>1254</v>
      </c>
      <c r="J12" s="24">
        <v>10.75</v>
      </c>
      <c r="K12" s="22">
        <v>2510</v>
      </c>
      <c r="L12" s="23">
        <v>2166</v>
      </c>
      <c r="M12" s="23">
        <v>2293</v>
      </c>
      <c r="N12" s="23">
        <v>634.20000000000005</v>
      </c>
      <c r="O12" s="23">
        <v>891.2</v>
      </c>
      <c r="P12" s="23">
        <v>340.1</v>
      </c>
      <c r="Q12" s="23">
        <v>137.6</v>
      </c>
      <c r="R12" s="23">
        <v>1066</v>
      </c>
      <c r="S12" s="23">
        <v>10.09</v>
      </c>
      <c r="T12" s="22">
        <v>2742</v>
      </c>
      <c r="U12" s="23">
        <v>2289</v>
      </c>
      <c r="V12" s="23">
        <v>2371</v>
      </c>
      <c r="W12" s="23">
        <v>443.7</v>
      </c>
      <c r="X12" s="23">
        <v>626.1</v>
      </c>
      <c r="Y12" s="23">
        <v>209.1</v>
      </c>
      <c r="Z12" s="23">
        <v>85.48</v>
      </c>
      <c r="AA12" s="23">
        <v>1102</v>
      </c>
      <c r="AB12" s="24">
        <v>6.923</v>
      </c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</row>
    <row r="13" spans="1:58" x14ac:dyDescent="0.25">
      <c r="A13" s="1" t="s">
        <v>65</v>
      </c>
      <c r="B13" s="45">
        <f t="shared" ref="B13:G13" si="0">B12*2</f>
        <v>5382</v>
      </c>
      <c r="C13" s="12">
        <f t="shared" si="0"/>
        <v>3576</v>
      </c>
      <c r="D13" s="12">
        <f t="shared" si="0"/>
        <v>4880</v>
      </c>
      <c r="E13" s="12">
        <f t="shared" si="0"/>
        <v>1389.8</v>
      </c>
      <c r="F13" s="12">
        <f t="shared" si="0"/>
        <v>1885.8</v>
      </c>
      <c r="G13" s="12">
        <f t="shared" si="0"/>
        <v>586.79999999999995</v>
      </c>
      <c r="H13" s="12">
        <f>H12*4</f>
        <v>515.6</v>
      </c>
      <c r="I13" s="12">
        <f>I12*4</f>
        <v>5016</v>
      </c>
      <c r="J13" s="46">
        <f>J12*4</f>
        <v>43</v>
      </c>
      <c r="K13" s="45">
        <f t="shared" ref="K13:P13" si="1">K12*2</f>
        <v>5020</v>
      </c>
      <c r="L13" s="12">
        <f t="shared" si="1"/>
        <v>4332</v>
      </c>
      <c r="M13" s="12">
        <f t="shared" si="1"/>
        <v>4586</v>
      </c>
      <c r="N13" s="12">
        <f t="shared" si="1"/>
        <v>1268.4000000000001</v>
      </c>
      <c r="O13" s="12">
        <f t="shared" si="1"/>
        <v>1782.4</v>
      </c>
      <c r="P13" s="12">
        <f t="shared" si="1"/>
        <v>680.2</v>
      </c>
      <c r="Q13" s="12">
        <f>Q12*4</f>
        <v>550.4</v>
      </c>
      <c r="R13" s="12">
        <f>R12*4</f>
        <v>4264</v>
      </c>
      <c r="S13" s="12">
        <f>S12*4</f>
        <v>40.36</v>
      </c>
      <c r="T13" s="45">
        <f t="shared" ref="T13:Y13" si="2">T12*2</f>
        <v>5484</v>
      </c>
      <c r="U13" s="12">
        <f t="shared" si="2"/>
        <v>4578</v>
      </c>
      <c r="V13" s="12">
        <f t="shared" si="2"/>
        <v>4742</v>
      </c>
      <c r="W13" s="12">
        <f t="shared" si="2"/>
        <v>887.4</v>
      </c>
      <c r="X13" s="12">
        <f t="shared" si="2"/>
        <v>1252.2</v>
      </c>
      <c r="Y13" s="12">
        <f t="shared" si="2"/>
        <v>418.2</v>
      </c>
      <c r="Z13" s="12">
        <f>Z12*4</f>
        <v>341.92</v>
      </c>
      <c r="AA13" s="12">
        <f>AA12*4</f>
        <v>4408</v>
      </c>
      <c r="AB13" s="46">
        <f>AB12*4</f>
        <v>27.692</v>
      </c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2"/>
      <c r="BB13" s="12"/>
      <c r="BC13" s="12"/>
      <c r="BD13" s="12"/>
      <c r="BE13" s="12"/>
      <c r="BF13" s="12"/>
    </row>
    <row r="14" spans="1:58" x14ac:dyDescent="0.25">
      <c r="A14" s="1" t="s">
        <v>63</v>
      </c>
      <c r="B14" s="1">
        <v>2</v>
      </c>
      <c r="C14">
        <v>2</v>
      </c>
      <c r="D14">
        <v>2</v>
      </c>
      <c r="E14">
        <v>1</v>
      </c>
      <c r="F14">
        <v>1</v>
      </c>
      <c r="G14">
        <v>1</v>
      </c>
      <c r="H14">
        <v>1</v>
      </c>
      <c r="I14">
        <v>1</v>
      </c>
      <c r="J14" s="7">
        <v>1</v>
      </c>
      <c r="K14" s="1">
        <v>2</v>
      </c>
      <c r="L14">
        <v>2</v>
      </c>
      <c r="M14">
        <v>2</v>
      </c>
      <c r="N14">
        <v>1</v>
      </c>
      <c r="O14">
        <v>1</v>
      </c>
      <c r="P14">
        <v>1</v>
      </c>
      <c r="Q14">
        <v>1</v>
      </c>
      <c r="R14">
        <v>1</v>
      </c>
      <c r="S14">
        <v>1</v>
      </c>
      <c r="T14" s="1">
        <v>2</v>
      </c>
      <c r="U14">
        <v>2</v>
      </c>
      <c r="V14">
        <v>2</v>
      </c>
      <c r="W14">
        <v>1</v>
      </c>
      <c r="X14">
        <v>1</v>
      </c>
      <c r="Y14">
        <v>1</v>
      </c>
      <c r="Z14">
        <v>1</v>
      </c>
      <c r="AA14">
        <v>1</v>
      </c>
      <c r="AB14" s="7">
        <v>1</v>
      </c>
    </row>
    <row r="15" spans="1:58" x14ac:dyDescent="0.25">
      <c r="A15" s="1" t="s">
        <v>66</v>
      </c>
      <c r="B15" s="51">
        <f>B13*B14*0.001</f>
        <v>10.763999999999999</v>
      </c>
      <c r="C15" s="6">
        <f>C13*C14*0.001</f>
        <v>7.1520000000000001</v>
      </c>
      <c r="D15" s="6">
        <f>D13*D14*0.001</f>
        <v>9.76</v>
      </c>
      <c r="E15" s="6">
        <f t="shared" ref="E15:J15" si="3">E13*E14*0.001</f>
        <v>1.3897999999999999</v>
      </c>
      <c r="F15" s="6">
        <f t="shared" si="3"/>
        <v>1.8857999999999999</v>
      </c>
      <c r="G15" s="6">
        <f t="shared" si="3"/>
        <v>0.58679999999999999</v>
      </c>
      <c r="H15" s="6">
        <f t="shared" si="3"/>
        <v>0.51560000000000006</v>
      </c>
      <c r="I15" s="6">
        <f t="shared" si="3"/>
        <v>5.016</v>
      </c>
      <c r="J15" s="6">
        <f t="shared" si="3"/>
        <v>4.3000000000000003E-2</v>
      </c>
      <c r="K15" s="51">
        <f>K13*K14*0.001</f>
        <v>10.040000000000001</v>
      </c>
      <c r="L15" s="6">
        <f>L13*L14*0.001</f>
        <v>8.6639999999999997</v>
      </c>
      <c r="M15" s="6">
        <f>M13*M14*0.001</f>
        <v>9.1720000000000006</v>
      </c>
      <c r="N15" s="6">
        <f>N13*N14*0.001</f>
        <v>1.2684000000000002</v>
      </c>
      <c r="O15" s="6">
        <f t="shared" ref="O15" si="4">O13*O14*0.001</f>
        <v>1.7824000000000002</v>
      </c>
      <c r="P15" s="6">
        <f t="shared" ref="P15:W15" si="5">P13*P14*0.001</f>
        <v>0.68020000000000003</v>
      </c>
      <c r="Q15" s="6">
        <f t="shared" si="5"/>
        <v>0.5504</v>
      </c>
      <c r="R15" s="6">
        <f t="shared" si="5"/>
        <v>4.2640000000000002</v>
      </c>
      <c r="S15" s="6">
        <f t="shared" si="5"/>
        <v>4.036E-2</v>
      </c>
      <c r="T15" s="51">
        <f t="shared" si="5"/>
        <v>10.968</v>
      </c>
      <c r="U15" s="6">
        <f t="shared" si="5"/>
        <v>9.1560000000000006</v>
      </c>
      <c r="V15" s="6">
        <f t="shared" si="5"/>
        <v>9.484</v>
      </c>
      <c r="W15" s="6">
        <f t="shared" si="5"/>
        <v>0.88739999999999997</v>
      </c>
      <c r="X15" s="6">
        <f t="shared" ref="X15" si="6">X13*X14*0.001</f>
        <v>1.2522</v>
      </c>
      <c r="Y15" s="6">
        <f>Y13*Y14*0.001</f>
        <v>0.41820000000000002</v>
      </c>
      <c r="Z15" s="6">
        <f>Z13*Z14*0.001</f>
        <v>0.34192</v>
      </c>
      <c r="AA15" s="6">
        <f>AA13*AA14*0.001</f>
        <v>4.4080000000000004</v>
      </c>
      <c r="AB15" s="52">
        <f>AB13*AB14*0.001</f>
        <v>2.7692000000000001E-2</v>
      </c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</row>
    <row r="16" spans="1:58" x14ac:dyDescent="0.25">
      <c r="A16" s="1" t="s">
        <v>62</v>
      </c>
      <c r="B16" s="51">
        <f>SUM(B15,E15,H15)</f>
        <v>12.6694</v>
      </c>
      <c r="C16" s="6">
        <f>SUM(C15,F15,I15)</f>
        <v>14.053800000000001</v>
      </c>
      <c r="D16" s="6">
        <f>SUM(D15,G15,J15)</f>
        <v>10.389799999999999</v>
      </c>
      <c r="E16" s="54"/>
      <c r="F16" s="54"/>
      <c r="G16" s="54"/>
      <c r="H16" s="54"/>
      <c r="I16" s="54"/>
      <c r="J16" s="54"/>
      <c r="K16" s="51">
        <f>SUM(K15,N15,Q15)</f>
        <v>11.8588</v>
      </c>
      <c r="L16" s="6">
        <f>SUM(L15,O15,R15)</f>
        <v>14.7104</v>
      </c>
      <c r="M16" s="6">
        <f>SUM(M15,P15,S15)</f>
        <v>9.8925599999999996</v>
      </c>
      <c r="N16" s="54"/>
      <c r="O16" s="54"/>
      <c r="P16" s="54"/>
      <c r="Q16" s="54"/>
      <c r="R16" s="54"/>
      <c r="S16" s="54"/>
      <c r="T16" s="51">
        <f>SUM(T15,W15,Z15)</f>
        <v>12.197319999999999</v>
      </c>
      <c r="U16" s="6">
        <f>SUM(U15,X15,AA15)</f>
        <v>14.816200000000002</v>
      </c>
      <c r="V16" s="6">
        <f>SUM(V15,Y15,AB15)</f>
        <v>9.9298920000000006</v>
      </c>
      <c r="W16" s="54"/>
      <c r="X16" s="54"/>
      <c r="Y16" s="54"/>
      <c r="Z16" s="54"/>
      <c r="AA16" s="54"/>
      <c r="AB16" s="55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</row>
    <row r="17" spans="1:40" ht="15.75" customHeight="1" thickBot="1" x14ac:dyDescent="0.3">
      <c r="A17" s="2" t="s">
        <v>67</v>
      </c>
      <c r="B17" s="222">
        <f>SUM(B16:D16)</f>
        <v>37.113</v>
      </c>
      <c r="C17" s="186"/>
      <c r="D17" s="186"/>
      <c r="E17" s="221"/>
      <c r="F17" s="221"/>
      <c r="G17" s="221"/>
      <c r="H17" s="221"/>
      <c r="I17" s="221"/>
      <c r="J17" s="223"/>
      <c r="K17" s="222">
        <f>SUM(K16:M16)</f>
        <v>36.461759999999998</v>
      </c>
      <c r="L17" s="186"/>
      <c r="M17" s="186"/>
      <c r="N17" s="221"/>
      <c r="O17" s="221"/>
      <c r="P17" s="221"/>
      <c r="Q17" s="221"/>
      <c r="R17" s="221"/>
      <c r="S17" s="221"/>
      <c r="T17" s="222">
        <f>SUM(T16:V16)</f>
        <v>36.943412000000002</v>
      </c>
      <c r="U17" s="186"/>
      <c r="V17" s="186"/>
      <c r="W17" s="221"/>
      <c r="X17" s="221"/>
      <c r="Y17" s="221"/>
      <c r="Z17" s="221"/>
      <c r="AA17" s="221"/>
      <c r="AB17" s="223"/>
      <c r="AF17" s="59"/>
      <c r="AG17" s="59"/>
      <c r="AH17" s="59"/>
      <c r="AI17" s="59"/>
      <c r="AJ17" s="59"/>
      <c r="AK17" s="59"/>
      <c r="AL17" s="59"/>
      <c r="AM17" s="59"/>
      <c r="AN17" s="59"/>
    </row>
    <row r="18" spans="1:40" ht="15.75" customHeight="1" x14ac:dyDescent="0.25">
      <c r="A18" s="3" t="s">
        <v>75</v>
      </c>
      <c r="B18" s="207" t="s">
        <v>0</v>
      </c>
      <c r="C18" s="208"/>
      <c r="D18" s="208"/>
      <c r="E18" s="209">
        <f>AVERAGE(B16,K16,T16)</f>
        <v>12.241839999999998</v>
      </c>
      <c r="F18" s="210"/>
      <c r="G18" s="210"/>
      <c r="H18" s="210"/>
      <c r="I18" s="210"/>
      <c r="J18" s="210"/>
      <c r="K18" s="208" t="s">
        <v>1</v>
      </c>
      <c r="L18" s="208"/>
      <c r="M18" s="208"/>
      <c r="N18" s="209">
        <f>AVERAGE(C16,L16,U16)</f>
        <v>14.526800000000001</v>
      </c>
      <c r="O18" s="210"/>
      <c r="P18" s="210"/>
      <c r="Q18" s="210"/>
      <c r="R18" s="210"/>
      <c r="S18" s="210"/>
      <c r="T18" s="208" t="s">
        <v>2</v>
      </c>
      <c r="U18" s="208"/>
      <c r="V18" s="208"/>
      <c r="W18" s="209">
        <f>AVERAGE(D16,M16,V16)</f>
        <v>10.070750666666667</v>
      </c>
      <c r="X18" s="210"/>
      <c r="Y18" s="210"/>
      <c r="Z18" s="210"/>
      <c r="AA18" s="210"/>
      <c r="AB18" s="211"/>
      <c r="AF18" s="59"/>
      <c r="AG18" s="59"/>
      <c r="AH18" s="59"/>
      <c r="AI18" s="59"/>
      <c r="AJ18" s="59"/>
      <c r="AK18" s="59"/>
      <c r="AL18" s="59"/>
      <c r="AM18" s="59"/>
      <c r="AN18" s="59"/>
    </row>
    <row r="19" spans="1:40" ht="15.75" customHeight="1" thickBot="1" x14ac:dyDescent="0.3">
      <c r="A19" s="5" t="s">
        <v>76</v>
      </c>
      <c r="B19" s="212">
        <f>AVERAGE(B17,K17,T17)</f>
        <v>36.839390666666667</v>
      </c>
      <c r="C19" s="213"/>
      <c r="D19" s="213"/>
      <c r="E19" s="61"/>
      <c r="F19" s="61"/>
      <c r="G19" s="61"/>
      <c r="H19" s="61"/>
      <c r="I19" s="61"/>
      <c r="J19" s="61"/>
      <c r="K19" s="62"/>
      <c r="L19" s="56"/>
      <c r="M19" s="56"/>
      <c r="N19" s="56"/>
      <c r="O19" s="56"/>
      <c r="P19" s="56"/>
      <c r="Q19" s="56"/>
      <c r="R19" s="56"/>
      <c r="S19" s="56"/>
      <c r="T19" s="62"/>
      <c r="U19" s="56"/>
      <c r="V19" s="56"/>
      <c r="W19" s="56"/>
      <c r="X19" s="56"/>
      <c r="Y19" s="56"/>
      <c r="Z19" s="56"/>
      <c r="AA19" s="56"/>
      <c r="AB19" s="57"/>
      <c r="AF19" s="59"/>
      <c r="AG19" s="59"/>
      <c r="AH19" s="59"/>
      <c r="AI19" s="59"/>
      <c r="AJ19" s="59"/>
      <c r="AK19" s="59"/>
      <c r="AL19" s="59"/>
      <c r="AM19" s="59"/>
      <c r="AN19" s="59"/>
    </row>
    <row r="20" spans="1:40" ht="15" customHeight="1" x14ac:dyDescent="0.25">
      <c r="A20" s="232" t="s">
        <v>4</v>
      </c>
      <c r="B20" s="233"/>
      <c r="C20" s="233"/>
      <c r="D20" s="233"/>
      <c r="E20" s="233"/>
      <c r="F20" s="233"/>
      <c r="G20" s="233"/>
      <c r="H20" s="233"/>
      <c r="I20" s="233"/>
      <c r="J20" s="233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30"/>
    </row>
    <row r="21" spans="1:40" ht="15" customHeight="1" thickBot="1" x14ac:dyDescent="0.3">
      <c r="A21" s="234"/>
      <c r="B21" s="235"/>
      <c r="C21" s="235"/>
      <c r="D21" s="235"/>
      <c r="E21" s="235"/>
      <c r="F21" s="235"/>
      <c r="G21" s="235"/>
      <c r="H21" s="235"/>
      <c r="I21" s="235"/>
      <c r="J21" s="235"/>
      <c r="K21" s="31"/>
      <c r="L21" s="31"/>
      <c r="M21" s="31"/>
      <c r="N21" s="31"/>
      <c r="O21" s="31"/>
      <c r="P21" s="31"/>
      <c r="Q21" s="31"/>
      <c r="R21" s="31"/>
      <c r="S21" s="31"/>
      <c r="T21" s="31"/>
      <c r="U21" s="31"/>
      <c r="V21" s="31"/>
      <c r="W21" s="31"/>
      <c r="X21" s="31"/>
      <c r="Y21" s="31"/>
      <c r="Z21" s="31"/>
      <c r="AA21" s="31"/>
      <c r="AB21" s="32"/>
    </row>
    <row r="22" spans="1:40" ht="32.25" customHeight="1" x14ac:dyDescent="0.5">
      <c r="A22" s="1" t="s">
        <v>18</v>
      </c>
      <c r="B22" s="196" t="s">
        <v>7</v>
      </c>
      <c r="C22" s="197"/>
      <c r="D22" s="197"/>
      <c r="E22" s="197"/>
      <c r="F22" s="197"/>
      <c r="G22" s="197"/>
      <c r="H22" s="197"/>
      <c r="I22" s="197"/>
      <c r="J22" s="198"/>
      <c r="K22" s="196" t="s">
        <v>9</v>
      </c>
      <c r="L22" s="197"/>
      <c r="M22" s="197"/>
      <c r="N22" s="197"/>
      <c r="O22" s="197"/>
      <c r="P22" s="197"/>
      <c r="Q22" s="197"/>
      <c r="R22" s="197"/>
      <c r="S22" s="198"/>
      <c r="T22" s="196" t="s">
        <v>8</v>
      </c>
      <c r="U22" s="197"/>
      <c r="V22" s="197"/>
      <c r="W22" s="197"/>
      <c r="X22" s="197"/>
      <c r="Y22" s="197"/>
      <c r="Z22" s="197"/>
      <c r="AA22" s="197"/>
      <c r="AB22" s="198"/>
    </row>
    <row r="23" spans="1:40" x14ac:dyDescent="0.25">
      <c r="A23" s="1"/>
      <c r="B23" s="195" t="s">
        <v>12</v>
      </c>
      <c r="C23" s="193"/>
      <c r="D23" s="193"/>
      <c r="E23" s="193" t="s">
        <v>13</v>
      </c>
      <c r="F23" s="193"/>
      <c r="G23" s="193"/>
      <c r="H23" s="193" t="s">
        <v>14</v>
      </c>
      <c r="I23" s="193"/>
      <c r="J23" s="194"/>
      <c r="K23" s="195" t="s">
        <v>28</v>
      </c>
      <c r="L23" s="193"/>
      <c r="M23" s="193"/>
      <c r="N23" s="193" t="s">
        <v>29</v>
      </c>
      <c r="O23" s="193"/>
      <c r="P23" s="193"/>
      <c r="Q23" s="193" t="s">
        <v>30</v>
      </c>
      <c r="R23" s="193"/>
      <c r="S23" s="194"/>
      <c r="T23" s="195" t="s">
        <v>31</v>
      </c>
      <c r="U23" s="193"/>
      <c r="V23" s="193"/>
      <c r="W23" s="193" t="s">
        <v>32</v>
      </c>
      <c r="X23" s="193"/>
      <c r="Y23" s="193"/>
      <c r="Z23" s="193" t="s">
        <v>33</v>
      </c>
      <c r="AA23" s="193"/>
      <c r="AB23" s="194"/>
    </row>
    <row r="24" spans="1:40" x14ac:dyDescent="0.25">
      <c r="A24" s="1" t="s">
        <v>11</v>
      </c>
      <c r="B24" s="20" t="s">
        <v>0</v>
      </c>
      <c r="C24" s="18" t="s">
        <v>1</v>
      </c>
      <c r="D24" s="19" t="s">
        <v>2</v>
      </c>
      <c r="E24" s="18" t="s">
        <v>0</v>
      </c>
      <c r="F24" s="18" t="s">
        <v>1</v>
      </c>
      <c r="G24" s="19" t="s">
        <v>2</v>
      </c>
      <c r="H24" s="18" t="s">
        <v>0</v>
      </c>
      <c r="I24" s="18" t="s">
        <v>1</v>
      </c>
      <c r="J24" s="21" t="s">
        <v>2</v>
      </c>
      <c r="K24" s="20" t="s">
        <v>0</v>
      </c>
      <c r="L24" s="18" t="s">
        <v>1</v>
      </c>
      <c r="M24" s="19" t="s">
        <v>2</v>
      </c>
      <c r="N24" s="18" t="s">
        <v>0</v>
      </c>
      <c r="O24" s="18" t="s">
        <v>1</v>
      </c>
      <c r="P24" s="19" t="s">
        <v>2</v>
      </c>
      <c r="Q24" s="18" t="s">
        <v>0</v>
      </c>
      <c r="R24" s="18" t="s">
        <v>1</v>
      </c>
      <c r="S24" s="21" t="s">
        <v>2</v>
      </c>
      <c r="T24" s="20" t="s">
        <v>0</v>
      </c>
      <c r="U24" s="18" t="s">
        <v>1</v>
      </c>
      <c r="V24" s="19" t="s">
        <v>2</v>
      </c>
      <c r="W24" s="18" t="s">
        <v>0</v>
      </c>
      <c r="X24" s="18" t="s">
        <v>1</v>
      </c>
      <c r="Y24" s="19" t="s">
        <v>2</v>
      </c>
      <c r="Z24" s="18" t="s">
        <v>0</v>
      </c>
      <c r="AA24" s="18" t="s">
        <v>1</v>
      </c>
      <c r="AB24" s="21" t="s">
        <v>2</v>
      </c>
      <c r="AC24" s="185"/>
      <c r="AD24" s="186"/>
      <c r="AE24" s="48"/>
      <c r="AF24" s="48"/>
    </row>
    <row r="25" spans="1:40" x14ac:dyDescent="0.25">
      <c r="A25" s="1" t="s">
        <v>16</v>
      </c>
      <c r="B25" s="22">
        <v>1896</v>
      </c>
      <c r="C25" s="23">
        <v>936.9</v>
      </c>
      <c r="D25" s="23">
        <v>1784</v>
      </c>
      <c r="E25" s="23">
        <v>407.7</v>
      </c>
      <c r="F25" s="23">
        <v>376.2</v>
      </c>
      <c r="G25" s="23">
        <v>188.1</v>
      </c>
      <c r="H25" s="23">
        <v>387.8</v>
      </c>
      <c r="I25" s="23">
        <v>2161</v>
      </c>
      <c r="J25" s="24">
        <v>166.6</v>
      </c>
      <c r="K25" s="22">
        <v>1912</v>
      </c>
      <c r="L25" s="23">
        <v>1004</v>
      </c>
      <c r="M25" s="23">
        <v>1807</v>
      </c>
      <c r="N25" s="23">
        <v>420.5</v>
      </c>
      <c r="O25" s="23">
        <v>723</v>
      </c>
      <c r="P25" s="23">
        <v>229.2</v>
      </c>
      <c r="Q25" s="23">
        <v>573.29999999999995</v>
      </c>
      <c r="R25" s="23">
        <v>2063</v>
      </c>
      <c r="S25" s="24">
        <v>233.3</v>
      </c>
      <c r="T25" s="22">
        <v>1825</v>
      </c>
      <c r="U25" s="23">
        <v>1017</v>
      </c>
      <c r="V25" s="23">
        <v>1780</v>
      </c>
      <c r="W25" s="23">
        <v>411.4</v>
      </c>
      <c r="X25" s="23">
        <v>869.7</v>
      </c>
      <c r="Y25" s="23">
        <v>233.5</v>
      </c>
      <c r="Z25" s="23">
        <v>330</v>
      </c>
      <c r="AA25" s="23">
        <v>2264</v>
      </c>
      <c r="AB25" s="24">
        <v>35.54</v>
      </c>
      <c r="AC25" s="185"/>
      <c r="AD25" s="186"/>
      <c r="AE25" s="48"/>
      <c r="AF25" s="48"/>
    </row>
    <row r="26" spans="1:40" x14ac:dyDescent="0.25">
      <c r="A26" s="1" t="s">
        <v>65</v>
      </c>
      <c r="B26" s="45">
        <f t="shared" ref="B26:G26" si="7">B25*2</f>
        <v>3792</v>
      </c>
      <c r="C26" s="12">
        <f t="shared" si="7"/>
        <v>1873.8</v>
      </c>
      <c r="D26" s="12">
        <f t="shared" si="7"/>
        <v>3568</v>
      </c>
      <c r="E26" s="12">
        <f t="shared" si="7"/>
        <v>815.4</v>
      </c>
      <c r="F26" s="12">
        <f t="shared" si="7"/>
        <v>752.4</v>
      </c>
      <c r="G26" s="12">
        <f t="shared" si="7"/>
        <v>376.2</v>
      </c>
      <c r="H26" s="12">
        <f>H25*4</f>
        <v>1551.2</v>
      </c>
      <c r="I26" s="12">
        <f>I25*4</f>
        <v>8644</v>
      </c>
      <c r="J26" s="46">
        <f>J25*4</f>
        <v>666.4</v>
      </c>
      <c r="K26" s="45">
        <f t="shared" ref="K26:P26" si="8">K25*2</f>
        <v>3824</v>
      </c>
      <c r="L26" s="12">
        <f t="shared" si="8"/>
        <v>2008</v>
      </c>
      <c r="M26" s="12">
        <f t="shared" si="8"/>
        <v>3614</v>
      </c>
      <c r="N26" s="12">
        <f t="shared" si="8"/>
        <v>841</v>
      </c>
      <c r="O26" s="12">
        <f t="shared" si="8"/>
        <v>1446</v>
      </c>
      <c r="P26" s="12">
        <f t="shared" si="8"/>
        <v>458.4</v>
      </c>
      <c r="Q26" s="12">
        <f>Q25*4</f>
        <v>2293.1999999999998</v>
      </c>
      <c r="R26" s="12">
        <f>R25*4</f>
        <v>8252</v>
      </c>
      <c r="S26" s="46">
        <f>S25*4</f>
        <v>933.2</v>
      </c>
      <c r="T26" s="45">
        <f t="shared" ref="T26:Y26" si="9">T25*2</f>
        <v>3650</v>
      </c>
      <c r="U26" s="12">
        <f t="shared" si="9"/>
        <v>2034</v>
      </c>
      <c r="V26" s="12">
        <f t="shared" si="9"/>
        <v>3560</v>
      </c>
      <c r="W26" s="12">
        <f t="shared" si="9"/>
        <v>822.8</v>
      </c>
      <c r="X26" s="12">
        <f t="shared" si="9"/>
        <v>1739.4</v>
      </c>
      <c r="Y26" s="12">
        <f t="shared" si="9"/>
        <v>467</v>
      </c>
      <c r="Z26" s="12">
        <f>Z25*4</f>
        <v>1320</v>
      </c>
      <c r="AA26" s="12">
        <f>AA25*4</f>
        <v>9056</v>
      </c>
      <c r="AB26" s="46">
        <f>AB25*4</f>
        <v>142.16</v>
      </c>
      <c r="AC26" s="185"/>
      <c r="AD26" s="186"/>
      <c r="AE26" s="48"/>
      <c r="AF26" s="48"/>
    </row>
    <row r="27" spans="1:40" x14ac:dyDescent="0.25">
      <c r="A27" s="1" t="s">
        <v>63</v>
      </c>
      <c r="B27" s="1">
        <v>2</v>
      </c>
      <c r="C27">
        <v>2</v>
      </c>
      <c r="D27">
        <v>2</v>
      </c>
      <c r="E27">
        <v>1</v>
      </c>
      <c r="F27">
        <v>1</v>
      </c>
      <c r="G27">
        <v>1</v>
      </c>
      <c r="H27">
        <v>1</v>
      </c>
      <c r="I27">
        <v>1</v>
      </c>
      <c r="J27" s="7">
        <v>1</v>
      </c>
      <c r="K27" s="1">
        <v>2</v>
      </c>
      <c r="L27">
        <v>2</v>
      </c>
      <c r="M27">
        <v>2</v>
      </c>
      <c r="N27">
        <v>1</v>
      </c>
      <c r="O27">
        <v>1</v>
      </c>
      <c r="P27">
        <v>1</v>
      </c>
      <c r="Q27">
        <v>1</v>
      </c>
      <c r="R27">
        <v>1</v>
      </c>
      <c r="S27" s="7">
        <v>1</v>
      </c>
      <c r="T27" s="1">
        <v>2</v>
      </c>
      <c r="U27">
        <v>2</v>
      </c>
      <c r="V27">
        <v>2</v>
      </c>
      <c r="W27">
        <v>1</v>
      </c>
      <c r="X27">
        <v>1</v>
      </c>
      <c r="Y27">
        <v>1</v>
      </c>
      <c r="Z27">
        <v>1</v>
      </c>
      <c r="AA27">
        <v>1</v>
      </c>
      <c r="AB27" s="7">
        <v>1</v>
      </c>
    </row>
    <row r="28" spans="1:40" x14ac:dyDescent="0.25">
      <c r="A28" s="1" t="s">
        <v>74</v>
      </c>
      <c r="B28" s="1">
        <f>B26*B27*0.001</f>
        <v>7.5840000000000005</v>
      </c>
      <c r="C28">
        <f>C26*C27*0.001</f>
        <v>3.7475999999999998</v>
      </c>
      <c r="D28">
        <f>D26*D27*0.001</f>
        <v>7.1360000000000001</v>
      </c>
      <c r="E28">
        <f>E26*E27*0.001</f>
        <v>0.81540000000000001</v>
      </c>
      <c r="F28">
        <f t="shared" ref="F28" si="10">F26*F27*0.001</f>
        <v>0.75239999999999996</v>
      </c>
      <c r="G28">
        <f>G26*G27*0.001</f>
        <v>0.37619999999999998</v>
      </c>
      <c r="H28">
        <f>H26*H27*0.001</f>
        <v>1.5512000000000001</v>
      </c>
      <c r="I28">
        <f>I26*I27*0.001</f>
        <v>8.6440000000000001</v>
      </c>
      <c r="J28">
        <f>J26*J27*0.001</f>
        <v>0.66639999999999999</v>
      </c>
      <c r="K28" s="1">
        <f>K26*K27*0.001</f>
        <v>7.6480000000000006</v>
      </c>
      <c r="L28">
        <f t="shared" ref="L28" si="11">L26*L27*0.001</f>
        <v>4.016</v>
      </c>
      <c r="M28">
        <f>M26*M27*0.001</f>
        <v>7.2279999999999998</v>
      </c>
      <c r="N28">
        <f>N26*N27*0.001</f>
        <v>0.84099999999999997</v>
      </c>
      <c r="O28">
        <f t="shared" ref="O28" si="12">O26*O27*0.001</f>
        <v>1.446</v>
      </c>
      <c r="P28">
        <f t="shared" ref="P28:W28" si="13">P26*P27*0.001</f>
        <v>0.45839999999999997</v>
      </c>
      <c r="Q28">
        <f t="shared" si="13"/>
        <v>2.2931999999999997</v>
      </c>
      <c r="R28">
        <f t="shared" si="13"/>
        <v>8.2520000000000007</v>
      </c>
      <c r="S28">
        <f t="shared" si="13"/>
        <v>0.93320000000000003</v>
      </c>
      <c r="T28" s="1">
        <f t="shared" si="13"/>
        <v>7.3</v>
      </c>
      <c r="U28">
        <f t="shared" si="13"/>
        <v>4.0680000000000005</v>
      </c>
      <c r="V28">
        <f t="shared" si="13"/>
        <v>7.12</v>
      </c>
      <c r="W28">
        <f t="shared" si="13"/>
        <v>0.82279999999999998</v>
      </c>
      <c r="X28">
        <f t="shared" ref="X28" si="14">X26*X27*0.001</f>
        <v>1.7394000000000001</v>
      </c>
      <c r="Y28">
        <f>Y26*Y27*0.001</f>
        <v>0.46700000000000003</v>
      </c>
      <c r="Z28">
        <f>Z26*Z27*0.001</f>
        <v>1.32</v>
      </c>
      <c r="AA28">
        <f>AA26*AA27*0.001</f>
        <v>9.0560000000000009</v>
      </c>
      <c r="AB28" s="7">
        <f>AB26*AB27*0.001</f>
        <v>0.14216000000000001</v>
      </c>
    </row>
    <row r="29" spans="1:40" x14ac:dyDescent="0.25">
      <c r="A29" s="1" t="s">
        <v>68</v>
      </c>
      <c r="B29" s="51">
        <f>$E$18-B28-E28</f>
        <v>3.8424399999999976</v>
      </c>
      <c r="C29" s="6">
        <f>$N$18-C28-F28</f>
        <v>10.026800000000001</v>
      </c>
      <c r="D29" s="6">
        <f>$W$18-D28-G28</f>
        <v>2.5585506666666671</v>
      </c>
      <c r="E29" s="192" t="s">
        <v>73</v>
      </c>
      <c r="F29" s="192"/>
      <c r="G29" s="192"/>
      <c r="H29" s="215">
        <f>SUM(H28:J28)</f>
        <v>10.861599999999999</v>
      </c>
      <c r="I29" s="215"/>
      <c r="J29" s="216"/>
      <c r="K29" s="51">
        <f>$E$18-K28-N28</f>
        <v>3.7528399999999973</v>
      </c>
      <c r="L29" s="6">
        <f>$N$18-L28-O28</f>
        <v>9.0648000000000017</v>
      </c>
      <c r="M29" s="6">
        <f>$W$18-M28-P28</f>
        <v>2.3843506666666672</v>
      </c>
      <c r="N29" s="192" t="s">
        <v>73</v>
      </c>
      <c r="O29" s="192"/>
      <c r="P29" s="192"/>
      <c r="Q29" s="215">
        <f>SUM(Q28:S28)</f>
        <v>11.478400000000001</v>
      </c>
      <c r="R29" s="215"/>
      <c r="S29" s="216"/>
      <c r="T29" s="51">
        <f>$E$18-T28-W28</f>
        <v>4.1190399999999983</v>
      </c>
      <c r="U29" s="6">
        <f>$N$18-U28-X28</f>
        <v>8.7194000000000003</v>
      </c>
      <c r="V29" s="6">
        <f>$W$18-V28-Y28</f>
        <v>2.4837506666666669</v>
      </c>
      <c r="W29" s="192" t="s">
        <v>73</v>
      </c>
      <c r="X29" s="192"/>
      <c r="Y29" s="192"/>
      <c r="Z29" s="215">
        <f>SUM(Z28:AB28)</f>
        <v>10.518160000000002</v>
      </c>
      <c r="AA29" s="215"/>
      <c r="AB29" s="216"/>
    </row>
    <row r="30" spans="1:40" x14ac:dyDescent="0.25">
      <c r="A30" s="1" t="s">
        <v>69</v>
      </c>
      <c r="B30" s="47">
        <f>($E$18-B28-E28)/$E$18</f>
        <v>0.31387765237905396</v>
      </c>
      <c r="C30" s="48">
        <f>($N$18-C28-F28)/$N$18</f>
        <v>0.69022771704711294</v>
      </c>
      <c r="D30" s="48">
        <f>($W$18-D28-G28)/$W$18</f>
        <v>0.25405759226422447</v>
      </c>
      <c r="E30" s="192" t="s">
        <v>71</v>
      </c>
      <c r="F30" s="192"/>
      <c r="G30" s="192"/>
      <c r="H30" s="48">
        <f>H28/B29</f>
        <v>0.4037018144720545</v>
      </c>
      <c r="I30" s="48">
        <f>I28/C29</f>
        <v>0.86208959987234202</v>
      </c>
      <c r="J30" s="48">
        <f>J28/D29</f>
        <v>0.26045995832015306</v>
      </c>
      <c r="K30" s="47">
        <f>($E$18-K28-N28)/$E$18</f>
        <v>0.30655849120720396</v>
      </c>
      <c r="L30" s="48">
        <f>($N$18-L28-O28)/$N$18</f>
        <v>0.62400528678029576</v>
      </c>
      <c r="M30" s="48">
        <f>($W$18-M28-P28)/$W$18</f>
        <v>0.23675997406615043</v>
      </c>
      <c r="N30" s="192" t="s">
        <v>71</v>
      </c>
      <c r="O30" s="192"/>
      <c r="P30" s="192"/>
      <c r="Q30" s="48">
        <f>Q28/K29</f>
        <v>0.61105722599418077</v>
      </c>
      <c r="R30" s="48">
        <f>R28/L29</f>
        <v>0.91033448062836453</v>
      </c>
      <c r="S30" s="48">
        <f>S28/M29</f>
        <v>0.39138538346988105</v>
      </c>
      <c r="T30" s="47">
        <f>($E$18-T28-W28)/$E$18</f>
        <v>0.33647229501447484</v>
      </c>
      <c r="U30" s="48">
        <f>($N$18-U28-X28)/$N$18</f>
        <v>0.60022854310653406</v>
      </c>
      <c r="V30" s="48">
        <f>($W$18-V28-Y28)/$W$18</f>
        <v>0.24663014197021793</v>
      </c>
      <c r="W30" s="192" t="s">
        <v>71</v>
      </c>
      <c r="X30" s="192"/>
      <c r="Y30" s="192"/>
      <c r="Z30" s="48">
        <f>Z28/T29</f>
        <v>0.32046302050963349</v>
      </c>
      <c r="AA30" s="48">
        <f>AA28/U29</f>
        <v>1.0386035736403882</v>
      </c>
      <c r="AB30" s="53">
        <f>AB28/V29</f>
        <v>5.7236018859649358E-2</v>
      </c>
    </row>
    <row r="31" spans="1:40" ht="15.75" thickBot="1" x14ac:dyDescent="0.3">
      <c r="A31" s="2" t="s">
        <v>70</v>
      </c>
      <c r="B31" s="201">
        <f>(SUM(B29:D29)/$B$19)</f>
        <v>0.44593003221225919</v>
      </c>
      <c r="C31" s="199"/>
      <c r="D31" s="199"/>
      <c r="E31" s="192" t="s">
        <v>72</v>
      </c>
      <c r="F31" s="192"/>
      <c r="G31" s="192"/>
      <c r="H31" s="199">
        <f>H29/(SUM(B29:D29))</f>
        <v>0.66117229153881751</v>
      </c>
      <c r="I31" s="199"/>
      <c r="J31" s="200"/>
      <c r="K31" s="201">
        <f>(SUM(K29:M29)/$B$19)</f>
        <v>0.41265586622261541</v>
      </c>
      <c r="L31" s="199"/>
      <c r="M31" s="199"/>
      <c r="N31" s="192" t="s">
        <v>72</v>
      </c>
      <c r="O31" s="192"/>
      <c r="P31" s="192"/>
      <c r="Q31" s="199">
        <f>Q29/(SUM(K29:M29))</f>
        <v>0.75505900850002716</v>
      </c>
      <c r="R31" s="199"/>
      <c r="S31" s="200"/>
      <c r="T31" s="201">
        <f>(SUM(T29:V29)/$B$19)</f>
        <v>0.415918678061378</v>
      </c>
      <c r="U31" s="199"/>
      <c r="V31" s="199"/>
      <c r="W31" s="202" t="s">
        <v>72</v>
      </c>
      <c r="X31" s="202"/>
      <c r="Y31" s="202"/>
      <c r="Z31" s="199">
        <f>Z29/(SUM(T29:V29))</f>
        <v>0.68646580823995329</v>
      </c>
      <c r="AA31" s="199"/>
      <c r="AB31" s="200"/>
    </row>
    <row r="32" spans="1:40" x14ac:dyDescent="0.25">
      <c r="A32" s="224" t="s">
        <v>3</v>
      </c>
      <c r="B32" s="225"/>
      <c r="C32" s="225"/>
      <c r="D32" s="225"/>
      <c r="E32" s="225"/>
      <c r="F32" s="225"/>
      <c r="G32" s="225"/>
      <c r="H32" s="225"/>
      <c r="I32" s="225"/>
      <c r="J32" s="225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4"/>
    </row>
    <row r="33" spans="1:28" ht="15.75" thickBot="1" x14ac:dyDescent="0.3">
      <c r="A33" s="226"/>
      <c r="B33" s="227"/>
      <c r="C33" s="227"/>
      <c r="D33" s="227"/>
      <c r="E33" s="227"/>
      <c r="F33" s="227"/>
      <c r="G33" s="227"/>
      <c r="H33" s="227"/>
      <c r="I33" s="227"/>
      <c r="J33" s="227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6"/>
    </row>
    <row r="34" spans="1:28" ht="31.5" x14ac:dyDescent="0.5">
      <c r="A34" t="s">
        <v>18</v>
      </c>
      <c r="B34" s="196" t="s">
        <v>7</v>
      </c>
      <c r="C34" s="197"/>
      <c r="D34" s="197"/>
      <c r="E34" s="197"/>
      <c r="F34" s="197"/>
      <c r="G34" s="197"/>
      <c r="H34" s="197"/>
      <c r="I34" s="197"/>
      <c r="J34" s="198"/>
      <c r="K34" s="196" t="s">
        <v>9</v>
      </c>
      <c r="L34" s="197"/>
      <c r="M34" s="197"/>
      <c r="N34" s="197"/>
      <c r="O34" s="197"/>
      <c r="P34" s="197"/>
      <c r="Q34" s="197"/>
      <c r="R34" s="197"/>
      <c r="S34" s="198"/>
      <c r="T34" s="196" t="s">
        <v>8</v>
      </c>
      <c r="U34" s="197"/>
      <c r="V34" s="197"/>
      <c r="W34" s="197"/>
      <c r="X34" s="197"/>
      <c r="Y34" s="197"/>
      <c r="Z34" s="197"/>
      <c r="AA34" s="197"/>
      <c r="AB34" s="198"/>
    </row>
    <row r="35" spans="1:28" x14ac:dyDescent="0.25">
      <c r="B35" s="195" t="s">
        <v>34</v>
      </c>
      <c r="C35" s="193"/>
      <c r="D35" s="193"/>
      <c r="E35" s="193" t="s">
        <v>35</v>
      </c>
      <c r="F35" s="193"/>
      <c r="G35" s="193"/>
      <c r="H35" s="193" t="s">
        <v>36</v>
      </c>
      <c r="I35" s="193"/>
      <c r="J35" s="194"/>
      <c r="K35" s="195" t="s">
        <v>37</v>
      </c>
      <c r="L35" s="193"/>
      <c r="M35" s="193"/>
      <c r="N35" s="193" t="s">
        <v>38</v>
      </c>
      <c r="O35" s="193"/>
      <c r="P35" s="193"/>
      <c r="Q35" s="193" t="s">
        <v>39</v>
      </c>
      <c r="R35" s="193"/>
      <c r="S35" s="194"/>
      <c r="T35" s="195" t="s">
        <v>40</v>
      </c>
      <c r="U35" s="193"/>
      <c r="V35" s="193"/>
      <c r="W35" s="193" t="s">
        <v>41</v>
      </c>
      <c r="X35" s="193"/>
      <c r="Y35" s="193"/>
      <c r="Z35" s="193" t="s">
        <v>42</v>
      </c>
      <c r="AA35" s="193"/>
      <c r="AB35" s="194"/>
    </row>
    <row r="36" spans="1:28" x14ac:dyDescent="0.25">
      <c r="A36" s="1" t="s">
        <v>11</v>
      </c>
      <c r="B36" s="20" t="s">
        <v>0</v>
      </c>
      <c r="C36" s="18" t="s">
        <v>1</v>
      </c>
      <c r="D36" s="19" t="s">
        <v>2</v>
      </c>
      <c r="E36" s="18" t="s">
        <v>0</v>
      </c>
      <c r="F36" s="18" t="s">
        <v>1</v>
      </c>
      <c r="G36" s="19" t="s">
        <v>2</v>
      </c>
      <c r="H36" s="18" t="s">
        <v>0</v>
      </c>
      <c r="I36" s="18" t="s">
        <v>1</v>
      </c>
      <c r="J36" s="21" t="s">
        <v>2</v>
      </c>
      <c r="K36" s="20" t="s">
        <v>0</v>
      </c>
      <c r="L36" s="18" t="s">
        <v>1</v>
      </c>
      <c r="M36" s="19" t="s">
        <v>2</v>
      </c>
      <c r="N36" s="18" t="s">
        <v>0</v>
      </c>
      <c r="O36" s="18" t="s">
        <v>1</v>
      </c>
      <c r="P36" s="19" t="s">
        <v>2</v>
      </c>
      <c r="Q36" s="18" t="s">
        <v>0</v>
      </c>
      <c r="R36" s="18" t="s">
        <v>1</v>
      </c>
      <c r="S36" s="21" t="s">
        <v>2</v>
      </c>
      <c r="T36" s="20" t="s">
        <v>0</v>
      </c>
      <c r="U36" s="18" t="s">
        <v>1</v>
      </c>
      <c r="V36" s="19" t="s">
        <v>2</v>
      </c>
      <c r="W36" s="18" t="s">
        <v>0</v>
      </c>
      <c r="X36" s="18" t="s">
        <v>1</v>
      </c>
      <c r="Y36" s="19" t="s">
        <v>2</v>
      </c>
      <c r="Z36" s="18" t="s">
        <v>0</v>
      </c>
      <c r="AA36" s="18" t="s">
        <v>1</v>
      </c>
      <c r="AB36" s="21" t="s">
        <v>2</v>
      </c>
    </row>
    <row r="37" spans="1:28" x14ac:dyDescent="0.25">
      <c r="A37" s="1" t="s">
        <v>16</v>
      </c>
      <c r="B37" s="22">
        <v>1468</v>
      </c>
      <c r="C37" s="23">
        <v>733.6</v>
      </c>
      <c r="D37" s="23">
        <v>1979</v>
      </c>
      <c r="E37" s="23">
        <v>640.4</v>
      </c>
      <c r="F37" s="23">
        <v>510.1</v>
      </c>
      <c r="G37" s="23">
        <v>268.7</v>
      </c>
      <c r="H37" s="23">
        <v>730.7</v>
      </c>
      <c r="I37" s="23">
        <v>2735</v>
      </c>
      <c r="J37" s="24">
        <v>70.319999999999993</v>
      </c>
      <c r="K37" s="22">
        <v>1663</v>
      </c>
      <c r="L37" s="23">
        <v>663.6</v>
      </c>
      <c r="M37" s="23">
        <v>2132</v>
      </c>
      <c r="N37" s="23">
        <v>548.9</v>
      </c>
      <c r="O37" s="23">
        <v>790.5</v>
      </c>
      <c r="P37" s="23">
        <v>245.1</v>
      </c>
      <c r="Q37" s="23">
        <v>593.9</v>
      </c>
      <c r="R37" s="23">
        <v>2342</v>
      </c>
      <c r="S37" s="24">
        <v>64.19</v>
      </c>
      <c r="T37" s="22">
        <v>1672</v>
      </c>
      <c r="U37" s="23">
        <v>756.5</v>
      </c>
      <c r="V37" s="23">
        <v>2247</v>
      </c>
      <c r="W37" s="23">
        <v>520.4</v>
      </c>
      <c r="X37" s="23">
        <v>662.9</v>
      </c>
      <c r="Y37" s="23">
        <v>242.1</v>
      </c>
      <c r="Z37" s="23">
        <v>411.4</v>
      </c>
      <c r="AA37" s="23">
        <v>2439</v>
      </c>
      <c r="AB37" s="24">
        <v>21.79</v>
      </c>
    </row>
    <row r="38" spans="1:28" x14ac:dyDescent="0.25">
      <c r="A38" s="1" t="s">
        <v>65</v>
      </c>
      <c r="B38" s="45">
        <f t="shared" ref="B38:G38" si="15">B37*2</f>
        <v>2936</v>
      </c>
      <c r="C38" s="12">
        <f t="shared" si="15"/>
        <v>1467.2</v>
      </c>
      <c r="D38" s="12">
        <f t="shared" si="15"/>
        <v>3958</v>
      </c>
      <c r="E38" s="12">
        <f t="shared" si="15"/>
        <v>1280.8</v>
      </c>
      <c r="F38" s="12">
        <f t="shared" si="15"/>
        <v>1020.2</v>
      </c>
      <c r="G38" s="12">
        <f t="shared" si="15"/>
        <v>537.4</v>
      </c>
      <c r="H38" s="12">
        <f>H37*4</f>
        <v>2922.8</v>
      </c>
      <c r="I38" s="12">
        <f>I37*4</f>
        <v>10940</v>
      </c>
      <c r="J38" s="46">
        <f>J37*4</f>
        <v>281.27999999999997</v>
      </c>
      <c r="K38" s="45">
        <f t="shared" ref="K38:P38" si="16">K37*2</f>
        <v>3326</v>
      </c>
      <c r="L38" s="12">
        <f t="shared" si="16"/>
        <v>1327.2</v>
      </c>
      <c r="M38" s="12">
        <f t="shared" si="16"/>
        <v>4264</v>
      </c>
      <c r="N38" s="12">
        <f t="shared" si="16"/>
        <v>1097.8</v>
      </c>
      <c r="O38" s="12">
        <f t="shared" si="16"/>
        <v>1581</v>
      </c>
      <c r="P38" s="12">
        <f t="shared" si="16"/>
        <v>490.2</v>
      </c>
      <c r="Q38" s="12">
        <f>Q37*4</f>
        <v>2375.6</v>
      </c>
      <c r="R38" s="12">
        <f>R37*4</f>
        <v>9368</v>
      </c>
      <c r="S38" s="46">
        <f>S37*4</f>
        <v>256.76</v>
      </c>
      <c r="T38" s="45">
        <f t="shared" ref="T38:Y38" si="17">T37*2</f>
        <v>3344</v>
      </c>
      <c r="U38" s="12">
        <f t="shared" si="17"/>
        <v>1513</v>
      </c>
      <c r="V38" s="12">
        <f t="shared" si="17"/>
        <v>4494</v>
      </c>
      <c r="W38" s="12">
        <f t="shared" si="17"/>
        <v>1040.8</v>
      </c>
      <c r="X38" s="12">
        <f t="shared" si="17"/>
        <v>1325.8</v>
      </c>
      <c r="Y38" s="12">
        <f t="shared" si="17"/>
        <v>484.2</v>
      </c>
      <c r="Z38" s="12">
        <f>Z37*4</f>
        <v>1645.6</v>
      </c>
      <c r="AA38" s="12">
        <f>AA37*4</f>
        <v>9756</v>
      </c>
      <c r="AB38" s="46">
        <f>AB37*4</f>
        <v>87.16</v>
      </c>
    </row>
    <row r="39" spans="1:28" x14ac:dyDescent="0.25">
      <c r="A39" s="1" t="s">
        <v>63</v>
      </c>
      <c r="B39" s="1">
        <v>2</v>
      </c>
      <c r="C39">
        <v>2</v>
      </c>
      <c r="D39">
        <v>2</v>
      </c>
      <c r="E39">
        <v>1</v>
      </c>
      <c r="F39">
        <v>1</v>
      </c>
      <c r="G39">
        <v>1</v>
      </c>
      <c r="H39">
        <v>1</v>
      </c>
      <c r="I39">
        <v>1</v>
      </c>
      <c r="J39" s="7">
        <v>1</v>
      </c>
      <c r="K39" s="1">
        <v>2</v>
      </c>
      <c r="L39">
        <v>2</v>
      </c>
      <c r="M39">
        <v>2</v>
      </c>
      <c r="N39">
        <v>1</v>
      </c>
      <c r="O39">
        <v>1</v>
      </c>
      <c r="P39">
        <v>1</v>
      </c>
      <c r="Q39">
        <v>1</v>
      </c>
      <c r="R39">
        <v>1</v>
      </c>
      <c r="S39" s="7">
        <v>1</v>
      </c>
      <c r="T39" s="1">
        <v>2</v>
      </c>
      <c r="U39">
        <v>2</v>
      </c>
      <c r="V39">
        <v>2</v>
      </c>
      <c r="W39">
        <v>1</v>
      </c>
      <c r="X39">
        <v>1</v>
      </c>
      <c r="Y39">
        <v>1</v>
      </c>
      <c r="Z39">
        <v>1</v>
      </c>
      <c r="AA39">
        <v>1</v>
      </c>
      <c r="AB39" s="7">
        <v>1</v>
      </c>
    </row>
    <row r="40" spans="1:28" x14ac:dyDescent="0.25">
      <c r="A40" s="1" t="s">
        <v>74</v>
      </c>
      <c r="B40" s="1">
        <f>B38*B39*0.001</f>
        <v>5.8719999999999999</v>
      </c>
      <c r="C40">
        <f>C38*C39*0.001</f>
        <v>2.9344000000000001</v>
      </c>
      <c r="D40">
        <f>D38*D39*0.001</f>
        <v>7.9160000000000004</v>
      </c>
      <c r="E40">
        <f>E38*E39*0.001</f>
        <v>1.2807999999999999</v>
      </c>
      <c r="F40">
        <f t="shared" ref="F40" si="18">F38*F39*0.001</f>
        <v>1.0202</v>
      </c>
      <c r="G40">
        <f>G38*G39*0.001</f>
        <v>0.53739999999999999</v>
      </c>
      <c r="H40">
        <f>H38*H39*0.001</f>
        <v>2.9228000000000001</v>
      </c>
      <c r="I40">
        <f>I38*I39*0.001</f>
        <v>10.94</v>
      </c>
      <c r="J40">
        <f>J38*J39*0.001</f>
        <v>0.28127999999999997</v>
      </c>
      <c r="K40" s="1">
        <f>K38*K39*0.001</f>
        <v>6.6520000000000001</v>
      </c>
      <c r="L40">
        <f t="shared" ref="L40" si="19">L38*L39*0.001</f>
        <v>2.6544000000000003</v>
      </c>
      <c r="M40">
        <f>M38*M39*0.001</f>
        <v>8.5280000000000005</v>
      </c>
      <c r="N40">
        <f>N38*N39*0.001</f>
        <v>1.0977999999999999</v>
      </c>
      <c r="O40">
        <f t="shared" ref="O40" si="20">O38*O39*0.001</f>
        <v>1.581</v>
      </c>
      <c r="P40">
        <f>P38*P39*0.001</f>
        <v>0.49020000000000002</v>
      </c>
      <c r="Q40">
        <f>Q38*Q39*0.001</f>
        <v>2.3755999999999999</v>
      </c>
      <c r="R40">
        <f>R38*R39*0.001</f>
        <v>9.3680000000000003</v>
      </c>
      <c r="S40">
        <f>S38*S39*0.001</f>
        <v>0.25675999999999999</v>
      </c>
      <c r="T40" s="1">
        <f>T38*T39*0.001</f>
        <v>6.6879999999999997</v>
      </c>
      <c r="U40">
        <f t="shared" ref="U40" si="21">U38*U39*0.001</f>
        <v>3.0260000000000002</v>
      </c>
      <c r="V40">
        <f>V38*V39*0.001</f>
        <v>8.9879999999999995</v>
      </c>
      <c r="W40">
        <f>W38*W39*0.001</f>
        <v>1.0407999999999999</v>
      </c>
      <c r="X40">
        <f t="shared" ref="X40" si="22">X38*X39*0.001</f>
        <v>1.3258000000000001</v>
      </c>
      <c r="Y40">
        <f>Y38*Y39*0.001</f>
        <v>0.48420000000000002</v>
      </c>
      <c r="Z40">
        <f>Z38*Z39*0.001</f>
        <v>1.6456</v>
      </c>
      <c r="AA40">
        <f>AA38*AA39*0.001</f>
        <v>9.7560000000000002</v>
      </c>
      <c r="AB40" s="7">
        <f>AB38*AB39*0.001</f>
        <v>8.7160000000000001E-2</v>
      </c>
    </row>
    <row r="41" spans="1:28" x14ac:dyDescent="0.25">
      <c r="A41" s="1" t="s">
        <v>68</v>
      </c>
      <c r="B41" s="51">
        <f>$E$18-B40-E40</f>
        <v>5.089039999999998</v>
      </c>
      <c r="C41" s="6">
        <f>$N$18-C40-F40</f>
        <v>10.572200000000002</v>
      </c>
      <c r="D41" s="6">
        <f>$W$18-D40-G40</f>
        <v>1.6173506666666668</v>
      </c>
      <c r="E41" s="192" t="s">
        <v>73</v>
      </c>
      <c r="F41" s="192"/>
      <c r="G41" s="192"/>
      <c r="H41" s="215">
        <f>SUM(H40:J40)</f>
        <v>14.144080000000001</v>
      </c>
      <c r="I41" s="215"/>
      <c r="J41" s="216"/>
      <c r="K41" s="51">
        <f>$E$18-K40-N40</f>
        <v>4.4920399999999976</v>
      </c>
      <c r="L41" s="6">
        <f>$N$18-L40-O40</f>
        <v>10.291400000000001</v>
      </c>
      <c r="M41" s="6">
        <f>$W$18-M40-P40</f>
        <v>1.0525506666666666</v>
      </c>
      <c r="N41" s="192" t="s">
        <v>73</v>
      </c>
      <c r="O41" s="192"/>
      <c r="P41" s="192"/>
      <c r="Q41" s="215">
        <f>SUM(Q40:S40)</f>
        <v>12.000360000000001</v>
      </c>
      <c r="R41" s="215"/>
      <c r="S41" s="216"/>
      <c r="T41" s="51">
        <f>$E$18-T40-W40</f>
        <v>4.5130399999999984</v>
      </c>
      <c r="U41" s="6">
        <f>$N$18-U40-X40</f>
        <v>10.175000000000001</v>
      </c>
      <c r="V41" s="6">
        <f>$W$18-V40-Y40</f>
        <v>0.59855066666666756</v>
      </c>
      <c r="W41" s="192" t="s">
        <v>73</v>
      </c>
      <c r="X41" s="192"/>
      <c r="Y41" s="192"/>
      <c r="Z41" s="215">
        <f>SUM(Z40:AB40)</f>
        <v>11.488760000000001</v>
      </c>
      <c r="AA41" s="215"/>
      <c r="AB41" s="216"/>
    </row>
    <row r="42" spans="1:28" x14ac:dyDescent="0.25">
      <c r="A42" s="1" t="s">
        <v>69</v>
      </c>
      <c r="B42" s="47">
        <f>($E$18-B40-E40)/$E$18</f>
        <v>0.41570874966508292</v>
      </c>
      <c r="C42" s="48">
        <f>($N$18-C40-F40)/$N$18</f>
        <v>0.72777211774100292</v>
      </c>
      <c r="D42" s="48">
        <f>($W$18-D40-G40)/$W$18</f>
        <v>0.16059881931343617</v>
      </c>
      <c r="E42" s="192" t="s">
        <v>71</v>
      </c>
      <c r="F42" s="192"/>
      <c r="G42" s="192"/>
      <c r="H42" s="48">
        <f>H40/B41</f>
        <v>0.57433229056953794</v>
      </c>
      <c r="I42" s="48">
        <f>I40/C41</f>
        <v>1.0347893532093602</v>
      </c>
      <c r="J42" s="48">
        <f>J40/D41</f>
        <v>0.17391404708770636</v>
      </c>
      <c r="K42" s="47">
        <f>($E$18-K40-N40)/$E$18</f>
        <v>0.36694157087496637</v>
      </c>
      <c r="L42" s="48">
        <f>($N$18-L40-O40)/$N$18</f>
        <v>0.70844232728474266</v>
      </c>
      <c r="M42" s="48">
        <f>($W$18-M40-P40)/$W$18</f>
        <v>0.10451561174585727</v>
      </c>
      <c r="N42" s="192" t="s">
        <v>71</v>
      </c>
      <c r="O42" s="192"/>
      <c r="P42" s="192"/>
      <c r="Q42" s="48">
        <f>Q40/K41</f>
        <v>0.52884658195385648</v>
      </c>
      <c r="R42" s="48">
        <f>R40/L41</f>
        <v>0.91027459820821266</v>
      </c>
      <c r="S42" s="48">
        <f>S40/M41</f>
        <v>0.24394075091238679</v>
      </c>
      <c r="T42" s="47">
        <f>($E$18-T40-W40)/$E$18</f>
        <v>0.36865699927461876</v>
      </c>
      <c r="U42" s="48">
        <f>($N$18-U40-X40)/$N$18</f>
        <v>0.70042955089902803</v>
      </c>
      <c r="V42" s="48">
        <f>($W$18-V40-Y40)/$W$18</f>
        <v>5.9434563169935249E-2</v>
      </c>
      <c r="W42" s="192" t="s">
        <v>71</v>
      </c>
      <c r="X42" s="192"/>
      <c r="Y42" s="192"/>
      <c r="Z42" s="48">
        <f>Z40/T41</f>
        <v>0.36463226561253625</v>
      </c>
      <c r="AA42" s="48">
        <f>AA40/U41</f>
        <v>0.95882063882063873</v>
      </c>
      <c r="AB42" s="53">
        <f>AB40/V41</f>
        <v>0.14561841604052433</v>
      </c>
    </row>
    <row r="43" spans="1:28" ht="15.75" thickBot="1" x14ac:dyDescent="0.3">
      <c r="A43" s="2" t="s">
        <v>70</v>
      </c>
      <c r="B43" s="201">
        <f>(SUM(B41:D41)/$B$19)</f>
        <v>0.46902487674153714</v>
      </c>
      <c r="C43" s="199"/>
      <c r="D43" s="199"/>
      <c r="E43" s="192" t="s">
        <v>72</v>
      </c>
      <c r="F43" s="192"/>
      <c r="G43" s="192"/>
      <c r="H43" s="199">
        <f>H41/(SUM(B41:D41))</f>
        <v>0.81858991122964275</v>
      </c>
      <c r="I43" s="199"/>
      <c r="J43" s="200"/>
      <c r="K43" s="201">
        <f>(SUM(K41:M41)/$B$19)</f>
        <v>0.42986570570494054</v>
      </c>
      <c r="L43" s="199"/>
      <c r="M43" s="199"/>
      <c r="N43" s="192" t="s">
        <v>72</v>
      </c>
      <c r="O43" s="192"/>
      <c r="P43" s="192"/>
      <c r="Q43" s="199">
        <f>Q41/(SUM(K41:M41))</f>
        <v>0.7577902925429022</v>
      </c>
      <c r="R43" s="199"/>
      <c r="S43" s="200"/>
      <c r="T43" s="201">
        <f>(SUM(T41:V41)/$B$19)</f>
        <v>0.41495232114407393</v>
      </c>
      <c r="U43" s="199"/>
      <c r="V43" s="199"/>
      <c r="W43" s="202" t="s">
        <v>72</v>
      </c>
      <c r="X43" s="202"/>
      <c r="Y43" s="202"/>
      <c r="Z43" s="199">
        <f>Z41/(SUM(T41:V41))</f>
        <v>0.75155803216814954</v>
      </c>
      <c r="AA43" s="199"/>
      <c r="AB43" s="200"/>
    </row>
    <row r="44" spans="1:28" x14ac:dyDescent="0.25">
      <c r="A44" s="203" t="s">
        <v>6</v>
      </c>
      <c r="B44" s="204"/>
      <c r="C44" s="204"/>
      <c r="D44" s="204"/>
      <c r="E44" s="204"/>
      <c r="F44" s="204"/>
      <c r="G44" s="204"/>
      <c r="H44" s="204"/>
      <c r="I44" s="204"/>
      <c r="J44" s="204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8"/>
    </row>
    <row r="45" spans="1:28" ht="15.75" thickBot="1" x14ac:dyDescent="0.3">
      <c r="A45" s="205"/>
      <c r="B45" s="206"/>
      <c r="C45" s="206"/>
      <c r="D45" s="206"/>
      <c r="E45" s="206"/>
      <c r="F45" s="206"/>
      <c r="G45" s="206"/>
      <c r="H45" s="206"/>
      <c r="I45" s="206"/>
      <c r="J45" s="206"/>
      <c r="K45" s="39"/>
      <c r="L45" s="39"/>
      <c r="M45" s="39"/>
      <c r="N45" s="39"/>
      <c r="O45" s="39"/>
      <c r="P45" s="39"/>
      <c r="Q45" s="39"/>
      <c r="R45" s="39"/>
      <c r="S45" s="39"/>
      <c r="T45" s="39"/>
      <c r="U45" s="39"/>
      <c r="V45" s="39"/>
      <c r="W45" s="39"/>
      <c r="X45" s="39"/>
      <c r="Y45" s="39"/>
      <c r="Z45" s="39"/>
      <c r="AA45" s="39"/>
      <c r="AB45" s="40"/>
    </row>
    <row r="46" spans="1:28" ht="31.5" x14ac:dyDescent="0.5">
      <c r="A46" t="s">
        <v>18</v>
      </c>
      <c r="B46" s="196" t="s">
        <v>7</v>
      </c>
      <c r="C46" s="197"/>
      <c r="D46" s="197"/>
      <c r="E46" s="197"/>
      <c r="F46" s="197"/>
      <c r="G46" s="197"/>
      <c r="H46" s="197"/>
      <c r="I46" s="197"/>
      <c r="J46" s="198"/>
      <c r="K46" s="196" t="s">
        <v>9</v>
      </c>
      <c r="L46" s="197"/>
      <c r="M46" s="197"/>
      <c r="N46" s="197"/>
      <c r="O46" s="197"/>
      <c r="P46" s="197"/>
      <c r="Q46" s="197"/>
      <c r="R46" s="197"/>
      <c r="S46" s="198"/>
      <c r="T46" s="196" t="s">
        <v>8</v>
      </c>
      <c r="U46" s="197"/>
      <c r="V46" s="197"/>
      <c r="W46" s="197"/>
      <c r="X46" s="197"/>
      <c r="Y46" s="197"/>
      <c r="Z46" s="197"/>
      <c r="AA46" s="197"/>
      <c r="AB46" s="198"/>
    </row>
    <row r="47" spans="1:28" x14ac:dyDescent="0.25">
      <c r="B47" s="185" t="s">
        <v>43</v>
      </c>
      <c r="C47" s="186"/>
      <c r="D47" s="186"/>
      <c r="E47" s="186" t="s">
        <v>44</v>
      </c>
      <c r="F47" s="186"/>
      <c r="G47" s="186"/>
      <c r="H47" s="186" t="s">
        <v>45</v>
      </c>
      <c r="I47" s="186"/>
      <c r="J47" s="214"/>
      <c r="K47" s="185" t="s">
        <v>46</v>
      </c>
      <c r="L47" s="186"/>
      <c r="M47" s="186"/>
      <c r="N47" s="186" t="s">
        <v>47</v>
      </c>
      <c r="O47" s="186"/>
      <c r="P47" s="186"/>
      <c r="Q47" s="186" t="s">
        <v>48</v>
      </c>
      <c r="R47" s="186"/>
      <c r="S47" s="214"/>
      <c r="T47" s="185" t="s">
        <v>49</v>
      </c>
      <c r="U47" s="186"/>
      <c r="V47" s="186"/>
      <c r="W47" s="186" t="s">
        <v>50</v>
      </c>
      <c r="X47" s="186"/>
      <c r="Y47" s="186"/>
      <c r="Z47" s="186" t="s">
        <v>51</v>
      </c>
      <c r="AA47" s="186"/>
      <c r="AB47" s="214"/>
    </row>
    <row r="48" spans="1:28" x14ac:dyDescent="0.25">
      <c r="A48" s="1" t="s">
        <v>11</v>
      </c>
      <c r="B48" s="20" t="s">
        <v>0</v>
      </c>
      <c r="C48" s="18" t="s">
        <v>1</v>
      </c>
      <c r="D48" s="19" t="s">
        <v>2</v>
      </c>
      <c r="E48" s="18" t="s">
        <v>0</v>
      </c>
      <c r="F48" s="18" t="s">
        <v>1</v>
      </c>
      <c r="G48" s="19" t="s">
        <v>2</v>
      </c>
      <c r="H48" s="18" t="s">
        <v>0</v>
      </c>
      <c r="I48" s="18" t="s">
        <v>1</v>
      </c>
      <c r="J48" s="21" t="s">
        <v>2</v>
      </c>
      <c r="K48" s="20" t="s">
        <v>0</v>
      </c>
      <c r="L48" s="18" t="s">
        <v>1</v>
      </c>
      <c r="M48" s="19" t="s">
        <v>2</v>
      </c>
      <c r="N48" s="18" t="s">
        <v>0</v>
      </c>
      <c r="O48" s="18" t="s">
        <v>1</v>
      </c>
      <c r="P48" s="19" t="s">
        <v>2</v>
      </c>
      <c r="Q48" s="18" t="s">
        <v>0</v>
      </c>
      <c r="R48" s="18" t="s">
        <v>1</v>
      </c>
      <c r="S48" s="21" t="s">
        <v>2</v>
      </c>
      <c r="T48" s="20" t="s">
        <v>0</v>
      </c>
      <c r="U48" s="18" t="s">
        <v>1</v>
      </c>
      <c r="V48" s="19" t="s">
        <v>2</v>
      </c>
      <c r="W48" s="18" t="s">
        <v>0</v>
      </c>
      <c r="X48" s="18" t="s">
        <v>1</v>
      </c>
      <c r="Y48" s="19" t="s">
        <v>2</v>
      </c>
      <c r="Z48" s="18" t="s">
        <v>0</v>
      </c>
      <c r="AA48" s="18" t="s">
        <v>1</v>
      </c>
      <c r="AB48" s="21" t="s">
        <v>2</v>
      </c>
    </row>
    <row r="49" spans="1:28" x14ac:dyDescent="0.25">
      <c r="A49" s="1" t="s">
        <v>16</v>
      </c>
      <c r="B49" s="1">
        <v>1366</v>
      </c>
      <c r="C49">
        <v>648.79999999999995</v>
      </c>
      <c r="D49">
        <v>1579</v>
      </c>
      <c r="E49">
        <v>343.7</v>
      </c>
      <c r="F49">
        <v>295</v>
      </c>
      <c r="G49">
        <v>281.10000000000002</v>
      </c>
      <c r="H49">
        <v>660.9</v>
      </c>
      <c r="I49">
        <v>2902</v>
      </c>
      <c r="J49" s="7">
        <v>353.4</v>
      </c>
      <c r="K49" s="1">
        <v>1356</v>
      </c>
      <c r="L49">
        <v>713.9</v>
      </c>
      <c r="M49">
        <v>1562</v>
      </c>
      <c r="N49">
        <v>410.2</v>
      </c>
      <c r="O49">
        <v>422.1</v>
      </c>
      <c r="P49">
        <v>281.60000000000002</v>
      </c>
      <c r="Q49">
        <v>1047</v>
      </c>
      <c r="R49">
        <v>2760</v>
      </c>
      <c r="S49" s="7">
        <v>400.7</v>
      </c>
      <c r="T49" s="1">
        <v>1293</v>
      </c>
      <c r="U49">
        <v>525.29999999999995</v>
      </c>
      <c r="V49">
        <v>1646</v>
      </c>
      <c r="W49">
        <v>423.6</v>
      </c>
      <c r="X49">
        <v>287.7</v>
      </c>
      <c r="Y49">
        <v>373.7</v>
      </c>
      <c r="Z49">
        <v>504.5</v>
      </c>
      <c r="AA49">
        <v>2991</v>
      </c>
      <c r="AB49" s="7">
        <v>22.29</v>
      </c>
    </row>
    <row r="50" spans="1:28" x14ac:dyDescent="0.25">
      <c r="A50" s="1" t="s">
        <v>65</v>
      </c>
      <c r="B50" s="45">
        <f t="shared" ref="B50:G50" si="23">B49*2</f>
        <v>2732</v>
      </c>
      <c r="C50" s="12">
        <f t="shared" si="23"/>
        <v>1297.5999999999999</v>
      </c>
      <c r="D50" s="12">
        <f t="shared" si="23"/>
        <v>3158</v>
      </c>
      <c r="E50" s="12">
        <f t="shared" si="23"/>
        <v>687.4</v>
      </c>
      <c r="F50" s="12">
        <f t="shared" si="23"/>
        <v>590</v>
      </c>
      <c r="G50" s="12">
        <f t="shared" si="23"/>
        <v>562.20000000000005</v>
      </c>
      <c r="H50" s="12">
        <f>H49*4</f>
        <v>2643.6</v>
      </c>
      <c r="I50" s="12">
        <f>I49*4</f>
        <v>11608</v>
      </c>
      <c r="J50" s="46">
        <f>J49*4</f>
        <v>1413.6</v>
      </c>
      <c r="K50" s="45">
        <f t="shared" ref="K50:P50" si="24">K49*2</f>
        <v>2712</v>
      </c>
      <c r="L50" s="12">
        <f t="shared" si="24"/>
        <v>1427.8</v>
      </c>
      <c r="M50" s="12">
        <f t="shared" si="24"/>
        <v>3124</v>
      </c>
      <c r="N50" s="12">
        <f t="shared" si="24"/>
        <v>820.4</v>
      </c>
      <c r="O50" s="12">
        <f t="shared" si="24"/>
        <v>844.2</v>
      </c>
      <c r="P50" s="12">
        <f t="shared" si="24"/>
        <v>563.20000000000005</v>
      </c>
      <c r="Q50" s="12">
        <f>Q49*4</f>
        <v>4188</v>
      </c>
      <c r="R50" s="12">
        <f>R49*4</f>
        <v>11040</v>
      </c>
      <c r="S50" s="46">
        <f>S49*4</f>
        <v>1602.8</v>
      </c>
      <c r="T50" s="45">
        <f t="shared" ref="T50:Y50" si="25">T49*2</f>
        <v>2586</v>
      </c>
      <c r="U50" s="12">
        <f t="shared" si="25"/>
        <v>1050.5999999999999</v>
      </c>
      <c r="V50" s="12">
        <f t="shared" si="25"/>
        <v>3292</v>
      </c>
      <c r="W50" s="12">
        <f t="shared" si="25"/>
        <v>847.2</v>
      </c>
      <c r="X50" s="12">
        <f t="shared" si="25"/>
        <v>575.4</v>
      </c>
      <c r="Y50" s="12">
        <f t="shared" si="25"/>
        <v>747.4</v>
      </c>
      <c r="Z50" s="12">
        <f>Z49*4</f>
        <v>2018</v>
      </c>
      <c r="AA50" s="12">
        <f>AA49*4</f>
        <v>11964</v>
      </c>
      <c r="AB50" s="46">
        <f>AB49*4</f>
        <v>89.16</v>
      </c>
    </row>
    <row r="51" spans="1:28" x14ac:dyDescent="0.25">
      <c r="A51" s="1" t="s">
        <v>63</v>
      </c>
      <c r="B51" s="1">
        <v>2</v>
      </c>
      <c r="C51">
        <v>2</v>
      </c>
      <c r="D51">
        <v>2</v>
      </c>
      <c r="E51">
        <v>1</v>
      </c>
      <c r="F51">
        <v>1</v>
      </c>
      <c r="G51">
        <v>1</v>
      </c>
      <c r="H51">
        <v>1</v>
      </c>
      <c r="I51">
        <v>1</v>
      </c>
      <c r="J51" s="7">
        <v>1</v>
      </c>
      <c r="K51" s="1">
        <v>2</v>
      </c>
      <c r="L51">
        <v>2</v>
      </c>
      <c r="M51">
        <v>2</v>
      </c>
      <c r="N51">
        <v>1</v>
      </c>
      <c r="O51">
        <v>1</v>
      </c>
      <c r="P51">
        <v>1</v>
      </c>
      <c r="Q51">
        <v>1</v>
      </c>
      <c r="R51">
        <v>1</v>
      </c>
      <c r="S51" s="7">
        <v>1</v>
      </c>
      <c r="T51" s="1">
        <v>2</v>
      </c>
      <c r="U51">
        <v>2</v>
      </c>
      <c r="V51">
        <v>2</v>
      </c>
      <c r="W51">
        <v>1</v>
      </c>
      <c r="X51">
        <v>1</v>
      </c>
      <c r="Y51">
        <v>1</v>
      </c>
      <c r="Z51">
        <v>1</v>
      </c>
      <c r="AA51">
        <v>1</v>
      </c>
      <c r="AB51" s="7">
        <v>1</v>
      </c>
    </row>
    <row r="52" spans="1:28" x14ac:dyDescent="0.25">
      <c r="A52" s="1" t="s">
        <v>74</v>
      </c>
      <c r="B52" s="1">
        <f>B50*B51*0.001</f>
        <v>5.4640000000000004</v>
      </c>
      <c r="C52">
        <f t="shared" ref="C52" si="26">C50*C51*0.001</f>
        <v>2.5951999999999997</v>
      </c>
      <c r="D52">
        <f>D50*D51*0.001</f>
        <v>6.3159999999999998</v>
      </c>
      <c r="E52">
        <f>E50*E51*0.001</f>
        <v>0.68740000000000001</v>
      </c>
      <c r="F52">
        <f t="shared" ref="F52" si="27">F50*F51*0.001</f>
        <v>0.59</v>
      </c>
      <c r="G52">
        <f>G50*G51*0.001</f>
        <v>0.56220000000000003</v>
      </c>
      <c r="H52">
        <f>H50*H51*0.001</f>
        <v>2.6436000000000002</v>
      </c>
      <c r="I52">
        <f>I50*I51*0.001</f>
        <v>11.608000000000001</v>
      </c>
      <c r="J52">
        <f>J50*J51*0.001</f>
        <v>1.4136</v>
      </c>
      <c r="K52" s="1">
        <f>K50*K51*0.001</f>
        <v>5.4240000000000004</v>
      </c>
      <c r="L52">
        <f t="shared" ref="L52" si="28">L50*L51*0.001</f>
        <v>2.8555999999999999</v>
      </c>
      <c r="M52">
        <f>M50*M51*0.001</f>
        <v>6.2480000000000002</v>
      </c>
      <c r="N52">
        <f>N50*N51*0.001</f>
        <v>0.82040000000000002</v>
      </c>
      <c r="O52">
        <f t="shared" ref="O52" si="29">O50*O51*0.001</f>
        <v>0.84420000000000006</v>
      </c>
      <c r="P52">
        <f>P50*P51*0.001</f>
        <v>0.56320000000000003</v>
      </c>
      <c r="Q52">
        <f>Q50*Q51*0.001</f>
        <v>4.1879999999999997</v>
      </c>
      <c r="R52">
        <f>R50*R51*0.001</f>
        <v>11.040000000000001</v>
      </c>
      <c r="S52">
        <f>S50*S51*0.001</f>
        <v>1.6028</v>
      </c>
      <c r="T52" s="1">
        <f>T50*T51*0.001</f>
        <v>5.1719999999999997</v>
      </c>
      <c r="U52">
        <f t="shared" ref="U52" si="30">U50*U51*0.001</f>
        <v>2.1012</v>
      </c>
      <c r="V52">
        <f>V50*V51*0.001</f>
        <v>6.5840000000000005</v>
      </c>
      <c r="W52">
        <f>W50*W51*0.001</f>
        <v>0.84720000000000006</v>
      </c>
      <c r="X52">
        <f t="shared" ref="X52" si="31">X50*X51*0.001</f>
        <v>0.57540000000000002</v>
      </c>
      <c r="Y52">
        <f>Y50*Y51*0.001</f>
        <v>0.74739999999999995</v>
      </c>
      <c r="Z52">
        <f>Z50*Z51*0.001</f>
        <v>2.0180000000000002</v>
      </c>
      <c r="AA52">
        <f>AA50*AA51*0.001</f>
        <v>11.964</v>
      </c>
      <c r="AB52" s="7">
        <f>AB50*AB51*0.001</f>
        <v>8.9160000000000003E-2</v>
      </c>
    </row>
    <row r="53" spans="1:28" x14ac:dyDescent="0.25">
      <c r="A53" s="1" t="s">
        <v>68</v>
      </c>
      <c r="B53" s="51">
        <f>$E$18-B52-E52</f>
        <v>6.0904399999999974</v>
      </c>
      <c r="C53" s="6">
        <f>$N$18-C52-F52</f>
        <v>11.341600000000001</v>
      </c>
      <c r="D53" s="6">
        <f>$W$18-D52-G52</f>
        <v>3.1925506666666674</v>
      </c>
      <c r="E53" s="192" t="s">
        <v>73</v>
      </c>
      <c r="F53" s="192"/>
      <c r="G53" s="192"/>
      <c r="H53" s="215">
        <f>SUM(H52:J52)</f>
        <v>15.6652</v>
      </c>
      <c r="I53" s="215"/>
      <c r="J53" s="216"/>
      <c r="K53" s="51">
        <f>$E$18-K52-N52</f>
        <v>5.9974399999999974</v>
      </c>
      <c r="L53" s="6">
        <f>$N$18-L52-O52</f>
        <v>10.827000000000002</v>
      </c>
      <c r="M53" s="6">
        <f>$W$18-M52-P52</f>
        <v>3.2595506666666667</v>
      </c>
      <c r="N53" s="192" t="s">
        <v>73</v>
      </c>
      <c r="O53" s="192"/>
      <c r="P53" s="192"/>
      <c r="Q53" s="215">
        <f>SUM(Q52:S52)</f>
        <v>16.8308</v>
      </c>
      <c r="R53" s="215"/>
      <c r="S53" s="216"/>
      <c r="T53" s="51">
        <f>$E$18-T52-W52</f>
        <v>6.2226399999999984</v>
      </c>
      <c r="U53" s="6">
        <f>$N$18-U52-X52</f>
        <v>11.850200000000001</v>
      </c>
      <c r="V53" s="6">
        <f>$W$18-V52-Y52</f>
        <v>2.7393506666666667</v>
      </c>
      <c r="W53" s="192" t="s">
        <v>73</v>
      </c>
      <c r="X53" s="192"/>
      <c r="Y53" s="192"/>
      <c r="Z53" s="215">
        <f>SUM(Z52:AB52)</f>
        <v>14.071160000000001</v>
      </c>
      <c r="AA53" s="215"/>
      <c r="AB53" s="216"/>
    </row>
    <row r="54" spans="1:28" x14ac:dyDescent="0.25">
      <c r="A54" s="1" t="s">
        <v>69</v>
      </c>
      <c r="B54" s="47">
        <f>($E$18-B52-E52)/$E$18</f>
        <v>0.49751017820850446</v>
      </c>
      <c r="C54" s="48">
        <f>($N$18-C52-F52)/$N$18</f>
        <v>0.78073629429743652</v>
      </c>
      <c r="D54" s="48">
        <f>($W$18-D52-G52)/$W$18</f>
        <v>0.31701218432839767</v>
      </c>
      <c r="E54" s="192" t="s">
        <v>71</v>
      </c>
      <c r="F54" s="192"/>
      <c r="G54" s="192"/>
      <c r="H54" s="48">
        <f>H52/B53</f>
        <v>0.43405730948831306</v>
      </c>
      <c r="I54" s="48">
        <f>I52/C53</f>
        <v>1.0234887493828031</v>
      </c>
      <c r="J54" s="48">
        <f>J52/D53</f>
        <v>0.44278075670320854</v>
      </c>
      <c r="K54" s="47">
        <f>($E$18-K52-N52)/$E$18</f>
        <v>0.48991328101004411</v>
      </c>
      <c r="L54" s="48">
        <f>($N$18-L52-O52)/$N$18</f>
        <v>0.74531211278464637</v>
      </c>
      <c r="M54" s="48">
        <f>($W$18-M52-P52)/$W$18</f>
        <v>0.32366511440457996</v>
      </c>
      <c r="N54" s="192" t="s">
        <v>71</v>
      </c>
      <c r="O54" s="192"/>
      <c r="P54" s="192"/>
      <c r="Q54" s="48">
        <f>Q52/K53</f>
        <v>0.69829794045459426</v>
      </c>
      <c r="R54" s="48">
        <f>R52/L53</f>
        <v>1.0196730396231641</v>
      </c>
      <c r="S54" s="48">
        <f>S52/M53</f>
        <v>0.49172421720294374</v>
      </c>
      <c r="T54" s="47">
        <f>($E$18-T52-W52)/$E$18</f>
        <v>0.50830920841964933</v>
      </c>
      <c r="U54" s="48">
        <f>($N$18-U52-X52)/$N$18</f>
        <v>0.8157474460996228</v>
      </c>
      <c r="V54" s="48">
        <f>($W$18-V52-Y52)/$W$18</f>
        <v>0.27201057372353443</v>
      </c>
      <c r="W54" s="192" t="s">
        <v>71</v>
      </c>
      <c r="X54" s="192"/>
      <c r="Y54" s="192"/>
      <c r="Z54" s="48">
        <f>Z52/T53</f>
        <v>0.32429965416607753</v>
      </c>
      <c r="AA54" s="48">
        <f>AA52/U53</f>
        <v>1.0096032134478743</v>
      </c>
      <c r="AB54" s="53">
        <f>AB52/V53</f>
        <v>3.254785927370623E-2</v>
      </c>
    </row>
    <row r="55" spans="1:28" ht="15.75" thickBot="1" x14ac:dyDescent="0.3">
      <c r="A55" s="2" t="s">
        <v>70</v>
      </c>
      <c r="B55" s="201">
        <f>(SUM(B53:D53)/$B$19)</f>
        <v>0.55985156902522792</v>
      </c>
      <c r="C55" s="199"/>
      <c r="D55" s="199"/>
      <c r="E55" s="192" t="s">
        <v>72</v>
      </c>
      <c r="F55" s="192"/>
      <c r="G55" s="192"/>
      <c r="H55" s="199">
        <f>H53/(SUM(B53:D53))</f>
        <v>0.75953992266707115</v>
      </c>
      <c r="I55" s="199"/>
      <c r="J55" s="200"/>
      <c r="K55" s="201">
        <f>(SUM(K53:M53)/$B$19)</f>
        <v>0.54517705920796444</v>
      </c>
      <c r="L55" s="199"/>
      <c r="M55" s="199"/>
      <c r="N55" s="192" t="s">
        <v>72</v>
      </c>
      <c r="O55" s="192"/>
      <c r="P55" s="192"/>
      <c r="Q55" s="199">
        <f>Q53/(SUM(K53:M53))</f>
        <v>0.83802070411902874</v>
      </c>
      <c r="R55" s="199"/>
      <c r="S55" s="200"/>
      <c r="T55" s="201">
        <f>(SUM(T53:V53)/$B$19)</f>
        <v>0.56494394424113348</v>
      </c>
      <c r="U55" s="199"/>
      <c r="V55" s="199"/>
      <c r="W55" s="202" t="s">
        <v>72</v>
      </c>
      <c r="X55" s="202"/>
      <c r="Y55" s="202"/>
      <c r="Z55" s="199">
        <f>Z53/(SUM(T53:V53))</f>
        <v>0.67610182058041246</v>
      </c>
      <c r="AA55" s="199"/>
      <c r="AB55" s="200"/>
    </row>
    <row r="56" spans="1:28" ht="15" customHeight="1" x14ac:dyDescent="0.25">
      <c r="A56" s="217" t="s">
        <v>5</v>
      </c>
      <c r="B56" s="218"/>
      <c r="C56" s="218"/>
      <c r="D56" s="218"/>
      <c r="E56" s="218"/>
      <c r="F56" s="218"/>
      <c r="G56" s="218"/>
      <c r="H56" s="218"/>
      <c r="I56" s="218"/>
      <c r="J56" s="218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2"/>
    </row>
    <row r="57" spans="1:28" ht="15.75" customHeight="1" thickBot="1" x14ac:dyDescent="0.3">
      <c r="A57" s="219"/>
      <c r="B57" s="220"/>
      <c r="C57" s="220"/>
      <c r="D57" s="220"/>
      <c r="E57" s="220"/>
      <c r="F57" s="220"/>
      <c r="G57" s="220"/>
      <c r="H57" s="220"/>
      <c r="I57" s="220"/>
      <c r="J57" s="220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  <c r="Y57" s="43"/>
      <c r="Z57" s="43"/>
      <c r="AA57" s="43"/>
      <c r="AB57" s="44"/>
    </row>
    <row r="58" spans="1:28" ht="31.5" x14ac:dyDescent="0.5">
      <c r="A58" s="3" t="s">
        <v>18</v>
      </c>
      <c r="B58" s="196" t="s">
        <v>7</v>
      </c>
      <c r="C58" s="197"/>
      <c r="D58" s="197"/>
      <c r="E58" s="197"/>
      <c r="F58" s="197"/>
      <c r="G58" s="197"/>
      <c r="H58" s="197"/>
      <c r="I58" s="197"/>
      <c r="J58" s="198"/>
      <c r="K58" s="196" t="s">
        <v>9</v>
      </c>
      <c r="L58" s="197"/>
      <c r="M58" s="197"/>
      <c r="N58" s="197"/>
      <c r="O58" s="197"/>
      <c r="P58" s="197"/>
      <c r="Q58" s="197"/>
      <c r="R58" s="197"/>
      <c r="S58" s="198"/>
      <c r="T58" s="196" t="s">
        <v>8</v>
      </c>
      <c r="U58" s="197"/>
      <c r="V58" s="197"/>
      <c r="W58" s="197"/>
      <c r="X58" s="197"/>
      <c r="Y58" s="197"/>
      <c r="Z58" s="197"/>
      <c r="AA58" s="197"/>
      <c r="AB58" s="198"/>
    </row>
    <row r="59" spans="1:28" x14ac:dyDescent="0.25">
      <c r="A59" s="4"/>
      <c r="B59" s="185" t="s">
        <v>52</v>
      </c>
      <c r="C59" s="186"/>
      <c r="D59" s="186"/>
      <c r="E59" s="186" t="s">
        <v>53</v>
      </c>
      <c r="F59" s="186"/>
      <c r="G59" s="186"/>
      <c r="H59" s="186" t="s">
        <v>54</v>
      </c>
      <c r="I59" s="186"/>
      <c r="J59" s="214"/>
      <c r="K59" s="185" t="s">
        <v>55</v>
      </c>
      <c r="L59" s="186"/>
      <c r="M59" s="186"/>
      <c r="N59" s="186" t="s">
        <v>56</v>
      </c>
      <c r="O59" s="186"/>
      <c r="P59" s="186"/>
      <c r="Q59" s="186" t="s">
        <v>64</v>
      </c>
      <c r="R59" s="186"/>
      <c r="S59" s="214"/>
      <c r="T59" s="185" t="s">
        <v>57</v>
      </c>
      <c r="U59" s="186"/>
      <c r="V59" s="186"/>
      <c r="W59" s="186" t="s">
        <v>58</v>
      </c>
      <c r="X59" s="186"/>
      <c r="Y59" s="186"/>
      <c r="Z59" s="186" t="s">
        <v>59</v>
      </c>
      <c r="AA59" s="186"/>
      <c r="AB59" s="214"/>
    </row>
    <row r="60" spans="1:28" x14ac:dyDescent="0.25">
      <c r="A60" s="1" t="s">
        <v>11</v>
      </c>
      <c r="B60" s="20" t="s">
        <v>0</v>
      </c>
      <c r="C60" s="18" t="s">
        <v>1</v>
      </c>
      <c r="D60" s="19" t="s">
        <v>2</v>
      </c>
      <c r="E60" s="18" t="s">
        <v>0</v>
      </c>
      <c r="F60" s="18" t="s">
        <v>1</v>
      </c>
      <c r="G60" s="19" t="s">
        <v>2</v>
      </c>
      <c r="H60" s="18" t="s">
        <v>0</v>
      </c>
      <c r="I60" s="18" t="s">
        <v>1</v>
      </c>
      <c r="J60" s="21" t="s">
        <v>2</v>
      </c>
      <c r="K60" s="20" t="s">
        <v>0</v>
      </c>
      <c r="L60" s="18" t="s">
        <v>1</v>
      </c>
      <c r="M60" s="19" t="s">
        <v>2</v>
      </c>
      <c r="N60" s="18" t="s">
        <v>0</v>
      </c>
      <c r="O60" s="18" t="s">
        <v>1</v>
      </c>
      <c r="P60" s="19" t="s">
        <v>2</v>
      </c>
      <c r="Q60" s="18" t="s">
        <v>0</v>
      </c>
      <c r="R60" s="18" t="s">
        <v>1</v>
      </c>
      <c r="S60" s="21" t="s">
        <v>2</v>
      </c>
      <c r="T60" s="20" t="s">
        <v>0</v>
      </c>
      <c r="U60" s="18" t="s">
        <v>1</v>
      </c>
      <c r="V60" s="19" t="s">
        <v>2</v>
      </c>
      <c r="W60" s="18" t="s">
        <v>0</v>
      </c>
      <c r="X60" s="18" t="s">
        <v>1</v>
      </c>
      <c r="Y60" s="19" t="s">
        <v>2</v>
      </c>
      <c r="Z60" s="18" t="s">
        <v>0</v>
      </c>
      <c r="AA60" s="18" t="s">
        <v>1</v>
      </c>
      <c r="AB60" s="21" t="s">
        <v>2</v>
      </c>
    </row>
    <row r="61" spans="1:28" x14ac:dyDescent="0.25">
      <c r="A61" s="1" t="s">
        <v>16</v>
      </c>
      <c r="B61" s="1">
        <v>1344</v>
      </c>
      <c r="C61">
        <v>551.20000000000005</v>
      </c>
      <c r="D61">
        <v>2200</v>
      </c>
      <c r="E61">
        <v>492.3</v>
      </c>
      <c r="F61">
        <v>323.10000000000002</v>
      </c>
      <c r="G61">
        <v>250.1</v>
      </c>
      <c r="H61">
        <v>914.5</v>
      </c>
      <c r="I61">
        <v>2781</v>
      </c>
      <c r="J61" s="7">
        <v>122</v>
      </c>
      <c r="K61" s="1">
        <v>1145</v>
      </c>
      <c r="L61">
        <v>241.6</v>
      </c>
      <c r="M61">
        <v>1994</v>
      </c>
      <c r="N61">
        <v>512.4</v>
      </c>
      <c r="O61">
        <v>296.89999999999998</v>
      </c>
      <c r="P61">
        <v>319.8</v>
      </c>
      <c r="Q61">
        <v>1250</v>
      </c>
      <c r="R61">
        <v>3330</v>
      </c>
      <c r="S61" s="7">
        <v>145.4</v>
      </c>
      <c r="T61" s="1">
        <v>1341</v>
      </c>
      <c r="U61">
        <v>308.5</v>
      </c>
      <c r="V61">
        <v>1833</v>
      </c>
      <c r="W61">
        <v>510.7</v>
      </c>
      <c r="X61">
        <v>330.3</v>
      </c>
      <c r="Y61">
        <v>278.5</v>
      </c>
      <c r="Z61">
        <v>588.5</v>
      </c>
      <c r="AA61">
        <v>3230</v>
      </c>
      <c r="AB61" s="7">
        <v>32.72</v>
      </c>
    </row>
    <row r="62" spans="1:28" x14ac:dyDescent="0.25">
      <c r="A62" s="1" t="s">
        <v>65</v>
      </c>
      <c r="B62" s="45">
        <f t="shared" ref="B62:G62" si="32">B61*2</f>
        <v>2688</v>
      </c>
      <c r="C62" s="12">
        <f t="shared" si="32"/>
        <v>1102.4000000000001</v>
      </c>
      <c r="D62" s="12">
        <f t="shared" si="32"/>
        <v>4400</v>
      </c>
      <c r="E62" s="12">
        <f t="shared" si="32"/>
        <v>984.6</v>
      </c>
      <c r="F62" s="12">
        <f t="shared" si="32"/>
        <v>646.20000000000005</v>
      </c>
      <c r="G62" s="12">
        <f t="shared" si="32"/>
        <v>500.2</v>
      </c>
      <c r="H62" s="12">
        <f>H61*4</f>
        <v>3658</v>
      </c>
      <c r="I62" s="12">
        <f>I61*4</f>
        <v>11124</v>
      </c>
      <c r="J62" s="46">
        <f>J61*4</f>
        <v>488</v>
      </c>
      <c r="K62" s="45">
        <f t="shared" ref="K62:P62" si="33">K61*2</f>
        <v>2290</v>
      </c>
      <c r="L62" s="12">
        <f t="shared" si="33"/>
        <v>483.2</v>
      </c>
      <c r="M62" s="12">
        <f t="shared" si="33"/>
        <v>3988</v>
      </c>
      <c r="N62" s="12">
        <f t="shared" si="33"/>
        <v>1024.8</v>
      </c>
      <c r="O62" s="12">
        <f t="shared" si="33"/>
        <v>593.79999999999995</v>
      </c>
      <c r="P62" s="12">
        <f t="shared" si="33"/>
        <v>639.6</v>
      </c>
      <c r="Q62" s="12">
        <f>Q61*4</f>
        <v>5000</v>
      </c>
      <c r="R62" s="12">
        <f>R61*4</f>
        <v>13320</v>
      </c>
      <c r="S62" s="46">
        <f>S61*4</f>
        <v>581.6</v>
      </c>
      <c r="T62" s="45">
        <f t="shared" ref="T62:Y62" si="34">T61*2</f>
        <v>2682</v>
      </c>
      <c r="U62" s="12">
        <f t="shared" si="34"/>
        <v>617</v>
      </c>
      <c r="V62" s="12">
        <f t="shared" si="34"/>
        <v>3666</v>
      </c>
      <c r="W62" s="12">
        <f t="shared" si="34"/>
        <v>1021.4</v>
      </c>
      <c r="X62" s="12">
        <f t="shared" si="34"/>
        <v>660.6</v>
      </c>
      <c r="Y62" s="12">
        <f t="shared" si="34"/>
        <v>557</v>
      </c>
      <c r="Z62" s="12">
        <f>Z61*4</f>
        <v>2354</v>
      </c>
      <c r="AA62" s="12">
        <f>AA61*4</f>
        <v>12920</v>
      </c>
      <c r="AB62" s="46">
        <f>AB61*4</f>
        <v>130.88</v>
      </c>
    </row>
    <row r="63" spans="1:28" x14ac:dyDescent="0.25">
      <c r="A63" s="1" t="s">
        <v>63</v>
      </c>
      <c r="B63" s="1">
        <v>2</v>
      </c>
      <c r="C63">
        <v>2</v>
      </c>
      <c r="D63">
        <v>2</v>
      </c>
      <c r="E63">
        <v>1</v>
      </c>
      <c r="F63">
        <v>1</v>
      </c>
      <c r="G63">
        <v>1</v>
      </c>
      <c r="H63">
        <v>1</v>
      </c>
      <c r="I63">
        <v>1</v>
      </c>
      <c r="J63" s="7">
        <v>1</v>
      </c>
      <c r="K63" s="1">
        <v>2</v>
      </c>
      <c r="L63">
        <v>2</v>
      </c>
      <c r="M63">
        <v>2</v>
      </c>
      <c r="N63">
        <v>1</v>
      </c>
      <c r="O63">
        <v>1</v>
      </c>
      <c r="P63">
        <v>1</v>
      </c>
      <c r="Q63">
        <v>1</v>
      </c>
      <c r="R63">
        <v>1</v>
      </c>
      <c r="S63" s="7">
        <v>1</v>
      </c>
      <c r="T63" s="1">
        <v>2</v>
      </c>
      <c r="U63">
        <v>2</v>
      </c>
      <c r="V63">
        <v>2</v>
      </c>
      <c r="W63">
        <v>1</v>
      </c>
      <c r="X63">
        <v>1</v>
      </c>
      <c r="Y63">
        <v>1</v>
      </c>
      <c r="Z63">
        <v>1</v>
      </c>
      <c r="AA63">
        <v>1</v>
      </c>
      <c r="AB63" s="7">
        <v>1</v>
      </c>
    </row>
    <row r="64" spans="1:28" x14ac:dyDescent="0.25">
      <c r="A64" s="1" t="s">
        <v>74</v>
      </c>
      <c r="B64" s="1">
        <f>B62*B63*0.001</f>
        <v>5.3760000000000003</v>
      </c>
      <c r="C64">
        <f t="shared" ref="C64" si="35">C62*C63*0.001</f>
        <v>2.2048000000000001</v>
      </c>
      <c r="D64">
        <f>D62*D63*0.001</f>
        <v>8.8000000000000007</v>
      </c>
      <c r="E64">
        <f>E62*E63*0.001</f>
        <v>0.98460000000000003</v>
      </c>
      <c r="F64">
        <f t="shared" ref="F64" si="36">F62*F63*0.001</f>
        <v>0.64620000000000011</v>
      </c>
      <c r="G64">
        <f>G62*G63*0.001</f>
        <v>0.50019999999999998</v>
      </c>
      <c r="H64">
        <f>H62*H63*0.001</f>
        <v>3.6579999999999999</v>
      </c>
      <c r="I64">
        <f>I62*I63*0.001</f>
        <v>11.124000000000001</v>
      </c>
      <c r="J64">
        <f>J62*J63*0.001</f>
        <v>0.48799999999999999</v>
      </c>
      <c r="K64" s="1">
        <f>K62*K63*0.001</f>
        <v>4.58</v>
      </c>
      <c r="L64">
        <f t="shared" ref="L64" si="37">L62*L63*0.001</f>
        <v>0.96640000000000004</v>
      </c>
      <c r="M64">
        <f>M62*M63*0.001</f>
        <v>7.976</v>
      </c>
      <c r="N64">
        <f>N62*N63*0.001</f>
        <v>1.0247999999999999</v>
      </c>
      <c r="O64">
        <f t="shared" ref="O64" si="38">O62*O63*0.001</f>
        <v>0.59379999999999999</v>
      </c>
      <c r="P64">
        <f>P62*P63*0.001</f>
        <v>0.63960000000000006</v>
      </c>
      <c r="Q64">
        <f>Q62*Q63*0.001</f>
        <v>5</v>
      </c>
      <c r="R64">
        <f>R62*R63*0.001</f>
        <v>13.32</v>
      </c>
      <c r="S64">
        <f>S62*S63*0.001</f>
        <v>0.58160000000000001</v>
      </c>
      <c r="T64" s="1">
        <f>T62*T63*0.001</f>
        <v>5.3639999999999999</v>
      </c>
      <c r="U64">
        <f t="shared" ref="U64" si="39">U62*U63*0.001</f>
        <v>1.234</v>
      </c>
      <c r="V64">
        <f>V62*V63*0.001</f>
        <v>7.3319999999999999</v>
      </c>
      <c r="W64">
        <f>W62*W63*0.001</f>
        <v>1.0214000000000001</v>
      </c>
      <c r="X64">
        <f t="shared" ref="X64" si="40">X62*X63*0.001</f>
        <v>0.66060000000000008</v>
      </c>
      <c r="Y64">
        <f>Y62*Y63*0.001</f>
        <v>0.55700000000000005</v>
      </c>
      <c r="Z64">
        <f>Z62*Z63*0.001</f>
        <v>2.3540000000000001</v>
      </c>
      <c r="AA64">
        <f>AA62*AA63*0.001</f>
        <v>12.92</v>
      </c>
      <c r="AB64" s="7">
        <f>AB62*AB63*0.001</f>
        <v>0.13088</v>
      </c>
    </row>
    <row r="65" spans="1:28" x14ac:dyDescent="0.25">
      <c r="A65" s="1" t="s">
        <v>68</v>
      </c>
      <c r="B65" s="51">
        <f>$E$18-B64-E64</f>
        <v>5.8812399999999974</v>
      </c>
      <c r="C65" s="6">
        <f>$N$18-C64-F64</f>
        <v>11.675800000000001</v>
      </c>
      <c r="D65" s="6">
        <f>$W$18-D64-G64</f>
        <v>0.77055066666666638</v>
      </c>
      <c r="E65" s="192" t="s">
        <v>73</v>
      </c>
      <c r="F65" s="192"/>
      <c r="G65" s="192"/>
      <c r="H65" s="215">
        <f>SUM(H64:J64)</f>
        <v>15.27</v>
      </c>
      <c r="I65" s="215"/>
      <c r="J65" s="216"/>
      <c r="K65" s="51">
        <f>$E$18-K64-N64</f>
        <v>6.6370399999999981</v>
      </c>
      <c r="L65" s="6">
        <f>$N$18-L64-O64</f>
        <v>12.966600000000001</v>
      </c>
      <c r="M65" s="6">
        <f>$W$18-M64-P64</f>
        <v>1.4551506666666669</v>
      </c>
      <c r="N65" s="192" t="s">
        <v>73</v>
      </c>
      <c r="O65" s="192"/>
      <c r="P65" s="192"/>
      <c r="Q65" s="215">
        <f>SUM(Q64:S64)</f>
        <v>18.901600000000002</v>
      </c>
      <c r="R65" s="215"/>
      <c r="S65" s="216"/>
      <c r="T65" s="51">
        <f>$E$18-T64-W64</f>
        <v>5.8564399999999983</v>
      </c>
      <c r="U65" s="6">
        <f>$N$18-U64-X64</f>
        <v>12.632200000000001</v>
      </c>
      <c r="V65" s="6">
        <f>$W$18-V64-Y64</f>
        <v>2.1817506666666673</v>
      </c>
      <c r="W65" s="192" t="s">
        <v>73</v>
      </c>
      <c r="X65" s="192"/>
      <c r="Y65" s="192"/>
      <c r="Z65" s="215">
        <f>SUM(Z64:AB64)</f>
        <v>15.40488</v>
      </c>
      <c r="AA65" s="215"/>
      <c r="AB65" s="216"/>
    </row>
    <row r="66" spans="1:28" x14ac:dyDescent="0.25">
      <c r="A66" s="1" t="s">
        <v>69</v>
      </c>
      <c r="B66" s="47">
        <f>($E$18-B64-E64)/$E$18</f>
        <v>0.48042124386530116</v>
      </c>
      <c r="C66" s="48">
        <f>($N$18-C64-F64)/$N$18</f>
        <v>0.80374204917807079</v>
      </c>
      <c r="D66" s="48">
        <f>($W$18-D64-G64)/$W$18</f>
        <v>7.6513726947597255E-2</v>
      </c>
      <c r="E66" s="192" t="s">
        <v>71</v>
      </c>
      <c r="F66" s="192"/>
      <c r="G66" s="192"/>
      <c r="H66" s="48">
        <f>H64/B65</f>
        <v>0.62197767817671135</v>
      </c>
      <c r="I66" s="48">
        <f>I64/C65</f>
        <v>0.95273985508487635</v>
      </c>
      <c r="J66" s="48">
        <f>J64/D65</f>
        <v>0.63331331878673802</v>
      </c>
      <c r="K66" s="47">
        <f>($E$18-K64-N64)/$E$18</f>
        <v>0.54216032883945542</v>
      </c>
      <c r="L66" s="48">
        <f>($N$18-L64-O64)/$N$18</f>
        <v>0.89259850758597903</v>
      </c>
      <c r="M66" s="48">
        <f>($W$18-M64-P64)/$W$18</f>
        <v>0.1444927706812455</v>
      </c>
      <c r="N66" s="192" t="s">
        <v>71</v>
      </c>
      <c r="O66" s="192"/>
      <c r="P66" s="192"/>
      <c r="Q66" s="48">
        <f>Q64/K65</f>
        <v>0.7533478779696976</v>
      </c>
      <c r="R66" s="48">
        <f>R64/L65</f>
        <v>1.0272546388413306</v>
      </c>
      <c r="S66" s="48">
        <f>S64/M65</f>
        <v>0.39968369827454286</v>
      </c>
      <c r="T66" s="47">
        <f>($E$18-T64-W64)/$E$18</f>
        <v>0.47839540461237845</v>
      </c>
      <c r="U66" s="48">
        <f>($N$18-U64-X64)/$N$18</f>
        <v>0.86957898504832443</v>
      </c>
      <c r="V66" s="48">
        <f>($W$18-V64-Y64)/$W$18</f>
        <v>0.21664230789548564</v>
      </c>
      <c r="W66" s="192" t="s">
        <v>71</v>
      </c>
      <c r="X66" s="192"/>
      <c r="Y66" s="192"/>
      <c r="Z66" s="48">
        <f>Z64/T65</f>
        <v>0.40195067310516297</v>
      </c>
      <c r="AA66" s="48">
        <f>AA64/U65</f>
        <v>1.0227830465002137</v>
      </c>
      <c r="AB66" s="53">
        <f>AB64/V65</f>
        <v>5.9988522978183252E-2</v>
      </c>
    </row>
    <row r="67" spans="1:28" ht="15.75" thickBot="1" x14ac:dyDescent="0.3">
      <c r="A67" s="2" t="s">
        <v>70</v>
      </c>
      <c r="B67" s="201">
        <f>(SUM(B65:D65)/$B$19)</f>
        <v>0.49749983197333364</v>
      </c>
      <c r="C67" s="199"/>
      <c r="D67" s="199"/>
      <c r="E67" s="192" t="s">
        <v>72</v>
      </c>
      <c r="F67" s="192"/>
      <c r="G67" s="192"/>
      <c r="H67" s="199">
        <f>H65/(SUM(B65:D65))</f>
        <v>0.83317007007213117</v>
      </c>
      <c r="I67" s="199"/>
      <c r="J67" s="200"/>
      <c r="K67" s="201">
        <f>(SUM(K65:M65)/$B$19)</f>
        <v>0.57163786603347</v>
      </c>
      <c r="L67" s="199"/>
      <c r="M67" s="199"/>
      <c r="N67" s="192" t="s">
        <v>72</v>
      </c>
      <c r="O67" s="192"/>
      <c r="P67" s="192"/>
      <c r="Q67" s="199">
        <f>Q65/(SUM(K65:M65))</f>
        <v>0.89756341184011013</v>
      </c>
      <c r="R67" s="199"/>
      <c r="S67" s="200"/>
      <c r="T67" s="201">
        <f>(SUM(T65:V65)/$B$19)</f>
        <v>0.56109480348625385</v>
      </c>
      <c r="U67" s="199"/>
      <c r="V67" s="199"/>
      <c r="W67" s="202" t="s">
        <v>72</v>
      </c>
      <c r="X67" s="202"/>
      <c r="Y67" s="202"/>
      <c r="Z67" s="199">
        <f>Z65/(SUM(T65:V65))</f>
        <v>0.74526312774736791</v>
      </c>
      <c r="AA67" s="199"/>
      <c r="AB67" s="200"/>
    </row>
    <row r="85" spans="11:30" x14ac:dyDescent="0.25">
      <c r="K85" s="17"/>
      <c r="L85" s="17"/>
      <c r="Q85" s="17"/>
      <c r="R85" s="17"/>
      <c r="W85" s="17"/>
      <c r="X85" s="17"/>
      <c r="AC85" s="17"/>
      <c r="AD85" s="17"/>
    </row>
  </sheetData>
  <mergeCells count="160">
    <mergeCell ref="B67:D67"/>
    <mergeCell ref="E67:G67"/>
    <mergeCell ref="H67:J67"/>
    <mergeCell ref="K67:M67"/>
    <mergeCell ref="N67:P67"/>
    <mergeCell ref="N59:P59"/>
    <mergeCell ref="Q59:S59"/>
    <mergeCell ref="T59:V59"/>
    <mergeCell ref="W59:Y59"/>
    <mergeCell ref="E65:G65"/>
    <mergeCell ref="H65:J65"/>
    <mergeCell ref="Q67:S67"/>
    <mergeCell ref="T67:V67"/>
    <mergeCell ref="W67:Y67"/>
    <mergeCell ref="Z67:AB67"/>
    <mergeCell ref="N43:P43"/>
    <mergeCell ref="N47:P47"/>
    <mergeCell ref="Q47:S47"/>
    <mergeCell ref="T47:V47"/>
    <mergeCell ref="W47:Y47"/>
    <mergeCell ref="Z47:AB47"/>
    <mergeCell ref="Q55:S55"/>
    <mergeCell ref="T55:V55"/>
    <mergeCell ref="W55:Y55"/>
    <mergeCell ref="Z55:AB55"/>
    <mergeCell ref="N55:P55"/>
    <mergeCell ref="N65:P65"/>
    <mergeCell ref="Q65:S65"/>
    <mergeCell ref="W65:Y65"/>
    <mergeCell ref="Z65:AB65"/>
    <mergeCell ref="T46:AB46"/>
    <mergeCell ref="T9:AB9"/>
    <mergeCell ref="T10:V10"/>
    <mergeCell ref="W10:Y10"/>
    <mergeCell ref="Z10:AB10"/>
    <mergeCell ref="K9:S9"/>
    <mergeCell ref="K10:M10"/>
    <mergeCell ref="N10:P10"/>
    <mergeCell ref="Q10:S10"/>
    <mergeCell ref="B9:J9"/>
    <mergeCell ref="B10:D10"/>
    <mergeCell ref="E10:G10"/>
    <mergeCell ref="H10:J10"/>
    <mergeCell ref="B17:D17"/>
    <mergeCell ref="A32:J33"/>
    <mergeCell ref="B34:J34"/>
    <mergeCell ref="W31:Y31"/>
    <mergeCell ref="Z31:AB31"/>
    <mergeCell ref="K31:M31"/>
    <mergeCell ref="B6:D6"/>
    <mergeCell ref="B4:D4"/>
    <mergeCell ref="B23:D23"/>
    <mergeCell ref="K17:M17"/>
    <mergeCell ref="N17:P17"/>
    <mergeCell ref="A7:J8"/>
    <mergeCell ref="B22:J22"/>
    <mergeCell ref="K22:S22"/>
    <mergeCell ref="E23:G23"/>
    <mergeCell ref="H23:J23"/>
    <mergeCell ref="A20:J21"/>
    <mergeCell ref="Q23:S23"/>
    <mergeCell ref="T31:V31"/>
    <mergeCell ref="K34:S34"/>
    <mergeCell ref="T34:AB34"/>
    <mergeCell ref="B31:D31"/>
    <mergeCell ref="E31:G31"/>
    <mergeCell ref="H31:J31"/>
    <mergeCell ref="Q17:S17"/>
    <mergeCell ref="T17:V17"/>
    <mergeCell ref="W17:Y17"/>
    <mergeCell ref="Z17:AB17"/>
    <mergeCell ref="E41:G41"/>
    <mergeCell ref="H41:J41"/>
    <mergeCell ref="N41:P41"/>
    <mergeCell ref="Q41:S41"/>
    <mergeCell ref="W41:Y41"/>
    <mergeCell ref="Z41:AB41"/>
    <mergeCell ref="H17:J17"/>
    <mergeCell ref="E17:G17"/>
    <mergeCell ref="K23:M23"/>
    <mergeCell ref="N23:P23"/>
    <mergeCell ref="Z29:AB29"/>
    <mergeCell ref="N29:P29"/>
    <mergeCell ref="Q29:S29"/>
    <mergeCell ref="W29:Y29"/>
    <mergeCell ref="W23:Y23"/>
    <mergeCell ref="N31:P31"/>
    <mergeCell ref="Q31:S31"/>
    <mergeCell ref="E30:G30"/>
    <mergeCell ref="E29:G29"/>
    <mergeCell ref="H29:J29"/>
    <mergeCell ref="B58:J58"/>
    <mergeCell ref="K58:S58"/>
    <mergeCell ref="T58:AB58"/>
    <mergeCell ref="B59:D59"/>
    <mergeCell ref="E59:G59"/>
    <mergeCell ref="H59:J59"/>
    <mergeCell ref="K59:M59"/>
    <mergeCell ref="H47:J47"/>
    <mergeCell ref="K47:M47"/>
    <mergeCell ref="E53:G53"/>
    <mergeCell ref="H53:J53"/>
    <mergeCell ref="N53:P53"/>
    <mergeCell ref="Q53:S53"/>
    <mergeCell ref="W53:Y53"/>
    <mergeCell ref="Z53:AB53"/>
    <mergeCell ref="A56:J57"/>
    <mergeCell ref="B55:D55"/>
    <mergeCell ref="E55:G55"/>
    <mergeCell ref="H55:J55"/>
    <mergeCell ref="K55:M55"/>
    <mergeCell ref="Z59:AB59"/>
    <mergeCell ref="B47:D47"/>
    <mergeCell ref="E47:G47"/>
    <mergeCell ref="B18:D18"/>
    <mergeCell ref="K18:M18"/>
    <mergeCell ref="T18:V18"/>
    <mergeCell ref="E18:J18"/>
    <mergeCell ref="N18:S18"/>
    <mergeCell ref="W18:AB18"/>
    <mergeCell ref="B19:D19"/>
    <mergeCell ref="T22:AB22"/>
    <mergeCell ref="T23:V23"/>
    <mergeCell ref="Z23:AB23"/>
    <mergeCell ref="B35:D35"/>
    <mergeCell ref="E35:G35"/>
    <mergeCell ref="Z35:AB35"/>
    <mergeCell ref="Q43:S43"/>
    <mergeCell ref="T43:V43"/>
    <mergeCell ref="W43:Y43"/>
    <mergeCell ref="Z43:AB43"/>
    <mergeCell ref="A44:J45"/>
    <mergeCell ref="B43:D43"/>
    <mergeCell ref="E43:G43"/>
    <mergeCell ref="H43:J43"/>
    <mergeCell ref="K43:M43"/>
    <mergeCell ref="AC24:AD24"/>
    <mergeCell ref="AC25:AD25"/>
    <mergeCell ref="AC26:AD26"/>
    <mergeCell ref="F4:H4"/>
    <mergeCell ref="F6:H6"/>
    <mergeCell ref="E54:G54"/>
    <mergeCell ref="N54:P54"/>
    <mergeCell ref="W54:Y54"/>
    <mergeCell ref="E66:G66"/>
    <mergeCell ref="N66:P66"/>
    <mergeCell ref="W66:Y66"/>
    <mergeCell ref="N30:P30"/>
    <mergeCell ref="W30:Y30"/>
    <mergeCell ref="E42:G42"/>
    <mergeCell ref="N42:P42"/>
    <mergeCell ref="W42:Y42"/>
    <mergeCell ref="H35:J35"/>
    <mergeCell ref="K35:M35"/>
    <mergeCell ref="N35:P35"/>
    <mergeCell ref="Q35:S35"/>
    <mergeCell ref="T35:V35"/>
    <mergeCell ref="W35:Y35"/>
    <mergeCell ref="B46:J46"/>
    <mergeCell ref="K46:S46"/>
  </mergeCells>
  <pageMargins left="0.7" right="0.7" top="0.75" bottom="0.75" header="0.3" footer="0.3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2E817-ACC7-433D-B7CC-F8F980FE7C8E}">
  <dimension ref="A1:BM303"/>
  <sheetViews>
    <sheetView topLeftCell="A217" zoomScale="55" zoomScaleNormal="55" workbookViewId="0">
      <selection activeCell="N3" sqref="N3"/>
    </sheetView>
  </sheetViews>
  <sheetFormatPr defaultRowHeight="15" x14ac:dyDescent="0.25"/>
  <cols>
    <col min="1" max="1" width="29.5703125" customWidth="1"/>
    <col min="43" max="46" width="12.7109375" customWidth="1"/>
    <col min="47" max="47" width="11.42578125" customWidth="1"/>
    <col min="48" max="48" width="11.140625" customWidth="1"/>
    <col min="49" max="49" width="12.5703125" customWidth="1"/>
    <col min="50" max="53" width="12.7109375" customWidth="1"/>
  </cols>
  <sheetData>
    <row r="1" spans="1:65" ht="15" customHeight="1" x14ac:dyDescent="0.25">
      <c r="A1" s="9" t="s">
        <v>19</v>
      </c>
      <c r="B1" s="14" t="s">
        <v>0</v>
      </c>
      <c r="C1" s="15" t="s">
        <v>1</v>
      </c>
      <c r="D1" s="16" t="s">
        <v>2</v>
      </c>
      <c r="F1" s="14" t="s">
        <v>0</v>
      </c>
      <c r="G1" s="15" t="s">
        <v>1</v>
      </c>
      <c r="H1" s="16" t="s">
        <v>2</v>
      </c>
      <c r="AO1" s="81"/>
      <c r="AP1" s="79"/>
      <c r="AQ1" s="79"/>
      <c r="AR1" s="79"/>
      <c r="AS1" s="79"/>
      <c r="AT1" s="79"/>
      <c r="AU1" s="79"/>
      <c r="AV1" s="79"/>
      <c r="AW1" s="79"/>
      <c r="AX1" s="79"/>
      <c r="AY1" s="79"/>
      <c r="AZ1" s="79"/>
      <c r="BA1" s="79"/>
      <c r="BB1" s="79"/>
      <c r="BC1" s="79"/>
      <c r="BD1" s="79"/>
      <c r="BE1" s="79"/>
      <c r="BF1" s="79"/>
      <c r="BG1" s="79"/>
      <c r="BH1" s="79"/>
      <c r="BI1" s="79"/>
      <c r="BJ1" s="79"/>
      <c r="BK1" s="79"/>
      <c r="BL1" s="79"/>
      <c r="BM1" s="79"/>
    </row>
    <row r="2" spans="1:65" ht="15" customHeight="1" x14ac:dyDescent="0.25">
      <c r="A2" s="10" t="s">
        <v>16</v>
      </c>
      <c r="B2" s="8">
        <v>2905</v>
      </c>
      <c r="C2" s="8">
        <v>3771</v>
      </c>
      <c r="D2" s="11">
        <v>2209</v>
      </c>
      <c r="F2" s="8">
        <v>1426</v>
      </c>
      <c r="G2" s="8">
        <v>1877</v>
      </c>
      <c r="H2" s="11">
        <v>1098</v>
      </c>
      <c r="AO2" s="81"/>
      <c r="AP2" s="81"/>
      <c r="AQ2" s="81"/>
      <c r="AR2" s="81"/>
      <c r="AS2" s="81"/>
      <c r="AT2" s="81"/>
      <c r="AU2" s="81"/>
      <c r="AV2" s="81"/>
      <c r="AW2" s="81"/>
      <c r="AX2" s="81"/>
      <c r="AY2" s="81"/>
      <c r="AZ2" s="81"/>
      <c r="BA2" s="81"/>
      <c r="BB2" s="81"/>
      <c r="BC2" s="81"/>
      <c r="BD2" s="81"/>
      <c r="BE2" s="81"/>
      <c r="BF2" s="81"/>
      <c r="BG2" s="81"/>
      <c r="BH2" s="81"/>
      <c r="BI2" s="81"/>
      <c r="BJ2" s="81"/>
      <c r="BK2" s="81"/>
      <c r="BL2" s="81"/>
      <c r="BM2" s="81"/>
    </row>
    <row r="3" spans="1:65" ht="15" customHeight="1" x14ac:dyDescent="0.25">
      <c r="A3" s="10" t="s">
        <v>17</v>
      </c>
      <c r="B3" s="12">
        <f>B2*2</f>
        <v>5810</v>
      </c>
      <c r="C3" s="12">
        <f>C2*2</f>
        <v>7542</v>
      </c>
      <c r="D3" s="13">
        <f>D2*2</f>
        <v>4418</v>
      </c>
      <c r="F3" s="12">
        <f>F2*2</f>
        <v>2852</v>
      </c>
      <c r="G3" s="12">
        <f>G2*2</f>
        <v>3754</v>
      </c>
      <c r="H3" s="13">
        <f>H2*2</f>
        <v>2196</v>
      </c>
      <c r="AO3" s="81"/>
      <c r="AP3" s="81"/>
      <c r="AQ3" s="81"/>
      <c r="AR3" s="81"/>
      <c r="AS3" s="81"/>
      <c r="AT3" s="81"/>
      <c r="AU3" s="81"/>
      <c r="AV3" s="81"/>
      <c r="AW3" s="81"/>
      <c r="AX3" s="81"/>
      <c r="AY3" s="81"/>
      <c r="AZ3" s="81"/>
      <c r="BA3" s="81"/>
      <c r="BB3" s="81"/>
      <c r="BC3" s="81"/>
      <c r="BD3" s="81"/>
      <c r="BE3" s="81"/>
      <c r="BF3" s="81"/>
      <c r="BG3" s="81"/>
      <c r="BH3" s="81"/>
      <c r="BI3" s="81"/>
      <c r="BJ3" s="81"/>
      <c r="BK3" s="81"/>
      <c r="BL3" s="81"/>
      <c r="BM3" s="81"/>
    </row>
    <row r="4" spans="1:65" ht="15" customHeight="1" x14ac:dyDescent="0.25">
      <c r="A4" s="10" t="s">
        <v>60</v>
      </c>
      <c r="B4" s="187">
        <v>2</v>
      </c>
      <c r="C4" s="187"/>
      <c r="D4" s="188"/>
      <c r="F4" s="187">
        <v>4</v>
      </c>
      <c r="G4" s="187"/>
      <c r="H4" s="188"/>
      <c r="AO4" s="81"/>
      <c r="AP4" s="81"/>
      <c r="AQ4" s="81"/>
      <c r="AR4" s="81"/>
      <c r="AS4" s="81"/>
      <c r="AT4" s="81"/>
      <c r="AU4" s="81"/>
      <c r="AV4" s="81"/>
      <c r="AW4" s="81"/>
      <c r="AX4" s="81"/>
      <c r="AY4" s="81"/>
      <c r="AZ4" s="81"/>
      <c r="BA4" s="81"/>
      <c r="BB4" s="81"/>
      <c r="BC4" s="81"/>
      <c r="BD4" s="81"/>
      <c r="BE4" s="81"/>
      <c r="BF4" s="81"/>
      <c r="BG4" s="81"/>
      <c r="BH4" s="81"/>
      <c r="BI4" s="81"/>
      <c r="BJ4" s="81"/>
      <c r="BK4" s="81"/>
      <c r="BL4" s="81"/>
      <c r="BM4" s="81"/>
    </row>
    <row r="5" spans="1:65" ht="15" customHeight="1" x14ac:dyDescent="0.25">
      <c r="A5" s="10" t="s">
        <v>61</v>
      </c>
      <c r="B5" s="49">
        <f>B3*B4*0.001</f>
        <v>11.620000000000001</v>
      </c>
      <c r="C5" s="49">
        <f>C3*B4*0.001</f>
        <v>15.084</v>
      </c>
      <c r="D5" s="50">
        <f>D3*B4*0.001</f>
        <v>8.8360000000000003</v>
      </c>
      <c r="F5" s="49">
        <f>F3*F4*0.001</f>
        <v>11.407999999999999</v>
      </c>
      <c r="G5" s="49">
        <f>G3*F4*0.001</f>
        <v>15.016</v>
      </c>
      <c r="H5" s="50">
        <f>H3*F4*0.001</f>
        <v>8.7840000000000007</v>
      </c>
      <c r="AO5" s="81"/>
      <c r="AP5" s="81"/>
      <c r="AQ5" s="81"/>
      <c r="AR5" s="81"/>
      <c r="AS5" s="81"/>
      <c r="AT5" s="81"/>
      <c r="AU5" s="81"/>
      <c r="AV5" s="81"/>
      <c r="AW5" s="81"/>
      <c r="AX5" s="81"/>
      <c r="AY5" s="81"/>
      <c r="AZ5" s="81"/>
      <c r="BA5" s="81"/>
      <c r="BB5" s="81"/>
      <c r="BC5" s="81"/>
      <c r="BD5" s="81"/>
      <c r="BE5" s="81"/>
      <c r="BF5" s="81"/>
      <c r="BG5" s="81"/>
      <c r="BH5" s="81"/>
      <c r="BI5" s="81"/>
      <c r="BJ5" s="81"/>
      <c r="BK5" s="81"/>
      <c r="BL5" s="81"/>
      <c r="BM5" s="81"/>
    </row>
    <row r="6" spans="1:65" ht="15.75" thickBot="1" x14ac:dyDescent="0.3">
      <c r="A6" s="10" t="s">
        <v>62</v>
      </c>
      <c r="B6" s="189">
        <f>SUM(B5:D5)</f>
        <v>35.54</v>
      </c>
      <c r="C6" s="190"/>
      <c r="D6" s="191"/>
      <c r="F6" s="189">
        <f>SUM(F5:H5)</f>
        <v>35.207999999999998</v>
      </c>
      <c r="G6" s="190"/>
      <c r="H6" s="191"/>
    </row>
    <row r="7" spans="1:65" ht="15" customHeight="1" x14ac:dyDescent="0.25">
      <c r="A7" s="228" t="s">
        <v>10</v>
      </c>
      <c r="B7" s="229"/>
      <c r="C7" s="229"/>
      <c r="D7" s="229"/>
      <c r="E7" s="229"/>
      <c r="F7" s="229"/>
      <c r="G7" s="229"/>
      <c r="H7" s="229"/>
      <c r="I7" s="229"/>
      <c r="J7" s="229"/>
      <c r="K7" s="229"/>
      <c r="L7" s="229"/>
      <c r="M7" s="229"/>
      <c r="N7" s="229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  <c r="AD7" s="229"/>
      <c r="AE7" s="229"/>
      <c r="AF7" s="229"/>
      <c r="AG7" s="229"/>
      <c r="AH7" s="229"/>
      <c r="AI7" s="229"/>
      <c r="AJ7" s="229"/>
      <c r="AK7" s="285"/>
      <c r="AN7" s="242" t="s">
        <v>354</v>
      </c>
      <c r="AO7" s="210"/>
      <c r="AP7" s="210"/>
      <c r="AQ7" s="210"/>
      <c r="AR7" s="210"/>
      <c r="AS7" s="210"/>
      <c r="AT7" s="211"/>
      <c r="AU7" s="242" t="s">
        <v>366</v>
      </c>
      <c r="AV7" s="210"/>
      <c r="AW7" s="210"/>
      <c r="AX7" s="210"/>
      <c r="AY7" s="210"/>
      <c r="AZ7" s="210"/>
      <c r="BA7" s="211"/>
    </row>
    <row r="8" spans="1:65" ht="15.75" customHeight="1" thickBot="1" x14ac:dyDescent="0.3">
      <c r="A8" s="230"/>
      <c r="B8" s="231"/>
      <c r="C8" s="231"/>
      <c r="D8" s="231"/>
      <c r="E8" s="231"/>
      <c r="F8" s="231"/>
      <c r="G8" s="231"/>
      <c r="H8" s="231"/>
      <c r="I8" s="231"/>
      <c r="J8" s="231"/>
      <c r="K8" s="231"/>
      <c r="L8" s="231"/>
      <c r="M8" s="231"/>
      <c r="N8" s="231"/>
      <c r="O8" s="231"/>
      <c r="P8" s="231"/>
      <c r="Q8" s="231"/>
      <c r="R8" s="231"/>
      <c r="S8" s="231"/>
      <c r="T8" s="231"/>
      <c r="U8" s="231"/>
      <c r="V8" s="231"/>
      <c r="W8" s="231"/>
      <c r="X8" s="231"/>
      <c r="Y8" s="231"/>
      <c r="Z8" s="231"/>
      <c r="AA8" s="231"/>
      <c r="AB8" s="231"/>
      <c r="AC8" s="231"/>
      <c r="AD8" s="231"/>
      <c r="AE8" s="231"/>
      <c r="AF8" s="231"/>
      <c r="AG8" s="231"/>
      <c r="AH8" s="231"/>
      <c r="AI8" s="231"/>
      <c r="AJ8" s="231"/>
      <c r="AK8" s="286"/>
      <c r="AN8" s="243"/>
      <c r="AO8" s="244"/>
      <c r="AP8" s="244"/>
      <c r="AQ8" s="244"/>
      <c r="AR8" s="244"/>
      <c r="AS8" s="244"/>
      <c r="AT8" s="251"/>
      <c r="AU8" s="243"/>
      <c r="AV8" s="244"/>
      <c r="AW8" s="244"/>
      <c r="AX8" s="244"/>
      <c r="AY8" s="244"/>
      <c r="AZ8" s="244"/>
      <c r="BA8" s="251"/>
    </row>
    <row r="9" spans="1:65" ht="31.5" x14ac:dyDescent="0.5">
      <c r="A9" s="1"/>
      <c r="B9" s="238" t="s">
        <v>77</v>
      </c>
      <c r="C9" s="239"/>
      <c r="D9" s="239"/>
      <c r="E9" s="239"/>
      <c r="F9" s="239"/>
      <c r="G9" s="239"/>
      <c r="H9" s="239"/>
      <c r="I9" s="239"/>
      <c r="J9" s="239"/>
      <c r="K9" s="239"/>
      <c r="L9" s="239"/>
      <c r="M9" s="240"/>
      <c r="N9" s="238" t="s">
        <v>78</v>
      </c>
      <c r="O9" s="239"/>
      <c r="P9" s="239"/>
      <c r="Q9" s="239"/>
      <c r="R9" s="239"/>
      <c r="S9" s="239"/>
      <c r="T9" s="239"/>
      <c r="U9" s="239"/>
      <c r="V9" s="239"/>
      <c r="W9" s="239"/>
      <c r="X9" s="239"/>
      <c r="Y9" s="240"/>
      <c r="Z9" s="238" t="s">
        <v>83</v>
      </c>
      <c r="AA9" s="239"/>
      <c r="AB9" s="239"/>
      <c r="AC9" s="239"/>
      <c r="AD9" s="239"/>
      <c r="AE9" s="239"/>
      <c r="AF9" s="239"/>
      <c r="AG9" s="239"/>
      <c r="AH9" s="239"/>
      <c r="AI9" s="239"/>
      <c r="AJ9" s="239"/>
      <c r="AK9" s="240"/>
      <c r="AN9" s="93"/>
      <c r="AO9" s="94"/>
      <c r="AP9" s="94"/>
      <c r="AQ9" s="94" t="s">
        <v>4</v>
      </c>
      <c r="AR9" s="94" t="s">
        <v>3</v>
      </c>
      <c r="AS9" s="94" t="s">
        <v>6</v>
      </c>
      <c r="AT9" s="95" t="s">
        <v>5</v>
      </c>
      <c r="AU9" s="93"/>
      <c r="AV9" s="94"/>
      <c r="AW9" s="94"/>
      <c r="AX9" s="94" t="s">
        <v>4</v>
      </c>
      <c r="AY9" s="94" t="s">
        <v>3</v>
      </c>
      <c r="AZ9" s="94" t="s">
        <v>6</v>
      </c>
      <c r="BA9" s="95" t="s">
        <v>5</v>
      </c>
      <c r="BB9" s="58"/>
      <c r="BC9" s="58"/>
    </row>
    <row r="10" spans="1:65" x14ac:dyDescent="0.25">
      <c r="A10" s="1"/>
      <c r="B10" s="283" t="s">
        <v>82</v>
      </c>
      <c r="C10" s="280"/>
      <c r="D10" s="280"/>
      <c r="E10" s="280" t="s">
        <v>81</v>
      </c>
      <c r="F10" s="280"/>
      <c r="G10" s="280"/>
      <c r="H10" s="280" t="s">
        <v>80</v>
      </c>
      <c r="I10" s="280"/>
      <c r="J10" s="280"/>
      <c r="K10" s="280" t="s">
        <v>79</v>
      </c>
      <c r="L10" s="280"/>
      <c r="M10" s="281"/>
      <c r="N10" s="283" t="s">
        <v>116</v>
      </c>
      <c r="O10" s="280"/>
      <c r="P10" s="280"/>
      <c r="Q10" s="280" t="s">
        <v>117</v>
      </c>
      <c r="R10" s="280"/>
      <c r="S10" s="280"/>
      <c r="T10" s="280" t="s">
        <v>118</v>
      </c>
      <c r="U10" s="280"/>
      <c r="V10" s="280"/>
      <c r="W10" s="280" t="s">
        <v>119</v>
      </c>
      <c r="X10" s="280"/>
      <c r="Y10" s="281"/>
      <c r="Z10" s="283" t="s">
        <v>100</v>
      </c>
      <c r="AA10" s="280"/>
      <c r="AB10" s="280"/>
      <c r="AC10" s="280" t="s">
        <v>101</v>
      </c>
      <c r="AD10" s="280"/>
      <c r="AE10" s="280"/>
      <c r="AF10" s="280" t="s">
        <v>102</v>
      </c>
      <c r="AG10" s="280"/>
      <c r="AH10" s="280"/>
      <c r="AI10" s="280" t="s">
        <v>103</v>
      </c>
      <c r="AJ10" s="280"/>
      <c r="AK10" s="281"/>
      <c r="AN10" s="185" t="s">
        <v>331</v>
      </c>
      <c r="AO10" s="186"/>
      <c r="AP10" s="186"/>
      <c r="AQ10" s="215">
        <f>SUM(B19,B30,B41,B52,B63)</f>
        <v>173.07696373333334</v>
      </c>
      <c r="AR10" s="186"/>
      <c r="AS10" s="186"/>
      <c r="AT10" s="214"/>
      <c r="AU10" s="185" t="s">
        <v>331</v>
      </c>
      <c r="AV10" s="186"/>
      <c r="AW10" s="186"/>
      <c r="AX10" s="215">
        <f>SUM(B19,B30,B41,B52,B63)</f>
        <v>173.07696373333334</v>
      </c>
      <c r="AY10" s="215"/>
      <c r="AZ10" s="215"/>
      <c r="BA10" s="216"/>
    </row>
    <row r="11" spans="1:65" x14ac:dyDescent="0.25">
      <c r="A11" s="1" t="s">
        <v>11</v>
      </c>
      <c r="B11" s="72" t="s">
        <v>0</v>
      </c>
      <c r="C11" s="70" t="s">
        <v>1</v>
      </c>
      <c r="D11" s="71" t="s">
        <v>2</v>
      </c>
      <c r="E11" s="69" t="s">
        <v>0</v>
      </c>
      <c r="F11" s="70" t="s">
        <v>1</v>
      </c>
      <c r="G11" s="71" t="s">
        <v>2</v>
      </c>
      <c r="H11" s="69" t="s">
        <v>0</v>
      </c>
      <c r="I11" s="70" t="s">
        <v>1</v>
      </c>
      <c r="J11" s="71" t="s">
        <v>2</v>
      </c>
      <c r="K11" s="69" t="s">
        <v>0</v>
      </c>
      <c r="L11" s="70" t="s">
        <v>1</v>
      </c>
      <c r="M11" s="73" t="s">
        <v>2</v>
      </c>
      <c r="N11" s="72" t="s">
        <v>0</v>
      </c>
      <c r="O11" s="70" t="s">
        <v>1</v>
      </c>
      <c r="P11" s="71" t="s">
        <v>2</v>
      </c>
      <c r="Q11" s="69" t="s">
        <v>0</v>
      </c>
      <c r="R11" s="70" t="s">
        <v>1</v>
      </c>
      <c r="S11" s="71" t="s">
        <v>2</v>
      </c>
      <c r="T11" s="69" t="s">
        <v>0</v>
      </c>
      <c r="U11" s="70" t="s">
        <v>1</v>
      </c>
      <c r="V11" s="71" t="s">
        <v>2</v>
      </c>
      <c r="W11" s="69" t="s">
        <v>0</v>
      </c>
      <c r="X11" s="70" t="s">
        <v>1</v>
      </c>
      <c r="Y11" s="73" t="s">
        <v>2</v>
      </c>
      <c r="Z11" s="72" t="s">
        <v>0</v>
      </c>
      <c r="AA11" s="70" t="s">
        <v>1</v>
      </c>
      <c r="AB11" s="71" t="s">
        <v>2</v>
      </c>
      <c r="AC11" s="69" t="s">
        <v>0</v>
      </c>
      <c r="AD11" s="70" t="s">
        <v>1</v>
      </c>
      <c r="AE11" s="71" t="s">
        <v>2</v>
      </c>
      <c r="AF11" s="69" t="s">
        <v>0</v>
      </c>
      <c r="AG11" s="70" t="s">
        <v>1</v>
      </c>
      <c r="AH11" s="71" t="s">
        <v>2</v>
      </c>
      <c r="AI11" s="69" t="s">
        <v>0</v>
      </c>
      <c r="AJ11" s="70" t="s">
        <v>1</v>
      </c>
      <c r="AK11" s="73" t="s">
        <v>2</v>
      </c>
      <c r="AN11" s="185" t="s">
        <v>332</v>
      </c>
      <c r="AO11" s="186"/>
      <c r="AP11" s="186"/>
      <c r="AQ11" s="215">
        <f>SUM(H18,H29,H40,H51,H62)</f>
        <v>56.281607999999999</v>
      </c>
      <c r="AR11" s="186"/>
      <c r="AS11" s="186"/>
      <c r="AT11" s="214"/>
      <c r="AU11" s="185" t="s">
        <v>332</v>
      </c>
      <c r="AV11" s="186"/>
      <c r="AW11" s="186"/>
      <c r="AX11" s="215">
        <f>SUM(H18,H29,H40,H51,H62)</f>
        <v>56.281607999999999</v>
      </c>
      <c r="AY11" s="215"/>
      <c r="AZ11" s="215"/>
      <c r="BA11" s="216"/>
    </row>
    <row r="12" spans="1:65" x14ac:dyDescent="0.25">
      <c r="A12" s="1" t="s">
        <v>16</v>
      </c>
      <c r="B12" s="22">
        <v>1088</v>
      </c>
      <c r="C12" s="23">
        <v>708</v>
      </c>
      <c r="D12" s="23">
        <v>1028</v>
      </c>
      <c r="E12" s="23">
        <v>274</v>
      </c>
      <c r="F12" s="23">
        <v>462.8</v>
      </c>
      <c r="G12" s="23">
        <v>119.3</v>
      </c>
      <c r="H12" s="23">
        <v>39.770000000000003</v>
      </c>
      <c r="I12" s="23">
        <v>348</v>
      </c>
      <c r="J12" s="23">
        <v>5.1050000000000004</v>
      </c>
      <c r="K12" s="23">
        <v>10.06</v>
      </c>
      <c r="L12" s="23">
        <v>56.56</v>
      </c>
      <c r="M12" s="24">
        <v>1.63</v>
      </c>
      <c r="N12" s="22">
        <v>1130</v>
      </c>
      <c r="O12" s="23">
        <v>873.5</v>
      </c>
      <c r="P12" s="23">
        <v>1234</v>
      </c>
      <c r="Q12" s="23">
        <v>270.60000000000002</v>
      </c>
      <c r="R12" s="23">
        <v>423.9</v>
      </c>
      <c r="S12" s="23">
        <v>152.5</v>
      </c>
      <c r="T12" s="23">
        <v>58</v>
      </c>
      <c r="U12" s="23">
        <v>510.8</v>
      </c>
      <c r="V12" s="23">
        <v>8.7780000000000005</v>
      </c>
      <c r="W12" s="23">
        <v>2.5670000000000002</v>
      </c>
      <c r="X12" s="23">
        <v>29.9</v>
      </c>
      <c r="Y12" s="24">
        <v>0</v>
      </c>
      <c r="Z12" s="22">
        <v>1242</v>
      </c>
      <c r="AA12" s="23">
        <v>671.6</v>
      </c>
      <c r="AB12" s="23">
        <v>1025</v>
      </c>
      <c r="AC12" s="23">
        <v>208</v>
      </c>
      <c r="AD12" s="23">
        <v>187.1</v>
      </c>
      <c r="AE12" s="23">
        <v>179.9</v>
      </c>
      <c r="AF12" s="23">
        <v>76.94</v>
      </c>
      <c r="AG12" s="23">
        <v>522.29999999999995</v>
      </c>
      <c r="AH12" s="23">
        <v>7.1289999999999996</v>
      </c>
      <c r="AI12" s="23">
        <v>11.68</v>
      </c>
      <c r="AJ12" s="23">
        <v>34.979999999999997</v>
      </c>
      <c r="AK12" s="24">
        <v>0</v>
      </c>
      <c r="AN12" s="185" t="s">
        <v>333</v>
      </c>
      <c r="AO12" s="186"/>
      <c r="AP12" s="186"/>
      <c r="AQ12" s="215">
        <f>SUM(T18,T29,T40,T51,T62)</f>
        <v>67.514491733333344</v>
      </c>
      <c r="AR12" s="186"/>
      <c r="AS12" s="186"/>
      <c r="AT12" s="214"/>
      <c r="AU12" s="185" t="s">
        <v>333</v>
      </c>
      <c r="AV12" s="186"/>
      <c r="AW12" s="186"/>
      <c r="AX12" s="215">
        <f>SUM(T18,T29,T40,T51,T62)</f>
        <v>67.514491733333344</v>
      </c>
      <c r="AY12" s="215"/>
      <c r="AZ12" s="215"/>
      <c r="BA12" s="216"/>
      <c r="BB12" s="23"/>
      <c r="BC12" s="23"/>
    </row>
    <row r="13" spans="1:65" x14ac:dyDescent="0.25">
      <c r="A13" s="1" t="s">
        <v>65</v>
      </c>
      <c r="B13" s="45">
        <f t="shared" ref="B13:G13" si="0">B12*4</f>
        <v>4352</v>
      </c>
      <c r="C13" s="12">
        <f t="shared" si="0"/>
        <v>2832</v>
      </c>
      <c r="D13" s="12">
        <f t="shared" si="0"/>
        <v>4112</v>
      </c>
      <c r="E13" s="12">
        <f t="shared" si="0"/>
        <v>1096</v>
      </c>
      <c r="F13" s="12">
        <f t="shared" si="0"/>
        <v>1851.2</v>
      </c>
      <c r="G13" s="12">
        <f t="shared" si="0"/>
        <v>477.2</v>
      </c>
      <c r="H13" s="12">
        <f>H12*8</f>
        <v>318.16000000000003</v>
      </c>
      <c r="I13" s="12">
        <f>I12*8</f>
        <v>2784</v>
      </c>
      <c r="J13" s="12">
        <f>J12*8</f>
        <v>40.840000000000003</v>
      </c>
      <c r="K13" s="12">
        <f>K12*4</f>
        <v>40.24</v>
      </c>
      <c r="L13" s="12">
        <f t="shared" ref="L13:M13" si="1">L12*4</f>
        <v>226.24</v>
      </c>
      <c r="M13" s="46">
        <f t="shared" si="1"/>
        <v>6.52</v>
      </c>
      <c r="N13" s="45">
        <f t="shared" ref="N13:S13" si="2">N12*4</f>
        <v>4520</v>
      </c>
      <c r="O13" s="12">
        <f t="shared" si="2"/>
        <v>3494</v>
      </c>
      <c r="P13" s="12">
        <f t="shared" si="2"/>
        <v>4936</v>
      </c>
      <c r="Q13" s="12">
        <f t="shared" si="2"/>
        <v>1082.4000000000001</v>
      </c>
      <c r="R13" s="12">
        <f t="shared" si="2"/>
        <v>1695.6</v>
      </c>
      <c r="S13" s="12">
        <f t="shared" si="2"/>
        <v>610</v>
      </c>
      <c r="T13" s="12">
        <f>T12*8</f>
        <v>464</v>
      </c>
      <c r="U13" s="12">
        <f>U12*8</f>
        <v>4086.4</v>
      </c>
      <c r="V13" s="12">
        <f>V12*8</f>
        <v>70.224000000000004</v>
      </c>
      <c r="W13" s="12">
        <f>W12*4</f>
        <v>10.268000000000001</v>
      </c>
      <c r="X13" s="12">
        <f t="shared" ref="X13:Y13" si="3">X12*4</f>
        <v>119.6</v>
      </c>
      <c r="Y13" s="46">
        <f t="shared" si="3"/>
        <v>0</v>
      </c>
      <c r="Z13" s="45">
        <f t="shared" ref="Z13:AE13" si="4">Z12*4</f>
        <v>4968</v>
      </c>
      <c r="AA13" s="12">
        <f t="shared" si="4"/>
        <v>2686.4</v>
      </c>
      <c r="AB13" s="12">
        <f t="shared" si="4"/>
        <v>4100</v>
      </c>
      <c r="AC13" s="12">
        <f t="shared" si="4"/>
        <v>832</v>
      </c>
      <c r="AD13" s="12">
        <f t="shared" si="4"/>
        <v>748.4</v>
      </c>
      <c r="AE13" s="12">
        <f t="shared" si="4"/>
        <v>719.6</v>
      </c>
      <c r="AF13" s="12">
        <f>AF12*8</f>
        <v>615.52</v>
      </c>
      <c r="AG13" s="12">
        <f>AG12*8</f>
        <v>4178.3999999999996</v>
      </c>
      <c r="AH13" s="12">
        <f>AH12*8</f>
        <v>57.031999999999996</v>
      </c>
      <c r="AI13" s="12">
        <f>AI12*4</f>
        <v>46.72</v>
      </c>
      <c r="AJ13" s="12">
        <f t="shared" ref="AJ13:AK13" si="5">AJ12*4</f>
        <v>139.91999999999999</v>
      </c>
      <c r="AK13" s="46">
        <f t="shared" si="5"/>
        <v>0</v>
      </c>
      <c r="AN13" s="185" t="s">
        <v>334</v>
      </c>
      <c r="AO13" s="186"/>
      <c r="AP13" s="186"/>
      <c r="AQ13" s="215">
        <f>SUM(AF18,AF29,AF40,AF51,AF62)</f>
        <v>49.280864000000001</v>
      </c>
      <c r="AR13" s="186"/>
      <c r="AS13" s="186"/>
      <c r="AT13" s="214"/>
      <c r="AU13" s="185" t="s">
        <v>334</v>
      </c>
      <c r="AV13" s="186"/>
      <c r="AW13" s="186"/>
      <c r="AX13" s="215">
        <f>SUM(AF18,AF29,AF40,AF51,AF62)</f>
        <v>49.280864000000001</v>
      </c>
      <c r="AY13" s="215"/>
      <c r="AZ13" s="215"/>
      <c r="BA13" s="216"/>
      <c r="BB13" s="12"/>
      <c r="BC13" s="12"/>
    </row>
    <row r="14" spans="1:65" x14ac:dyDescent="0.25">
      <c r="A14" s="1" t="s">
        <v>63</v>
      </c>
      <c r="B14" s="1">
        <v>2</v>
      </c>
      <c r="C14">
        <v>2</v>
      </c>
      <c r="D14">
        <v>2</v>
      </c>
      <c r="E14">
        <v>1</v>
      </c>
      <c r="F14">
        <v>1</v>
      </c>
      <c r="G14">
        <v>1</v>
      </c>
      <c r="H14">
        <v>1</v>
      </c>
      <c r="I14">
        <v>1</v>
      </c>
      <c r="J14">
        <v>1</v>
      </c>
      <c r="K14">
        <v>1</v>
      </c>
      <c r="L14">
        <v>1</v>
      </c>
      <c r="M14" s="7">
        <v>1</v>
      </c>
      <c r="N14" s="1">
        <v>2</v>
      </c>
      <c r="O14">
        <v>2</v>
      </c>
      <c r="P14">
        <v>2</v>
      </c>
      <c r="Q14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>
        <v>1</v>
      </c>
      <c r="Y14" s="7">
        <v>1</v>
      </c>
      <c r="Z14" s="1">
        <v>2</v>
      </c>
      <c r="AA14">
        <v>2</v>
      </c>
      <c r="AB14">
        <v>2</v>
      </c>
      <c r="AC14">
        <v>1</v>
      </c>
      <c r="AD14">
        <v>1</v>
      </c>
      <c r="AE14">
        <v>1</v>
      </c>
      <c r="AF14">
        <v>1</v>
      </c>
      <c r="AG14">
        <v>1</v>
      </c>
      <c r="AH14">
        <v>1</v>
      </c>
      <c r="AI14">
        <v>1</v>
      </c>
      <c r="AJ14">
        <v>1</v>
      </c>
      <c r="AK14" s="7">
        <v>1</v>
      </c>
      <c r="AN14" s="185" t="s">
        <v>335</v>
      </c>
      <c r="AO14" s="186"/>
      <c r="AP14" s="186"/>
      <c r="AQ14" s="6">
        <f>SUM(F73,F83,F93,F103,F113)</f>
        <v>74.852163733333327</v>
      </c>
      <c r="AR14" s="6">
        <f>SUM(F125,F135,F145,F155,F165)</f>
        <v>100.02336373333333</v>
      </c>
      <c r="AS14" s="6">
        <f>SUM(F177,F187,F197,F207,F217)</f>
        <v>86.468963733333339</v>
      </c>
      <c r="AT14" s="52">
        <f>SUM(F229,F239,F249,F259,F269)</f>
        <v>107.97506773333333</v>
      </c>
      <c r="AU14" s="185" t="s">
        <v>335</v>
      </c>
      <c r="AV14" s="186"/>
      <c r="AW14" s="186"/>
      <c r="AX14" s="6">
        <f>SUM(R73,R83,R93,R103,R113)</f>
        <v>69.574963733333334</v>
      </c>
      <c r="AY14" s="6">
        <f>SUM(R125,R135,R145,R155,R165)</f>
        <v>94.610203733333336</v>
      </c>
      <c r="AZ14" s="6">
        <f>SUM(R177,R187,R197,R207,R217)</f>
        <v>85.728483733333348</v>
      </c>
      <c r="BA14" s="52">
        <f>SUM(R229,R239,R249,R259,R269)</f>
        <v>109.11222773333334</v>
      </c>
    </row>
    <row r="15" spans="1:65" x14ac:dyDescent="0.25">
      <c r="A15" s="1" t="s">
        <v>66</v>
      </c>
      <c r="B15" s="51">
        <f>B13*B14*0.001</f>
        <v>8.7040000000000006</v>
      </c>
      <c r="C15" s="6">
        <f t="shared" ref="C15:M15" si="6">C13*C14*0.001</f>
        <v>5.6639999999999997</v>
      </c>
      <c r="D15" s="6">
        <f t="shared" si="6"/>
        <v>8.2240000000000002</v>
      </c>
      <c r="E15" s="6">
        <f>E13*E14*0.001</f>
        <v>1.0960000000000001</v>
      </c>
      <c r="F15" s="6">
        <f t="shared" si="6"/>
        <v>1.8512000000000002</v>
      </c>
      <c r="G15" s="6">
        <f t="shared" si="6"/>
        <v>0.47720000000000001</v>
      </c>
      <c r="H15" s="6">
        <f>H13*H14*0.001</f>
        <v>0.31816000000000005</v>
      </c>
      <c r="I15" s="6">
        <f t="shared" si="6"/>
        <v>2.7840000000000003</v>
      </c>
      <c r="J15" s="6">
        <f t="shared" si="6"/>
        <v>4.0840000000000001E-2</v>
      </c>
      <c r="K15" s="6">
        <f>K13*K14*0.001</f>
        <v>4.0240000000000005E-2</v>
      </c>
      <c r="L15" s="6">
        <f t="shared" si="6"/>
        <v>0.22624000000000002</v>
      </c>
      <c r="M15" s="52">
        <f t="shared" si="6"/>
        <v>6.5199999999999998E-3</v>
      </c>
      <c r="N15" s="51">
        <f>N13*N14*0.001</f>
        <v>9.0400000000000009</v>
      </c>
      <c r="O15" s="6">
        <f>O13*O14*0.001</f>
        <v>6.9880000000000004</v>
      </c>
      <c r="P15" s="6">
        <f>P13*P14*0.001</f>
        <v>9.8719999999999999</v>
      </c>
      <c r="Q15" s="6">
        <f>Q13*Q14*0.001</f>
        <v>1.0824</v>
      </c>
      <c r="R15" s="6">
        <f t="shared" ref="R15:AK15" si="7">R13*R14*0.001</f>
        <v>1.6956</v>
      </c>
      <c r="S15" s="6">
        <f t="shared" si="7"/>
        <v>0.61</v>
      </c>
      <c r="T15" s="6">
        <f t="shared" si="7"/>
        <v>0.46400000000000002</v>
      </c>
      <c r="U15" s="6">
        <f t="shared" si="7"/>
        <v>4.0864000000000003</v>
      </c>
      <c r="V15" s="6">
        <f t="shared" si="7"/>
        <v>7.0224000000000009E-2</v>
      </c>
      <c r="W15" s="6">
        <f t="shared" si="7"/>
        <v>1.0268000000000001E-2</v>
      </c>
      <c r="X15" s="6">
        <f t="shared" si="7"/>
        <v>0.1196</v>
      </c>
      <c r="Y15" s="52">
        <f t="shared" si="7"/>
        <v>0</v>
      </c>
      <c r="Z15" s="51">
        <f t="shared" si="7"/>
        <v>9.9359999999999999</v>
      </c>
      <c r="AA15" s="6">
        <f t="shared" si="7"/>
        <v>5.3728000000000007</v>
      </c>
      <c r="AB15" s="6">
        <f t="shared" si="7"/>
        <v>8.1999999999999993</v>
      </c>
      <c r="AC15" s="6">
        <f t="shared" si="7"/>
        <v>0.83200000000000007</v>
      </c>
      <c r="AD15" s="6">
        <f t="shared" si="7"/>
        <v>0.74839999999999995</v>
      </c>
      <c r="AE15" s="6">
        <f t="shared" si="7"/>
        <v>0.71960000000000002</v>
      </c>
      <c r="AF15" s="6">
        <f t="shared" si="7"/>
        <v>0.61551999999999996</v>
      </c>
      <c r="AG15" s="6">
        <f t="shared" si="7"/>
        <v>4.1783999999999999</v>
      </c>
      <c r="AH15" s="6">
        <f t="shared" si="7"/>
        <v>5.7031999999999999E-2</v>
      </c>
      <c r="AI15" s="6">
        <f t="shared" si="7"/>
        <v>4.6719999999999998E-2</v>
      </c>
      <c r="AJ15" s="6">
        <f t="shared" si="7"/>
        <v>0.13991999999999999</v>
      </c>
      <c r="AK15" s="52">
        <f t="shared" si="7"/>
        <v>0</v>
      </c>
      <c r="AN15" s="185" t="s">
        <v>336</v>
      </c>
      <c r="AO15" s="186"/>
      <c r="AP15" s="186"/>
      <c r="AQ15" s="6">
        <f>SUM(B73,B83,B93,B103,B113)</f>
        <v>19.128408</v>
      </c>
      <c r="AR15" s="6">
        <f>SUM(B125,B135,B145,B155,B165)</f>
        <v>30.106007999999999</v>
      </c>
      <c r="AS15" s="6">
        <f>SUM(B177,B187,B197,B207,B217)</f>
        <v>24.320407999999997</v>
      </c>
      <c r="AT15" s="52">
        <f>SUM(B229,B239,B249,B259,B269)</f>
        <v>35.075207999999996</v>
      </c>
      <c r="AU15" s="185" t="s">
        <v>336</v>
      </c>
      <c r="AV15" s="186"/>
      <c r="AW15" s="186"/>
      <c r="AX15" s="6">
        <f>SUM(N73,N83,N93,N103,N113)</f>
        <v>15.662407999999999</v>
      </c>
      <c r="AY15" s="6">
        <f>SUM(N125,N135,N145,N155,N165)</f>
        <v>28.066008000000004</v>
      </c>
      <c r="AZ15" s="6">
        <f>SUM(N177,N187,N197,N207,N217)</f>
        <v>23.050007999999998</v>
      </c>
      <c r="BA15" s="52">
        <f>SUM(N229,N239,N249,N259,N269)</f>
        <v>36.747608</v>
      </c>
      <c r="BB15" s="6"/>
      <c r="BC15" s="6"/>
    </row>
    <row r="16" spans="1:65" x14ac:dyDescent="0.25">
      <c r="A16" s="1" t="s">
        <v>62</v>
      </c>
      <c r="B16" s="51">
        <f>SUM(B15,E15,H15,K15)</f>
        <v>10.158400000000002</v>
      </c>
      <c r="C16" s="6">
        <f>SUM(C15,F15,I15,L15)</f>
        <v>10.525440000000001</v>
      </c>
      <c r="D16" s="6">
        <f>SUM(D15,G15,J15,M15)</f>
        <v>8.7485599999999994</v>
      </c>
      <c r="E16" s="54"/>
      <c r="F16" s="54"/>
      <c r="G16" s="54"/>
      <c r="H16" s="54"/>
      <c r="I16" s="54"/>
      <c r="J16" s="54"/>
      <c r="K16" s="65"/>
      <c r="L16" s="65"/>
      <c r="M16" s="66"/>
      <c r="N16" s="51">
        <f>SUM(N15,Q15,T15,W15)</f>
        <v>10.596668000000001</v>
      </c>
      <c r="O16" s="6">
        <f>SUM(O15,R15,U15,X15)</f>
        <v>12.8896</v>
      </c>
      <c r="P16" s="6">
        <f>SUM(P15,S15,V15,Y15)</f>
        <v>10.552223999999999</v>
      </c>
      <c r="Q16" s="54"/>
      <c r="R16" s="54"/>
      <c r="S16" s="54"/>
      <c r="T16" s="54"/>
      <c r="U16" s="54"/>
      <c r="V16" s="54"/>
      <c r="W16" s="65"/>
      <c r="X16" s="65"/>
      <c r="Y16" s="66"/>
      <c r="Z16" s="51">
        <f>SUM(Z15,AC15,AF15,AI15)</f>
        <v>11.430240000000001</v>
      </c>
      <c r="AA16" s="6">
        <f>SUM(AA15,AD15,AG15,AJ15)</f>
        <v>10.439520000000002</v>
      </c>
      <c r="AB16" s="6">
        <f>SUM(AB15,AE15,AH15,AK15)</f>
        <v>8.9766319999999986</v>
      </c>
      <c r="AC16" s="54"/>
      <c r="AD16" s="54"/>
      <c r="AE16" s="54"/>
      <c r="AF16" s="54"/>
      <c r="AG16" s="54"/>
      <c r="AH16" s="54"/>
      <c r="AI16" s="65"/>
      <c r="AJ16" s="65"/>
      <c r="AK16" s="66"/>
      <c r="AN16" s="185" t="s">
        <v>337</v>
      </c>
      <c r="AO16" s="186"/>
      <c r="AP16" s="186"/>
      <c r="AQ16" s="6">
        <f>SUM(C73,C83,C93,C103,C113)</f>
        <v>49.842891733333339</v>
      </c>
      <c r="AR16" s="6">
        <f>SUM(C125,C135,C145,C155,C165)</f>
        <v>62.399291733333335</v>
      </c>
      <c r="AS16" s="6">
        <f>SUM(C177,C187,C197,C207,C217)</f>
        <v>53.394491733333346</v>
      </c>
      <c r="AT16" s="52">
        <f>SUM(C229,C239,C249,C259,C269)</f>
        <v>64.356995733333335</v>
      </c>
      <c r="AU16" s="185" t="s">
        <v>337</v>
      </c>
      <c r="AV16" s="186"/>
      <c r="AW16" s="186"/>
      <c r="AX16" s="6">
        <f>SUM(O73,O83,O93,O103,O113)</f>
        <v>46.690091733333333</v>
      </c>
      <c r="AY16" s="6">
        <f>SUM(O125,O135,O145,O155,O165)</f>
        <v>59.660131733333337</v>
      </c>
      <c r="AZ16" s="6">
        <f>SUM(O177,O187,O197,O207,O217)</f>
        <v>54.009211733333338</v>
      </c>
      <c r="BA16" s="52">
        <f>SUM(O229,O239,O249,O259,O269)</f>
        <v>65.419355733333333</v>
      </c>
      <c r="BB16" s="48"/>
      <c r="BC16" s="48"/>
    </row>
    <row r="17" spans="1:53" ht="15.75" thickBot="1" x14ac:dyDescent="0.3">
      <c r="A17" s="2" t="s">
        <v>67</v>
      </c>
      <c r="B17" s="212">
        <f>SUM(B16:D16)</f>
        <v>29.432400000000001</v>
      </c>
      <c r="C17" s="244"/>
      <c r="D17" s="244"/>
      <c r="E17" s="282"/>
      <c r="F17" s="282"/>
      <c r="G17" s="282"/>
      <c r="H17" s="282"/>
      <c r="I17" s="282"/>
      <c r="J17" s="282"/>
      <c r="K17" s="67"/>
      <c r="L17" s="67"/>
      <c r="M17" s="68"/>
      <c r="N17" s="212">
        <f>SUM(N16:P16)</f>
        <v>34.038492000000005</v>
      </c>
      <c r="O17" s="244"/>
      <c r="P17" s="244"/>
      <c r="Q17" s="282"/>
      <c r="R17" s="282"/>
      <c r="S17" s="282"/>
      <c r="T17" s="282"/>
      <c r="U17" s="282"/>
      <c r="V17" s="282"/>
      <c r="W17" s="67"/>
      <c r="X17" s="67"/>
      <c r="Y17" s="68"/>
      <c r="Z17" s="212">
        <f>SUM(Z16:AB16)</f>
        <v>30.846392000000002</v>
      </c>
      <c r="AA17" s="244"/>
      <c r="AB17" s="244"/>
      <c r="AC17" s="282"/>
      <c r="AD17" s="282"/>
      <c r="AE17" s="282"/>
      <c r="AF17" s="282"/>
      <c r="AG17" s="282"/>
      <c r="AH17" s="282"/>
      <c r="AI17" s="67"/>
      <c r="AJ17" s="67"/>
      <c r="AK17" s="68"/>
      <c r="AN17" s="185" t="s">
        <v>338</v>
      </c>
      <c r="AO17" s="186"/>
      <c r="AP17" s="186"/>
      <c r="AQ17" s="6">
        <f>SUM(D73,D83,D93,,D103,D113)</f>
        <v>5.8808639999999972</v>
      </c>
      <c r="AR17" s="6">
        <f>SUM(D125,D135,D145,D155,D165)</f>
        <v>7.5180639999999999</v>
      </c>
      <c r="AS17" s="6">
        <f>SUM(D177,D187,D197,D207,D217)</f>
        <v>8.7540639999999996</v>
      </c>
      <c r="AT17" s="52">
        <f>SUM(D229,D239,D249,D259,D269)</f>
        <v>8.542863999999998</v>
      </c>
      <c r="AU17" s="185" t="s">
        <v>338</v>
      </c>
      <c r="AV17" s="186"/>
      <c r="AW17" s="186"/>
      <c r="AX17" s="6">
        <f>SUM(P73,P83,P93,P103,P113)</f>
        <v>7.2224639999999987</v>
      </c>
      <c r="AY17" s="6">
        <f>SUM(P125,P135,P145,P155,P165)</f>
        <v>6.8840639999999995</v>
      </c>
      <c r="AZ17" s="6">
        <f>SUM(P177,P187,P197,P207,P217)</f>
        <v>8.6692639999999983</v>
      </c>
      <c r="BA17" s="52">
        <f>SUM(P229,P239,P249,P259,P269)</f>
        <v>6.9452639999999981</v>
      </c>
    </row>
    <row r="18" spans="1:53" x14ac:dyDescent="0.25">
      <c r="A18" s="3" t="s">
        <v>75</v>
      </c>
      <c r="B18" s="276" t="s">
        <v>0</v>
      </c>
      <c r="C18" s="277"/>
      <c r="D18" s="277"/>
      <c r="E18" s="277"/>
      <c r="F18" s="277"/>
      <c r="G18" s="277"/>
      <c r="H18" s="278">
        <f>AVERAGE(B16,N16,Z16)</f>
        <v>10.728436000000002</v>
      </c>
      <c r="I18" s="278"/>
      <c r="J18" s="278"/>
      <c r="K18" s="278"/>
      <c r="L18" s="278"/>
      <c r="M18" s="278"/>
      <c r="N18" s="277" t="s">
        <v>1</v>
      </c>
      <c r="O18" s="277"/>
      <c r="P18" s="277"/>
      <c r="Q18" s="277"/>
      <c r="R18" s="277"/>
      <c r="S18" s="277"/>
      <c r="T18" s="278">
        <f>AVERAGE(C16,O16,AA16)</f>
        <v>11.284853333333336</v>
      </c>
      <c r="U18" s="278"/>
      <c r="V18" s="278"/>
      <c r="W18" s="278"/>
      <c r="X18" s="278"/>
      <c r="Y18" s="278"/>
      <c r="Z18" s="277" t="s">
        <v>2</v>
      </c>
      <c r="AA18" s="277"/>
      <c r="AB18" s="277"/>
      <c r="AC18" s="277"/>
      <c r="AD18" s="277"/>
      <c r="AE18" s="277"/>
      <c r="AF18" s="278">
        <f>AVERAGE(D16,P16,AB16)</f>
        <v>9.4258053333333329</v>
      </c>
      <c r="AG18" s="278"/>
      <c r="AH18" s="278"/>
      <c r="AI18" s="278"/>
      <c r="AJ18" s="278"/>
      <c r="AK18" s="279"/>
      <c r="AN18" s="185" t="s">
        <v>339</v>
      </c>
      <c r="AO18" s="186"/>
      <c r="AP18" s="186"/>
      <c r="AQ18" s="6">
        <f>SUM(AQ19:AQ21)</f>
        <v>73.665100000000024</v>
      </c>
      <c r="AR18" s="6">
        <f>SUM(AR19:AR21)</f>
        <v>93.521767999999994</v>
      </c>
      <c r="AS18" s="6">
        <f>SUM(AS19:AS21)</f>
        <v>82.23332400000001</v>
      </c>
      <c r="AT18" s="52">
        <f>SUM(AT19:AT21)</f>
        <v>100.38254000000001</v>
      </c>
      <c r="AU18" s="185" t="s">
        <v>339</v>
      </c>
      <c r="AV18" s="186"/>
      <c r="AW18" s="186"/>
      <c r="AX18" s="6">
        <f>SUM(AX19:AX21)</f>
        <v>63.702064</v>
      </c>
      <c r="AY18" s="6">
        <f>SUM(AY19:AY21)</f>
        <v>85.566648000000001</v>
      </c>
      <c r="AZ18" s="6">
        <f>SUM(AZ19:AZ21)</f>
        <v>78.654871999999997</v>
      </c>
      <c r="BA18" s="52">
        <f>SUM(BA19:BA21)</f>
        <v>104.67547599999999</v>
      </c>
    </row>
    <row r="19" spans="1:53" ht="15.75" thickBot="1" x14ac:dyDescent="0.3">
      <c r="A19" s="5" t="s">
        <v>76</v>
      </c>
      <c r="B19" s="212">
        <f>SUM(H18,T18,AF18)</f>
        <v>31.439094666666673</v>
      </c>
      <c r="C19" s="213"/>
      <c r="D19" s="213"/>
      <c r="E19" s="213"/>
      <c r="F19" s="213"/>
      <c r="G19" s="213"/>
      <c r="H19" s="269"/>
      <c r="I19" s="269"/>
      <c r="J19" s="269"/>
      <c r="K19" s="269"/>
      <c r="L19" s="269"/>
      <c r="M19" s="269"/>
      <c r="N19" s="269"/>
      <c r="O19" s="269"/>
      <c r="P19" s="269"/>
      <c r="Q19" s="269"/>
      <c r="R19" s="269"/>
      <c r="S19" s="269"/>
      <c r="T19" s="269"/>
      <c r="U19" s="269"/>
      <c r="V19" s="269"/>
      <c r="W19" s="269"/>
      <c r="X19" s="269"/>
      <c r="Y19" s="269"/>
      <c r="Z19" s="269"/>
      <c r="AA19" s="269"/>
      <c r="AB19" s="269"/>
      <c r="AC19" s="269"/>
      <c r="AD19" s="269"/>
      <c r="AE19" s="269"/>
      <c r="AF19" s="269"/>
      <c r="AG19" s="269"/>
      <c r="AH19" s="269"/>
      <c r="AI19" s="269"/>
      <c r="AJ19" s="269"/>
      <c r="AK19" s="284"/>
      <c r="AN19" s="185" t="s">
        <v>340</v>
      </c>
      <c r="AO19" s="186"/>
      <c r="AP19" s="186"/>
      <c r="AQ19" s="6">
        <f>SUM(K73,K83,K93,K103,K113)</f>
        <v>17.605240000000002</v>
      </c>
      <c r="AR19" s="6">
        <f>SUM(K125,K135,K145,K155,K165)</f>
        <v>26.98424</v>
      </c>
      <c r="AS19" s="6">
        <f>SUM(K177,K187,K197,K207,K217)</f>
        <v>23.563600000000001</v>
      </c>
      <c r="AT19" s="52">
        <f>SUM(K229,K239,K249,K259,K269)</f>
        <v>32.200600000000001</v>
      </c>
      <c r="AU19" s="185" t="s">
        <v>340</v>
      </c>
      <c r="AV19" s="186"/>
      <c r="AW19" s="186"/>
      <c r="AX19" s="6">
        <f>SUM(W73,W83,W93,W103,W113)</f>
        <v>14.111040000000001</v>
      </c>
      <c r="AY19" s="6">
        <f>SUM(W125,W135,W145,W155,W165)</f>
        <v>24.215088000000002</v>
      </c>
      <c r="AZ19" s="6">
        <f>SUM(W177,W187,W197,W207,W217)</f>
        <v>21.379760000000001</v>
      </c>
      <c r="BA19" s="52">
        <f>SUM(W229,W239,W249,W259,W269)</f>
        <v>33.056799999999996</v>
      </c>
    </row>
    <row r="20" spans="1:53" ht="31.5" x14ac:dyDescent="0.5">
      <c r="A20" s="1"/>
      <c r="B20" s="238" t="s">
        <v>84</v>
      </c>
      <c r="C20" s="239"/>
      <c r="D20" s="239"/>
      <c r="E20" s="239"/>
      <c r="F20" s="239"/>
      <c r="G20" s="239"/>
      <c r="H20" s="239"/>
      <c r="I20" s="239"/>
      <c r="J20" s="239"/>
      <c r="K20" s="239"/>
      <c r="L20" s="239"/>
      <c r="M20" s="240"/>
      <c r="N20" s="238" t="s">
        <v>88</v>
      </c>
      <c r="O20" s="239"/>
      <c r="P20" s="239"/>
      <c r="Q20" s="239"/>
      <c r="R20" s="239"/>
      <c r="S20" s="239"/>
      <c r="T20" s="239"/>
      <c r="U20" s="239"/>
      <c r="V20" s="239"/>
      <c r="W20" s="239"/>
      <c r="X20" s="239"/>
      <c r="Y20" s="240"/>
      <c r="Z20" s="238" t="s">
        <v>92</v>
      </c>
      <c r="AA20" s="239"/>
      <c r="AB20" s="239"/>
      <c r="AC20" s="239"/>
      <c r="AD20" s="239"/>
      <c r="AE20" s="239"/>
      <c r="AF20" s="239"/>
      <c r="AG20" s="239"/>
      <c r="AH20" s="239"/>
      <c r="AI20" s="239"/>
      <c r="AJ20" s="239"/>
      <c r="AK20" s="240"/>
      <c r="AN20" s="185" t="s">
        <v>341</v>
      </c>
      <c r="AO20" s="186"/>
      <c r="AP20" s="186"/>
      <c r="AQ20" s="6">
        <f>SUM(L73,L83,L93,L103,L113)</f>
        <v>51.340820000000008</v>
      </c>
      <c r="AR20" s="6">
        <f>SUM(L125,L135,L145,L155,L165)</f>
        <v>63.363759999999999</v>
      </c>
      <c r="AS20" s="6">
        <f>SUM(L177,L187,L197,L207,L217)</f>
        <v>54.082456000000008</v>
      </c>
      <c r="AT20" s="52">
        <f>SUM(L229,L239,L249,L259,L269)</f>
        <v>63.702604000000001</v>
      </c>
      <c r="AU20" s="185" t="s">
        <v>341</v>
      </c>
      <c r="AV20" s="186"/>
      <c r="AW20" s="186"/>
      <c r="AX20" s="6">
        <f>SUM(X73,X83,X93,X103,X113)</f>
        <v>45.694583999999999</v>
      </c>
      <c r="AY20" s="6">
        <f>SUM(X125,X135,X145,X155,X165)</f>
        <v>58.100168000000004</v>
      </c>
      <c r="AZ20" s="6">
        <f>SUM(X177,X187,X197,X207,X217)</f>
        <v>52.232439999999997</v>
      </c>
      <c r="BA20" s="52">
        <f>SUM(X229,X239,X249,X259,X269)</f>
        <v>66.472999999999999</v>
      </c>
    </row>
    <row r="21" spans="1:53" ht="15.75" thickBot="1" x14ac:dyDescent="0.3">
      <c r="A21" s="1"/>
      <c r="B21" s="283" t="s">
        <v>96</v>
      </c>
      <c r="C21" s="280"/>
      <c r="D21" s="280"/>
      <c r="E21" s="280" t="s">
        <v>97</v>
      </c>
      <c r="F21" s="280"/>
      <c r="G21" s="280"/>
      <c r="H21" s="280" t="s">
        <v>98</v>
      </c>
      <c r="I21" s="280"/>
      <c r="J21" s="280"/>
      <c r="K21" s="280" t="s">
        <v>99</v>
      </c>
      <c r="L21" s="280"/>
      <c r="M21" s="281"/>
      <c r="N21" s="283" t="s">
        <v>120</v>
      </c>
      <c r="O21" s="280"/>
      <c r="P21" s="280"/>
      <c r="Q21" s="280" t="s">
        <v>121</v>
      </c>
      <c r="R21" s="280"/>
      <c r="S21" s="280"/>
      <c r="T21" s="280" t="s">
        <v>122</v>
      </c>
      <c r="U21" s="280"/>
      <c r="V21" s="280"/>
      <c r="W21" s="280" t="s">
        <v>123</v>
      </c>
      <c r="X21" s="280"/>
      <c r="Y21" s="281"/>
      <c r="Z21" s="283" t="s">
        <v>151</v>
      </c>
      <c r="AA21" s="280"/>
      <c r="AB21" s="280"/>
      <c r="AC21" s="280" t="s">
        <v>150</v>
      </c>
      <c r="AD21" s="280"/>
      <c r="AE21" s="280"/>
      <c r="AF21" s="280" t="s">
        <v>149</v>
      </c>
      <c r="AG21" s="280"/>
      <c r="AH21" s="280"/>
      <c r="AI21" s="280" t="s">
        <v>148</v>
      </c>
      <c r="AJ21" s="280"/>
      <c r="AK21" s="281"/>
      <c r="AN21" s="243" t="s">
        <v>342</v>
      </c>
      <c r="AO21" s="244"/>
      <c r="AP21" s="244"/>
      <c r="AQ21" s="96">
        <f>SUM(M73,M83,M93,M103,,M113)</f>
        <v>4.7190400000000006</v>
      </c>
      <c r="AR21" s="96">
        <f>SUM(M135,M125,M145,M155,M165)</f>
        <v>3.1737679999999999</v>
      </c>
      <c r="AS21" s="96">
        <f>SUM(M177,M187,M197,M207,M217)</f>
        <v>4.5872679999999999</v>
      </c>
      <c r="AT21" s="97">
        <f>SUM(M229,M239,M249,M259,M269)</f>
        <v>4.479336</v>
      </c>
      <c r="AU21" s="243" t="s">
        <v>342</v>
      </c>
      <c r="AV21" s="244"/>
      <c r="AW21" s="244"/>
      <c r="AX21" s="96">
        <f>SUM(Y73,Y83,Y93,Y103,Y113)</f>
        <v>3.8964400000000001</v>
      </c>
      <c r="AY21" s="96">
        <f>SUM(Y135,Y125,Y145,Y155,Y165)</f>
        <v>3.2513920000000001</v>
      </c>
      <c r="AZ21" s="96">
        <f>SUM(Y177,Y187,Y197,Y207,Y217)</f>
        <v>5.0426720000000005</v>
      </c>
      <c r="BA21" s="97">
        <f>SUM(Y229,Y239,Y249,Y259,Y269)</f>
        <v>5.1456759999999999</v>
      </c>
    </row>
    <row r="22" spans="1:53" x14ac:dyDescent="0.25">
      <c r="A22" s="1" t="s">
        <v>11</v>
      </c>
      <c r="B22" s="72" t="s">
        <v>0</v>
      </c>
      <c r="C22" s="70" t="s">
        <v>1</v>
      </c>
      <c r="D22" s="71" t="s">
        <v>2</v>
      </c>
      <c r="E22" s="69" t="s">
        <v>0</v>
      </c>
      <c r="F22" s="70" t="s">
        <v>1</v>
      </c>
      <c r="G22" s="71" t="s">
        <v>2</v>
      </c>
      <c r="H22" s="69" t="s">
        <v>0</v>
      </c>
      <c r="I22" s="70" t="s">
        <v>1</v>
      </c>
      <c r="J22" s="71" t="s">
        <v>2</v>
      </c>
      <c r="K22" s="69" t="s">
        <v>0</v>
      </c>
      <c r="L22" s="70" t="s">
        <v>1</v>
      </c>
      <c r="M22" s="73" t="s">
        <v>2</v>
      </c>
      <c r="N22" s="72" t="s">
        <v>0</v>
      </c>
      <c r="O22" s="70" t="s">
        <v>1</v>
      </c>
      <c r="P22" s="71" t="s">
        <v>2</v>
      </c>
      <c r="Q22" s="69" t="s">
        <v>0</v>
      </c>
      <c r="R22" s="70" t="s">
        <v>1</v>
      </c>
      <c r="S22" s="71" t="s">
        <v>2</v>
      </c>
      <c r="T22" s="69" t="s">
        <v>0</v>
      </c>
      <c r="U22" s="70" t="s">
        <v>1</v>
      </c>
      <c r="V22" s="71" t="s">
        <v>2</v>
      </c>
      <c r="W22" s="69" t="s">
        <v>0</v>
      </c>
      <c r="X22" s="70" t="s">
        <v>1</v>
      </c>
      <c r="Y22" s="73" t="s">
        <v>2</v>
      </c>
      <c r="Z22" s="72" t="s">
        <v>0</v>
      </c>
      <c r="AA22" s="70" t="s">
        <v>1</v>
      </c>
      <c r="AB22" s="71" t="s">
        <v>2</v>
      </c>
      <c r="AC22" s="69" t="s">
        <v>0</v>
      </c>
      <c r="AD22" s="70" t="s">
        <v>1</v>
      </c>
      <c r="AE22" s="71" t="s">
        <v>2</v>
      </c>
      <c r="AF22" s="69" t="s">
        <v>0</v>
      </c>
      <c r="AG22" s="70" t="s">
        <v>1</v>
      </c>
      <c r="AH22" s="71" t="s">
        <v>2</v>
      </c>
      <c r="AI22" s="69" t="s">
        <v>0</v>
      </c>
      <c r="AJ22" s="70" t="s">
        <v>1</v>
      </c>
      <c r="AK22" s="73" t="s">
        <v>2</v>
      </c>
      <c r="AN22" s="242" t="s">
        <v>346</v>
      </c>
      <c r="AO22" s="210"/>
      <c r="AP22" s="210"/>
      <c r="AQ22" s="99">
        <f t="shared" ref="AQ22:AQ29" si="8">AQ14/AQ10</f>
        <v>0.43247906664610247</v>
      </c>
      <c r="AR22" s="99">
        <f>AR14/AQ10</f>
        <v>0.57791263248321922</v>
      </c>
      <c r="AS22" s="99">
        <f>AS14/AQ10</f>
        <v>0.49959833976842555</v>
      </c>
      <c r="AT22" s="100">
        <f>AT14/AQ10</f>
        <v>0.62385580035766564</v>
      </c>
      <c r="AU22" s="242" t="s">
        <v>346</v>
      </c>
      <c r="AV22" s="210"/>
      <c r="AW22" s="210"/>
      <c r="AX22" s="99">
        <f t="shared" ref="AX22:AX29" si="9">AX14/AX10</f>
        <v>0.4019885849195407</v>
      </c>
      <c r="AY22" s="99">
        <f>AY14/AX10</f>
        <v>0.54663660427451854</v>
      </c>
      <c r="AZ22" s="99">
        <f>AZ14/AX10</f>
        <v>0.49532001188453179</v>
      </c>
      <c r="BA22" s="100">
        <f>BA14/AX10</f>
        <v>0.63042605659206585</v>
      </c>
    </row>
    <row r="23" spans="1:53" x14ac:dyDescent="0.25">
      <c r="A23" s="1" t="s">
        <v>16</v>
      </c>
      <c r="B23" s="22">
        <v>1209</v>
      </c>
      <c r="C23" s="23">
        <v>572.5</v>
      </c>
      <c r="D23" s="23">
        <v>1125</v>
      </c>
      <c r="E23" s="23">
        <v>342.3</v>
      </c>
      <c r="F23" s="23">
        <v>903.4</v>
      </c>
      <c r="G23" s="23">
        <v>80.98</v>
      </c>
      <c r="H23" s="23">
        <v>58.36</v>
      </c>
      <c r="I23" s="23">
        <v>917.1</v>
      </c>
      <c r="J23" s="23">
        <v>3.097</v>
      </c>
      <c r="K23" s="23">
        <v>2.5059999999999998</v>
      </c>
      <c r="L23" s="23">
        <v>16.84</v>
      </c>
      <c r="M23" s="24">
        <v>0</v>
      </c>
      <c r="N23" s="22">
        <v>1184</v>
      </c>
      <c r="O23" s="23">
        <v>720</v>
      </c>
      <c r="P23" s="23">
        <v>1184</v>
      </c>
      <c r="Q23" s="23">
        <v>297.39999999999998</v>
      </c>
      <c r="R23" s="23">
        <v>760.9</v>
      </c>
      <c r="S23" s="23">
        <v>94.47</v>
      </c>
      <c r="T23" s="23">
        <v>43.35</v>
      </c>
      <c r="U23" s="23">
        <v>711.3</v>
      </c>
      <c r="V23" s="23">
        <v>5.01</v>
      </c>
      <c r="W23" s="23">
        <v>0</v>
      </c>
      <c r="X23" s="23">
        <v>5.7960000000000003</v>
      </c>
      <c r="Y23" s="24">
        <v>0</v>
      </c>
      <c r="Z23" s="22">
        <v>1131</v>
      </c>
      <c r="AA23" s="23">
        <v>426.3</v>
      </c>
      <c r="AB23" s="23">
        <v>1060</v>
      </c>
      <c r="AC23" s="23">
        <v>390</v>
      </c>
      <c r="AD23" s="23">
        <v>563.70000000000005</v>
      </c>
      <c r="AE23" s="23">
        <v>176.2</v>
      </c>
      <c r="AF23" s="23">
        <v>127.5</v>
      </c>
      <c r="AG23" s="23">
        <v>960.9</v>
      </c>
      <c r="AH23" s="23">
        <v>10.46</v>
      </c>
      <c r="AI23" s="23">
        <v>1.3440000000000001</v>
      </c>
      <c r="AJ23" s="23">
        <v>46.57</v>
      </c>
      <c r="AK23" s="24">
        <v>0</v>
      </c>
      <c r="AN23" s="185" t="s">
        <v>347</v>
      </c>
      <c r="AO23" s="186"/>
      <c r="AP23" s="186"/>
      <c r="AQ23" s="48">
        <f t="shared" si="8"/>
        <v>0.33986960713702424</v>
      </c>
      <c r="AR23" s="48">
        <f>AR15/AQ11</f>
        <v>0.53491733924872931</v>
      </c>
      <c r="AS23" s="48">
        <f>AS15/AQ11</f>
        <v>0.4321199920229713</v>
      </c>
      <c r="AT23" s="53">
        <f>AT15/AQ11</f>
        <v>0.62320905969850748</v>
      </c>
      <c r="AU23" s="185" t="s">
        <v>347</v>
      </c>
      <c r="AV23" s="186"/>
      <c r="AW23" s="186"/>
      <c r="AX23" s="48">
        <f t="shared" si="9"/>
        <v>0.27828643417579679</v>
      </c>
      <c r="AY23" s="48">
        <f>AY15/AX11</f>
        <v>0.49867104010247904</v>
      </c>
      <c r="AZ23" s="48">
        <f>AZ15/AX11</f>
        <v>0.40954778690758087</v>
      </c>
      <c r="BA23" s="53">
        <f>BA15/AX11</f>
        <v>0.65292391788095328</v>
      </c>
    </row>
    <row r="24" spans="1:53" x14ac:dyDescent="0.25">
      <c r="A24" s="1" t="s">
        <v>65</v>
      </c>
      <c r="B24" s="45">
        <f t="shared" ref="B24:G24" si="10">B23*4</f>
        <v>4836</v>
      </c>
      <c r="C24" s="12">
        <f t="shared" si="10"/>
        <v>2290</v>
      </c>
      <c r="D24" s="12">
        <f t="shared" si="10"/>
        <v>4500</v>
      </c>
      <c r="E24" s="12">
        <f t="shared" si="10"/>
        <v>1369.2</v>
      </c>
      <c r="F24" s="12">
        <f t="shared" si="10"/>
        <v>3613.6</v>
      </c>
      <c r="G24" s="12">
        <f t="shared" si="10"/>
        <v>323.92</v>
      </c>
      <c r="H24" s="12">
        <f>H23*8</f>
        <v>466.88</v>
      </c>
      <c r="I24" s="12">
        <f>I23*8</f>
        <v>7336.8</v>
      </c>
      <c r="J24" s="12">
        <f>J23*8</f>
        <v>24.776</v>
      </c>
      <c r="K24" s="12">
        <f>K23*4</f>
        <v>10.023999999999999</v>
      </c>
      <c r="L24" s="12">
        <f t="shared" ref="L24:M24" si="11">L23*4</f>
        <v>67.36</v>
      </c>
      <c r="M24" s="46">
        <f t="shared" si="11"/>
        <v>0</v>
      </c>
      <c r="N24" s="45">
        <f t="shared" ref="N24:S24" si="12">N23*4</f>
        <v>4736</v>
      </c>
      <c r="O24" s="12">
        <f t="shared" si="12"/>
        <v>2880</v>
      </c>
      <c r="P24" s="12">
        <f t="shared" si="12"/>
        <v>4736</v>
      </c>
      <c r="Q24" s="12">
        <f t="shared" si="12"/>
        <v>1189.5999999999999</v>
      </c>
      <c r="R24" s="12">
        <f t="shared" si="12"/>
        <v>3043.6</v>
      </c>
      <c r="S24" s="12">
        <f t="shared" si="12"/>
        <v>377.88</v>
      </c>
      <c r="T24" s="12">
        <f>T23*8</f>
        <v>346.8</v>
      </c>
      <c r="U24" s="12">
        <f>U23*8</f>
        <v>5690.4</v>
      </c>
      <c r="V24" s="12">
        <f>V23*8</f>
        <v>40.08</v>
      </c>
      <c r="W24" s="12">
        <f>W23*4</f>
        <v>0</v>
      </c>
      <c r="X24" s="12">
        <f t="shared" ref="X24:Y24" si="13">X23*4</f>
        <v>23.184000000000001</v>
      </c>
      <c r="Y24" s="46">
        <f t="shared" si="13"/>
        <v>0</v>
      </c>
      <c r="Z24" s="45">
        <f t="shared" ref="Z24:AE24" si="14">Z23*4</f>
        <v>4524</v>
      </c>
      <c r="AA24" s="12">
        <f t="shared" si="14"/>
        <v>1705.2</v>
      </c>
      <c r="AB24" s="12">
        <f t="shared" si="14"/>
        <v>4240</v>
      </c>
      <c r="AC24" s="12">
        <f t="shared" si="14"/>
        <v>1560</v>
      </c>
      <c r="AD24" s="12">
        <f t="shared" si="14"/>
        <v>2254.8000000000002</v>
      </c>
      <c r="AE24" s="12">
        <f t="shared" si="14"/>
        <v>704.8</v>
      </c>
      <c r="AF24" s="12">
        <f>AF23*8</f>
        <v>1020</v>
      </c>
      <c r="AG24" s="12">
        <f>AG23*8</f>
        <v>7687.2</v>
      </c>
      <c r="AH24" s="12">
        <f>AH23*8</f>
        <v>83.68</v>
      </c>
      <c r="AI24" s="12">
        <f>AI23*4</f>
        <v>5.3760000000000003</v>
      </c>
      <c r="AJ24" s="12">
        <f t="shared" ref="AJ24:AK24" si="15">AJ23*4</f>
        <v>186.28</v>
      </c>
      <c r="AK24" s="46">
        <f t="shared" si="15"/>
        <v>0</v>
      </c>
      <c r="AN24" s="185" t="s">
        <v>348</v>
      </c>
      <c r="AO24" s="186"/>
      <c r="AP24" s="186"/>
      <c r="AQ24" s="48">
        <f t="shared" si="8"/>
        <v>0.73825471322810599</v>
      </c>
      <c r="AR24" s="48">
        <f>AR16/AQ12</f>
        <v>0.924235525312049</v>
      </c>
      <c r="AS24" s="48">
        <f>AS16/AQ12</f>
        <v>0.79085971563304158</v>
      </c>
      <c r="AT24" s="53">
        <f>AT16/AQ12</f>
        <v>0.95323232214394227</v>
      </c>
      <c r="AU24" s="185" t="s">
        <v>348</v>
      </c>
      <c r="AV24" s="186"/>
      <c r="AW24" s="186"/>
      <c r="AX24" s="48">
        <f t="shared" si="9"/>
        <v>0.69155659080939857</v>
      </c>
      <c r="AY24" s="48">
        <f>AY16/AX12</f>
        <v>0.88366408754104353</v>
      </c>
      <c r="AZ24" s="48">
        <f>AZ16/AX12</f>
        <v>0.79996472382043926</v>
      </c>
      <c r="BA24" s="53">
        <f>BA16/AX12</f>
        <v>0.96896761056462788</v>
      </c>
    </row>
    <row r="25" spans="1:53" ht="15.75" thickBot="1" x14ac:dyDescent="0.3">
      <c r="A25" s="1" t="s">
        <v>63</v>
      </c>
      <c r="B25" s="1">
        <v>2</v>
      </c>
      <c r="C25">
        <v>2</v>
      </c>
      <c r="D25">
        <v>2</v>
      </c>
      <c r="E25">
        <v>1</v>
      </c>
      <c r="F25">
        <v>1</v>
      </c>
      <c r="G25">
        <v>1</v>
      </c>
      <c r="H25">
        <v>1</v>
      </c>
      <c r="I25">
        <v>1</v>
      </c>
      <c r="J25">
        <v>1</v>
      </c>
      <c r="K25">
        <v>1</v>
      </c>
      <c r="L25">
        <v>1</v>
      </c>
      <c r="M25" s="7">
        <v>1</v>
      </c>
      <c r="N25" s="1">
        <v>2</v>
      </c>
      <c r="O25">
        <v>2</v>
      </c>
      <c r="P25">
        <v>2</v>
      </c>
      <c r="Q25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>
        <v>1</v>
      </c>
      <c r="Y25" s="7">
        <v>1</v>
      </c>
      <c r="Z25" s="1">
        <v>2</v>
      </c>
      <c r="AA25">
        <v>2</v>
      </c>
      <c r="AB25">
        <v>2</v>
      </c>
      <c r="AC25">
        <v>1</v>
      </c>
      <c r="AD25">
        <v>1</v>
      </c>
      <c r="AE25">
        <v>1</v>
      </c>
      <c r="AF25">
        <v>1</v>
      </c>
      <c r="AG25">
        <v>1</v>
      </c>
      <c r="AH25">
        <v>1</v>
      </c>
      <c r="AI25">
        <v>1</v>
      </c>
      <c r="AJ25">
        <v>1</v>
      </c>
      <c r="AK25" s="7">
        <v>1</v>
      </c>
      <c r="AN25" s="243" t="s">
        <v>349</v>
      </c>
      <c r="AO25" s="244"/>
      <c r="AP25" s="244"/>
      <c r="AQ25" s="101">
        <f t="shared" si="8"/>
        <v>0.1193336220728597</v>
      </c>
      <c r="AR25" s="101">
        <f>AR17/AQ13</f>
        <v>0.15255544220977943</v>
      </c>
      <c r="AS25" s="101">
        <f>AS17/AQ13</f>
        <v>0.17763617131387954</v>
      </c>
      <c r="AT25" s="102">
        <f>AT17/AQ13</f>
        <v>0.17335053216599444</v>
      </c>
      <c r="AU25" s="243" t="s">
        <v>349</v>
      </c>
      <c r="AV25" s="244"/>
      <c r="AW25" s="244"/>
      <c r="AX25" s="101">
        <f t="shared" si="9"/>
        <v>0.14655717075090238</v>
      </c>
      <c r="AY25" s="101">
        <f>AY17/AX13</f>
        <v>0.13969040802531382</v>
      </c>
      <c r="AZ25" s="101">
        <f>AZ17/AX13</f>
        <v>0.17591542226207718</v>
      </c>
      <c r="BA25" s="102">
        <f>BA17/AX13</f>
        <v>0.14093226936930323</v>
      </c>
    </row>
    <row r="26" spans="1:53" x14ac:dyDescent="0.25">
      <c r="A26" s="1" t="s">
        <v>66</v>
      </c>
      <c r="B26" s="51">
        <f>B24*B25*0.001</f>
        <v>9.6720000000000006</v>
      </c>
      <c r="C26" s="6">
        <f t="shared" ref="C26:D26" si="16">C24*C25*0.001</f>
        <v>4.58</v>
      </c>
      <c r="D26" s="6">
        <f t="shared" si="16"/>
        <v>9</v>
      </c>
      <c r="E26" s="6">
        <f>E24*E25*0.001</f>
        <v>1.3692</v>
      </c>
      <c r="F26" s="6">
        <f t="shared" ref="F26:G26" si="17">F24*F25*0.001</f>
        <v>3.6135999999999999</v>
      </c>
      <c r="G26" s="6">
        <f t="shared" si="17"/>
        <v>0.32392000000000004</v>
      </c>
      <c r="H26" s="6">
        <f>H24*H25*0.001</f>
        <v>0.46688000000000002</v>
      </c>
      <c r="I26" s="6">
        <f t="shared" ref="I26:J26" si="18">I24*I25*0.001</f>
        <v>7.3368000000000002</v>
      </c>
      <c r="J26" s="6">
        <f t="shared" si="18"/>
        <v>2.4775999999999999E-2</v>
      </c>
      <c r="K26" s="6">
        <f>K24*K25*0.001</f>
        <v>1.0024E-2</v>
      </c>
      <c r="L26" s="6">
        <f t="shared" ref="L26:M26" si="19">L24*L25*0.001</f>
        <v>6.7360000000000003E-2</v>
      </c>
      <c r="M26" s="52">
        <f t="shared" si="19"/>
        <v>0</v>
      </c>
      <c r="N26" s="51">
        <f>N24*N25*0.001</f>
        <v>9.4719999999999995</v>
      </c>
      <c r="O26" s="6">
        <f>O24*O25*0.001</f>
        <v>5.76</v>
      </c>
      <c r="P26" s="6">
        <f>P24*P25*0.001</f>
        <v>9.4719999999999995</v>
      </c>
      <c r="Q26" s="6">
        <f>Q24*Q25*0.001</f>
        <v>1.1896</v>
      </c>
      <c r="R26" s="6">
        <f t="shared" ref="R26:AK26" si="20">R24*R25*0.001</f>
        <v>3.0436000000000001</v>
      </c>
      <c r="S26" s="6">
        <f t="shared" si="20"/>
        <v>0.37787999999999999</v>
      </c>
      <c r="T26" s="6">
        <f t="shared" si="20"/>
        <v>0.3468</v>
      </c>
      <c r="U26" s="6">
        <f t="shared" si="20"/>
        <v>5.6903999999999995</v>
      </c>
      <c r="V26" s="6">
        <f t="shared" si="20"/>
        <v>4.0079999999999998E-2</v>
      </c>
      <c r="W26" s="6">
        <f t="shared" si="20"/>
        <v>0</v>
      </c>
      <c r="X26" s="6">
        <f t="shared" si="20"/>
        <v>2.3184000000000003E-2</v>
      </c>
      <c r="Y26" s="52">
        <f t="shared" si="20"/>
        <v>0</v>
      </c>
      <c r="Z26" s="51">
        <f t="shared" si="20"/>
        <v>9.048</v>
      </c>
      <c r="AA26" s="6">
        <f t="shared" si="20"/>
        <v>3.4104000000000001</v>
      </c>
      <c r="AB26" s="6">
        <f t="shared" si="20"/>
        <v>8.48</v>
      </c>
      <c r="AC26" s="6">
        <f t="shared" si="20"/>
        <v>1.56</v>
      </c>
      <c r="AD26" s="6">
        <f t="shared" si="20"/>
        <v>2.2548000000000004</v>
      </c>
      <c r="AE26" s="6">
        <f t="shared" si="20"/>
        <v>0.70479999999999998</v>
      </c>
      <c r="AF26" s="6">
        <f t="shared" si="20"/>
        <v>1.02</v>
      </c>
      <c r="AG26" s="6">
        <f t="shared" si="20"/>
        <v>7.6871999999999998</v>
      </c>
      <c r="AH26" s="6">
        <f t="shared" si="20"/>
        <v>8.3680000000000004E-2</v>
      </c>
      <c r="AI26" s="6">
        <f t="shared" si="20"/>
        <v>5.3760000000000006E-3</v>
      </c>
      <c r="AJ26" s="6">
        <f t="shared" si="20"/>
        <v>0.18628</v>
      </c>
      <c r="AK26" s="52">
        <f t="shared" si="20"/>
        <v>0</v>
      </c>
      <c r="AN26" s="242" t="s">
        <v>350</v>
      </c>
      <c r="AO26" s="210"/>
      <c r="AP26" s="210"/>
      <c r="AQ26" s="99">
        <f t="shared" si="8"/>
        <v>0.98414122352478262</v>
      </c>
      <c r="AR26" s="99">
        <f t="shared" ref="AR26:AT29" si="21">AR18/AR14</f>
        <v>0.93499922927340384</v>
      </c>
      <c r="AS26" s="99">
        <f t="shared" si="21"/>
        <v>0.95101549098707994</v>
      </c>
      <c r="AT26" s="100">
        <f t="shared" si="21"/>
        <v>0.92968258420467365</v>
      </c>
      <c r="AU26" s="242" t="s">
        <v>350</v>
      </c>
      <c r="AV26" s="210"/>
      <c r="AW26" s="210"/>
      <c r="AX26" s="99">
        <f t="shared" si="9"/>
        <v>0.91558889263898202</v>
      </c>
      <c r="AY26" s="99">
        <f t="shared" ref="AY26:BA29" si="22">AY18/AY14</f>
        <v>0.90441246951731191</v>
      </c>
      <c r="AZ26" s="99">
        <f t="shared" si="22"/>
        <v>0.91748819732614784</v>
      </c>
      <c r="BA26" s="100">
        <f t="shared" si="22"/>
        <v>0.95933772203628154</v>
      </c>
    </row>
    <row r="27" spans="1:53" x14ac:dyDescent="0.25">
      <c r="A27" s="1" t="s">
        <v>62</v>
      </c>
      <c r="B27" s="51">
        <f>SUM(B26,E26,H26,K26)</f>
        <v>11.518103999999999</v>
      </c>
      <c r="C27" s="6">
        <f>SUM(C26,F26,I26,L26)</f>
        <v>15.597760000000001</v>
      </c>
      <c r="D27" s="6">
        <f>SUM(D26,G26,J26,M26)</f>
        <v>9.3486959999999986</v>
      </c>
      <c r="E27" s="54"/>
      <c r="F27" s="54"/>
      <c r="G27" s="54"/>
      <c r="H27" s="54"/>
      <c r="I27" s="54"/>
      <c r="J27" s="54"/>
      <c r="K27" s="65"/>
      <c r="L27" s="65"/>
      <c r="M27" s="66"/>
      <c r="N27" s="51">
        <f>SUM(N26,Q26,T26,W26)</f>
        <v>11.0084</v>
      </c>
      <c r="O27" s="6">
        <f>SUM(O26,R26,U26,X26)</f>
        <v>14.517184</v>
      </c>
      <c r="P27" s="6">
        <f>SUM(P26,S26,V26,Y26)</f>
        <v>9.8899599999999985</v>
      </c>
      <c r="Q27" s="54"/>
      <c r="R27" s="54"/>
      <c r="S27" s="54"/>
      <c r="T27" s="54"/>
      <c r="U27" s="54"/>
      <c r="V27" s="54"/>
      <c r="W27" s="65"/>
      <c r="X27" s="65"/>
      <c r="Y27" s="66"/>
      <c r="Z27" s="51">
        <f>SUM(Z26,AC26,AF26,AI26)</f>
        <v>11.633376</v>
      </c>
      <c r="AA27" s="6">
        <f>SUM(AA26,AD26,AG26,AJ26)</f>
        <v>13.538679999999999</v>
      </c>
      <c r="AB27" s="6">
        <f>SUM(AB26,AE26,AH26,AK26)</f>
        <v>9.2684800000000003</v>
      </c>
      <c r="AC27" s="54"/>
      <c r="AD27" s="54"/>
      <c r="AE27" s="54"/>
      <c r="AF27" s="54"/>
      <c r="AG27" s="54"/>
      <c r="AH27" s="54"/>
      <c r="AI27" s="65"/>
      <c r="AJ27" s="65"/>
      <c r="AK27" s="66"/>
      <c r="AN27" s="185" t="s">
        <v>351</v>
      </c>
      <c r="AO27" s="186"/>
      <c r="AP27" s="186"/>
      <c r="AQ27" s="48">
        <f t="shared" si="8"/>
        <v>0.92037141825916724</v>
      </c>
      <c r="AR27" s="48">
        <f t="shared" si="21"/>
        <v>0.89630747457451021</v>
      </c>
      <c r="AS27" s="48">
        <f t="shared" si="21"/>
        <v>0.9688817720492191</v>
      </c>
      <c r="AT27" s="53">
        <f t="shared" si="21"/>
        <v>0.91804444894524939</v>
      </c>
      <c r="AU27" s="185" t="s">
        <v>351</v>
      </c>
      <c r="AV27" s="186"/>
      <c r="AW27" s="186"/>
      <c r="AX27" s="48">
        <f t="shared" si="9"/>
        <v>0.90094958578527651</v>
      </c>
      <c r="AY27" s="48">
        <f t="shared" si="22"/>
        <v>0.86279060420705356</v>
      </c>
      <c r="AZ27" s="48">
        <f t="shared" si="22"/>
        <v>0.92753807287181866</v>
      </c>
      <c r="BA27" s="53">
        <f t="shared" si="22"/>
        <v>0.89956331307332971</v>
      </c>
    </row>
    <row r="28" spans="1:53" ht="15.75" thickBot="1" x14ac:dyDescent="0.3">
      <c r="A28" s="2" t="s">
        <v>67</v>
      </c>
      <c r="B28" s="212">
        <f>SUM(B27:D27)</f>
        <v>36.464559999999999</v>
      </c>
      <c r="C28" s="244"/>
      <c r="D28" s="244"/>
      <c r="E28" s="282"/>
      <c r="F28" s="282"/>
      <c r="G28" s="282"/>
      <c r="H28" s="282"/>
      <c r="I28" s="282"/>
      <c r="J28" s="282"/>
      <c r="K28" s="67"/>
      <c r="L28" s="67"/>
      <c r="M28" s="68"/>
      <c r="N28" s="212">
        <f>SUM(N27:P27)</f>
        <v>35.415543999999997</v>
      </c>
      <c r="O28" s="244"/>
      <c r="P28" s="244"/>
      <c r="Q28" s="282"/>
      <c r="R28" s="282"/>
      <c r="S28" s="282"/>
      <c r="T28" s="282"/>
      <c r="U28" s="282"/>
      <c r="V28" s="282"/>
      <c r="W28" s="67"/>
      <c r="X28" s="67"/>
      <c r="Y28" s="68"/>
      <c r="Z28" s="212">
        <f>SUM(Z27:AB27)</f>
        <v>34.440535999999994</v>
      </c>
      <c r="AA28" s="244"/>
      <c r="AB28" s="244"/>
      <c r="AC28" s="282"/>
      <c r="AD28" s="282"/>
      <c r="AE28" s="282"/>
      <c r="AF28" s="282"/>
      <c r="AG28" s="282"/>
      <c r="AH28" s="282"/>
      <c r="AI28" s="67"/>
      <c r="AJ28" s="67"/>
      <c r="AK28" s="68"/>
      <c r="AN28" s="185" t="s">
        <v>352</v>
      </c>
      <c r="AO28" s="186"/>
      <c r="AP28" s="186"/>
      <c r="AQ28" s="48">
        <f t="shared" si="8"/>
        <v>1.030052996818098</v>
      </c>
      <c r="AR28" s="48">
        <f>AR20/AR16</f>
        <v>1.0154563976589408</v>
      </c>
      <c r="AS28" s="48">
        <f t="shared" si="21"/>
        <v>1.0128845550230638</v>
      </c>
      <c r="AT28" s="53">
        <f t="shared" si="21"/>
        <v>0.98983184771326427</v>
      </c>
      <c r="AU28" s="185" t="s">
        <v>352</v>
      </c>
      <c r="AV28" s="186"/>
      <c r="AW28" s="186"/>
      <c r="AX28" s="48">
        <f t="shared" si="9"/>
        <v>0.97867839414368485</v>
      </c>
      <c r="AY28" s="48">
        <f t="shared" si="22"/>
        <v>0.9738524926444011</v>
      </c>
      <c r="AZ28" s="48">
        <f t="shared" si="22"/>
        <v>0.96710243167210019</v>
      </c>
      <c r="BA28" s="53">
        <f t="shared" si="22"/>
        <v>1.0161060018836261</v>
      </c>
    </row>
    <row r="29" spans="1:53" ht="15.75" thickBot="1" x14ac:dyDescent="0.3">
      <c r="A29" s="3" t="s">
        <v>75</v>
      </c>
      <c r="B29" s="276" t="s">
        <v>0</v>
      </c>
      <c r="C29" s="277"/>
      <c r="D29" s="277"/>
      <c r="E29" s="277"/>
      <c r="F29" s="277"/>
      <c r="G29" s="277"/>
      <c r="H29" s="278">
        <f>AVERAGE(B27,N27,Z27)</f>
        <v>11.386626666666666</v>
      </c>
      <c r="I29" s="278"/>
      <c r="J29" s="278"/>
      <c r="K29" s="278"/>
      <c r="L29" s="278"/>
      <c r="M29" s="278"/>
      <c r="N29" s="277" t="s">
        <v>1</v>
      </c>
      <c r="O29" s="277"/>
      <c r="P29" s="277"/>
      <c r="Q29" s="277"/>
      <c r="R29" s="277"/>
      <c r="S29" s="277"/>
      <c r="T29" s="278">
        <f>AVERAGE(C27,O27,AA27)</f>
        <v>14.551208000000001</v>
      </c>
      <c r="U29" s="278"/>
      <c r="V29" s="278"/>
      <c r="W29" s="278"/>
      <c r="X29" s="278"/>
      <c r="Y29" s="278"/>
      <c r="Z29" s="277" t="s">
        <v>2</v>
      </c>
      <c r="AA29" s="277"/>
      <c r="AB29" s="277"/>
      <c r="AC29" s="277"/>
      <c r="AD29" s="277"/>
      <c r="AE29" s="277"/>
      <c r="AF29" s="278">
        <f>AVERAGE(D27,P27,AB27)</f>
        <v>9.502378666666667</v>
      </c>
      <c r="AG29" s="278"/>
      <c r="AH29" s="278"/>
      <c r="AI29" s="278"/>
      <c r="AJ29" s="278"/>
      <c r="AK29" s="279"/>
      <c r="AN29" s="243" t="s">
        <v>353</v>
      </c>
      <c r="AO29" s="244"/>
      <c r="AP29" s="244"/>
      <c r="AQ29" s="101">
        <f t="shared" si="8"/>
        <v>0.80243991359092859</v>
      </c>
      <c r="AR29" s="101">
        <f t="shared" si="21"/>
        <v>0.42215229878330379</v>
      </c>
      <c r="AS29" s="101">
        <f t="shared" si="21"/>
        <v>0.52401581711077283</v>
      </c>
      <c r="AT29" s="102">
        <f t="shared" si="21"/>
        <v>0.52433656909439286</v>
      </c>
      <c r="AU29" s="243" t="s">
        <v>353</v>
      </c>
      <c r="AV29" s="244"/>
      <c r="AW29" s="244"/>
      <c r="AX29" s="101">
        <f t="shared" si="9"/>
        <v>0.53948901649077119</v>
      </c>
      <c r="AY29" s="101">
        <f t="shared" si="22"/>
        <v>0.47230705583213639</v>
      </c>
      <c r="AZ29" s="101">
        <f t="shared" si="22"/>
        <v>0.5816724464729649</v>
      </c>
      <c r="BA29" s="102">
        <f t="shared" si="22"/>
        <v>0.74088990713671954</v>
      </c>
    </row>
    <row r="30" spans="1:53" ht="15.75" thickBot="1" x14ac:dyDescent="0.3">
      <c r="A30" s="5" t="s">
        <v>76</v>
      </c>
      <c r="B30" s="212">
        <f>SUM(H29,T29,AF29)</f>
        <v>35.440213333333332</v>
      </c>
      <c r="C30" s="268"/>
      <c r="D30" s="268"/>
      <c r="E30" s="268"/>
      <c r="F30" s="268"/>
      <c r="G30" s="268"/>
      <c r="H30" s="269"/>
      <c r="I30" s="269"/>
      <c r="J30" s="269"/>
      <c r="K30" s="269"/>
      <c r="L30" s="269"/>
      <c r="M30" s="269"/>
      <c r="N30" s="269"/>
      <c r="O30" s="269"/>
      <c r="P30" s="269"/>
      <c r="Q30" s="269"/>
      <c r="R30" s="269"/>
      <c r="S30" s="269"/>
      <c r="T30" s="269"/>
      <c r="U30" s="269"/>
      <c r="V30" s="269"/>
      <c r="W30" s="269"/>
      <c r="X30" s="269"/>
      <c r="Y30" s="269"/>
      <c r="Z30" s="269"/>
      <c r="AA30" s="269"/>
      <c r="AB30" s="269"/>
      <c r="AC30" s="269"/>
      <c r="AD30" s="269"/>
      <c r="AE30" s="269"/>
      <c r="AF30" s="269"/>
      <c r="AG30" s="269"/>
      <c r="AH30" s="269"/>
      <c r="AI30" s="269"/>
      <c r="AJ30" s="269"/>
      <c r="AK30" s="284"/>
      <c r="AN30" s="245" t="s">
        <v>355</v>
      </c>
      <c r="AO30" s="246"/>
      <c r="AP30" s="246"/>
      <c r="AQ30" s="246"/>
      <c r="AR30" s="246"/>
      <c r="AS30" s="246"/>
      <c r="AT30" s="247"/>
      <c r="AU30" s="248" t="s">
        <v>356</v>
      </c>
      <c r="AV30" s="249"/>
      <c r="AW30" s="249"/>
      <c r="AX30" s="249"/>
      <c r="AY30" s="249"/>
      <c r="AZ30" s="249"/>
      <c r="BA30" s="250"/>
    </row>
    <row r="31" spans="1:53" ht="31.5" x14ac:dyDescent="0.5">
      <c r="A31" s="1"/>
      <c r="B31" s="238" t="s">
        <v>85</v>
      </c>
      <c r="C31" s="239"/>
      <c r="D31" s="239"/>
      <c r="E31" s="239"/>
      <c r="F31" s="239"/>
      <c r="G31" s="239"/>
      <c r="H31" s="239"/>
      <c r="I31" s="239"/>
      <c r="J31" s="239"/>
      <c r="K31" s="239"/>
      <c r="L31" s="239"/>
      <c r="M31" s="240"/>
      <c r="N31" s="238" t="s">
        <v>89</v>
      </c>
      <c r="O31" s="239"/>
      <c r="P31" s="239"/>
      <c r="Q31" s="239"/>
      <c r="R31" s="239"/>
      <c r="S31" s="239"/>
      <c r="T31" s="239"/>
      <c r="U31" s="239"/>
      <c r="V31" s="239"/>
      <c r="W31" s="239"/>
      <c r="X31" s="239"/>
      <c r="Y31" s="240"/>
      <c r="Z31" s="238" t="s">
        <v>93</v>
      </c>
      <c r="AA31" s="239"/>
      <c r="AB31" s="239"/>
      <c r="AC31" s="239"/>
      <c r="AD31" s="239"/>
      <c r="AE31" s="239"/>
      <c r="AF31" s="239"/>
      <c r="AG31" s="239"/>
      <c r="AH31" s="239"/>
      <c r="AI31" s="239"/>
      <c r="AJ31" s="239"/>
      <c r="AK31" s="240"/>
      <c r="AN31" s="242" t="s">
        <v>346</v>
      </c>
      <c r="AO31" s="210"/>
      <c r="AP31" s="210"/>
      <c r="AQ31" s="99">
        <f t="shared" ref="AQ31:AT38" si="23">AVERAGE(AQ22,AX22)</f>
        <v>0.41723382578282159</v>
      </c>
      <c r="AR31" s="99">
        <f t="shared" si="23"/>
        <v>0.56227461837886894</v>
      </c>
      <c r="AS31" s="99">
        <f t="shared" si="23"/>
        <v>0.49745917582647869</v>
      </c>
      <c r="AT31" s="100">
        <f t="shared" si="23"/>
        <v>0.62714092847486569</v>
      </c>
      <c r="AU31" s="242" t="s">
        <v>357</v>
      </c>
      <c r="AV31" s="210"/>
      <c r="AW31" s="210"/>
      <c r="AX31" s="99">
        <f t="shared" ref="AX31:BA32" si="24">_xlfn.STDEV.S(AQ22,AX22)</f>
        <v>2.156002639049634E-2</v>
      </c>
      <c r="AY31" s="99">
        <f t="shared" si="24"/>
        <v>2.2115491634954E-2</v>
      </c>
      <c r="AZ31" s="99">
        <f t="shared" si="24"/>
        <v>3.0252346588407713E-3</v>
      </c>
      <c r="BA31" s="100">
        <f t="shared" si="24"/>
        <v>4.6458727374775848E-3</v>
      </c>
    </row>
    <row r="32" spans="1:53" x14ac:dyDescent="0.25">
      <c r="A32" s="1"/>
      <c r="B32" s="283" t="s">
        <v>104</v>
      </c>
      <c r="C32" s="280"/>
      <c r="D32" s="280"/>
      <c r="E32" s="280" t="s">
        <v>105</v>
      </c>
      <c r="F32" s="280"/>
      <c r="G32" s="280"/>
      <c r="H32" s="280" t="s">
        <v>106</v>
      </c>
      <c r="I32" s="280"/>
      <c r="J32" s="280"/>
      <c r="K32" s="280" t="s">
        <v>107</v>
      </c>
      <c r="L32" s="280"/>
      <c r="M32" s="281"/>
      <c r="N32" s="283" t="s">
        <v>124</v>
      </c>
      <c r="O32" s="280"/>
      <c r="P32" s="280"/>
      <c r="Q32" s="280" t="s">
        <v>125</v>
      </c>
      <c r="R32" s="280"/>
      <c r="S32" s="280"/>
      <c r="T32" s="280" t="s">
        <v>126</v>
      </c>
      <c r="U32" s="280"/>
      <c r="V32" s="280"/>
      <c r="W32" s="280" t="s">
        <v>127</v>
      </c>
      <c r="X32" s="280"/>
      <c r="Y32" s="281"/>
      <c r="Z32" s="283" t="s">
        <v>144</v>
      </c>
      <c r="AA32" s="280"/>
      <c r="AB32" s="280"/>
      <c r="AC32" s="280" t="s">
        <v>145</v>
      </c>
      <c r="AD32" s="280"/>
      <c r="AE32" s="280"/>
      <c r="AF32" s="280" t="s">
        <v>146</v>
      </c>
      <c r="AG32" s="280"/>
      <c r="AH32" s="280"/>
      <c r="AI32" s="280" t="s">
        <v>147</v>
      </c>
      <c r="AJ32" s="280"/>
      <c r="AK32" s="281"/>
      <c r="AN32" s="185" t="s">
        <v>347</v>
      </c>
      <c r="AO32" s="186"/>
      <c r="AP32" s="186"/>
      <c r="AQ32" s="48">
        <f t="shared" si="23"/>
        <v>0.30907802065641055</v>
      </c>
      <c r="AR32" s="48">
        <f t="shared" si="23"/>
        <v>0.5167941896756042</v>
      </c>
      <c r="AS32" s="48">
        <f t="shared" si="23"/>
        <v>0.42083388946527611</v>
      </c>
      <c r="AT32" s="53">
        <f t="shared" si="23"/>
        <v>0.63806648878973038</v>
      </c>
      <c r="AU32" s="185" t="s">
        <v>358</v>
      </c>
      <c r="AV32" s="186"/>
      <c r="AW32" s="186"/>
      <c r="AX32" s="48">
        <f t="shared" si="24"/>
        <v>4.3545879207867969E-2</v>
      </c>
      <c r="AY32" s="48">
        <f t="shared" si="24"/>
        <v>2.5630003919229732E-2</v>
      </c>
      <c r="AZ32" s="48">
        <f t="shared" si="24"/>
        <v>1.596095930342625E-2</v>
      </c>
      <c r="BA32" s="53">
        <f t="shared" si="24"/>
        <v>2.1011577722803987E-2</v>
      </c>
    </row>
    <row r="33" spans="1:53" x14ac:dyDescent="0.25">
      <c r="A33" s="1" t="s">
        <v>11</v>
      </c>
      <c r="B33" s="72" t="s">
        <v>0</v>
      </c>
      <c r="C33" s="70" t="s">
        <v>1</v>
      </c>
      <c r="D33" s="71" t="s">
        <v>2</v>
      </c>
      <c r="E33" s="69" t="s">
        <v>0</v>
      </c>
      <c r="F33" s="70" t="s">
        <v>1</v>
      </c>
      <c r="G33" s="71" t="s">
        <v>2</v>
      </c>
      <c r="H33" s="69" t="s">
        <v>0</v>
      </c>
      <c r="I33" s="70" t="s">
        <v>1</v>
      </c>
      <c r="J33" s="71" t="s">
        <v>2</v>
      </c>
      <c r="K33" s="69" t="s">
        <v>0</v>
      </c>
      <c r="L33" s="70" t="s">
        <v>1</v>
      </c>
      <c r="M33" s="73" t="s">
        <v>2</v>
      </c>
      <c r="N33" s="72" t="s">
        <v>0</v>
      </c>
      <c r="O33" s="70" t="s">
        <v>1</v>
      </c>
      <c r="P33" s="71" t="s">
        <v>2</v>
      </c>
      <c r="Q33" s="69" t="s">
        <v>0</v>
      </c>
      <c r="R33" s="70" t="s">
        <v>1</v>
      </c>
      <c r="S33" s="71" t="s">
        <v>2</v>
      </c>
      <c r="T33" s="69" t="s">
        <v>0</v>
      </c>
      <c r="U33" s="70" t="s">
        <v>1</v>
      </c>
      <c r="V33" s="71" t="s">
        <v>2</v>
      </c>
      <c r="W33" s="69" t="s">
        <v>0</v>
      </c>
      <c r="X33" s="70" t="s">
        <v>1</v>
      </c>
      <c r="Y33" s="73" t="s">
        <v>2</v>
      </c>
      <c r="Z33" s="72" t="s">
        <v>0</v>
      </c>
      <c r="AA33" s="70" t="s">
        <v>1</v>
      </c>
      <c r="AB33" s="71" t="s">
        <v>2</v>
      </c>
      <c r="AC33" s="69" t="s">
        <v>0</v>
      </c>
      <c r="AD33" s="70" t="s">
        <v>1</v>
      </c>
      <c r="AE33" s="71" t="s">
        <v>2</v>
      </c>
      <c r="AF33" s="69" t="s">
        <v>0</v>
      </c>
      <c r="AG33" s="70" t="s">
        <v>1</v>
      </c>
      <c r="AH33" s="71" t="s">
        <v>2</v>
      </c>
      <c r="AI33" s="69" t="s">
        <v>0</v>
      </c>
      <c r="AJ33" s="70" t="s">
        <v>1</v>
      </c>
      <c r="AK33" s="73" t="s">
        <v>2</v>
      </c>
      <c r="AN33" s="185" t="s">
        <v>348</v>
      </c>
      <c r="AO33" s="186"/>
      <c r="AP33" s="186"/>
      <c r="AQ33" s="48">
        <f t="shared" si="23"/>
        <v>0.71490565201875222</v>
      </c>
      <c r="AR33" s="48">
        <f t="shared" si="23"/>
        <v>0.90394980642654632</v>
      </c>
      <c r="AS33" s="48">
        <f t="shared" si="23"/>
        <v>0.79541221972674037</v>
      </c>
      <c r="AT33" s="53">
        <f t="shared" si="23"/>
        <v>0.96109996635428507</v>
      </c>
      <c r="AU33" s="185" t="s">
        <v>359</v>
      </c>
      <c r="AV33" s="186"/>
      <c r="AW33" s="186"/>
      <c r="AX33" s="48">
        <f t="shared" ref="AX33:BA38" si="25">_xlfn.STDEV.S(AX24,AQ24)</f>
        <v>3.3020559030947548E-2</v>
      </c>
      <c r="AY33" s="48">
        <f t="shared" si="25"/>
        <v>2.8688338770365994E-2</v>
      </c>
      <c r="AZ33" s="48">
        <f t="shared" si="25"/>
        <v>6.4382130320679342E-3</v>
      </c>
      <c r="BA33" s="53">
        <f t="shared" si="25"/>
        <v>1.1126529146192955E-2</v>
      </c>
    </row>
    <row r="34" spans="1:53" ht="15.75" thickBot="1" x14ac:dyDescent="0.3">
      <c r="A34" s="1" t="s">
        <v>16</v>
      </c>
      <c r="B34" s="22">
        <v>1272</v>
      </c>
      <c r="C34" s="23">
        <v>748.3</v>
      </c>
      <c r="D34" s="23">
        <v>1136</v>
      </c>
      <c r="E34" s="23">
        <v>351.6</v>
      </c>
      <c r="F34" s="23">
        <v>1028</v>
      </c>
      <c r="G34" s="23">
        <v>134.6</v>
      </c>
      <c r="H34" s="23">
        <v>35.32</v>
      </c>
      <c r="I34" s="23">
        <v>556.20000000000005</v>
      </c>
      <c r="J34" s="23">
        <v>5.0819999999999999</v>
      </c>
      <c r="K34" s="23">
        <v>0</v>
      </c>
      <c r="L34" s="23">
        <v>11.38</v>
      </c>
      <c r="M34" s="24">
        <v>0</v>
      </c>
      <c r="N34" s="22">
        <v>1161</v>
      </c>
      <c r="O34" s="23">
        <v>603.1</v>
      </c>
      <c r="P34" s="23">
        <v>1207</v>
      </c>
      <c r="Q34" s="23">
        <v>382.7</v>
      </c>
      <c r="R34" s="23">
        <v>647.1</v>
      </c>
      <c r="S34" s="23">
        <v>151.4</v>
      </c>
      <c r="T34" s="23">
        <v>55.55</v>
      </c>
      <c r="U34" s="23">
        <v>730.4</v>
      </c>
      <c r="V34" s="23">
        <v>7.5270000000000001</v>
      </c>
      <c r="W34" s="23">
        <v>2.758</v>
      </c>
      <c r="X34" s="23">
        <v>16.2</v>
      </c>
      <c r="Y34" s="24">
        <v>0</v>
      </c>
      <c r="Z34" s="22">
        <v>1258</v>
      </c>
      <c r="AA34" s="23">
        <v>564.1</v>
      </c>
      <c r="AB34" s="23">
        <v>1105</v>
      </c>
      <c r="AC34" s="23">
        <v>355.4</v>
      </c>
      <c r="AD34" s="23">
        <v>866.9</v>
      </c>
      <c r="AE34" s="23">
        <v>162.5</v>
      </c>
      <c r="AF34" s="23">
        <v>45.1</v>
      </c>
      <c r="AG34" s="23">
        <v>671.5</v>
      </c>
      <c r="AH34" s="23">
        <v>3.323</v>
      </c>
      <c r="AI34" s="23">
        <v>0</v>
      </c>
      <c r="AJ34" s="23">
        <v>0.69379999999999997</v>
      </c>
      <c r="AK34" s="24">
        <v>0</v>
      </c>
      <c r="AN34" s="243" t="s">
        <v>349</v>
      </c>
      <c r="AO34" s="244"/>
      <c r="AP34" s="244"/>
      <c r="AQ34" s="101">
        <f t="shared" si="23"/>
        <v>0.13294539641188105</v>
      </c>
      <c r="AR34" s="101">
        <f t="shared" si="23"/>
        <v>0.14612292511754663</v>
      </c>
      <c r="AS34" s="101">
        <f t="shared" si="23"/>
        <v>0.17677579678797836</v>
      </c>
      <c r="AT34" s="102">
        <f t="shared" si="23"/>
        <v>0.15714140076764882</v>
      </c>
      <c r="AU34" s="243" t="s">
        <v>360</v>
      </c>
      <c r="AV34" s="244"/>
      <c r="AW34" s="244"/>
      <c r="AX34" s="101">
        <f t="shared" si="25"/>
        <v>1.9249955878206139E-2</v>
      </c>
      <c r="AY34" s="101">
        <f t="shared" si="25"/>
        <v>9.0969529120323751E-3</v>
      </c>
      <c r="AZ34" s="101">
        <f t="shared" si="25"/>
        <v>1.2167533232497717E-3</v>
      </c>
      <c r="BA34" s="102">
        <f t="shared" si="25"/>
        <v>2.2923173457828037E-2</v>
      </c>
    </row>
    <row r="35" spans="1:53" x14ac:dyDescent="0.25">
      <c r="A35" s="1" t="s">
        <v>65</v>
      </c>
      <c r="B35" s="45">
        <f t="shared" ref="B35:G35" si="26">B34*4</f>
        <v>5088</v>
      </c>
      <c r="C35" s="12">
        <f t="shared" si="26"/>
        <v>2993.2</v>
      </c>
      <c r="D35" s="12">
        <f t="shared" si="26"/>
        <v>4544</v>
      </c>
      <c r="E35" s="12">
        <f t="shared" si="26"/>
        <v>1406.4</v>
      </c>
      <c r="F35" s="12">
        <f t="shared" si="26"/>
        <v>4112</v>
      </c>
      <c r="G35" s="12">
        <f t="shared" si="26"/>
        <v>538.4</v>
      </c>
      <c r="H35" s="12">
        <f>H34*8</f>
        <v>282.56</v>
      </c>
      <c r="I35" s="12">
        <f>I34*8</f>
        <v>4449.6000000000004</v>
      </c>
      <c r="J35" s="12">
        <f>J34*8</f>
        <v>40.655999999999999</v>
      </c>
      <c r="K35" s="12">
        <f>K34*4</f>
        <v>0</v>
      </c>
      <c r="L35" s="12">
        <f t="shared" ref="L35:M35" si="27">L34*4</f>
        <v>45.52</v>
      </c>
      <c r="M35" s="46">
        <f t="shared" si="27"/>
        <v>0</v>
      </c>
      <c r="N35" s="45">
        <f t="shared" ref="N35:S35" si="28">N34*4</f>
        <v>4644</v>
      </c>
      <c r="O35" s="12">
        <f t="shared" si="28"/>
        <v>2412.4</v>
      </c>
      <c r="P35" s="12">
        <f t="shared" si="28"/>
        <v>4828</v>
      </c>
      <c r="Q35" s="12">
        <f t="shared" si="28"/>
        <v>1530.8</v>
      </c>
      <c r="R35" s="12">
        <f t="shared" si="28"/>
        <v>2588.4</v>
      </c>
      <c r="S35" s="12">
        <f t="shared" si="28"/>
        <v>605.6</v>
      </c>
      <c r="T35" s="12">
        <f>T34*8</f>
        <v>444.4</v>
      </c>
      <c r="U35" s="12">
        <f>U34*8</f>
        <v>5843.2</v>
      </c>
      <c r="V35" s="12">
        <f>V34*8</f>
        <v>60.216000000000001</v>
      </c>
      <c r="W35" s="12">
        <f>W34*4</f>
        <v>11.032</v>
      </c>
      <c r="X35" s="12">
        <f t="shared" ref="X35:Y35" si="29">X34*4</f>
        <v>64.8</v>
      </c>
      <c r="Y35" s="46">
        <f t="shared" si="29"/>
        <v>0</v>
      </c>
      <c r="Z35" s="45">
        <f t="shared" ref="Z35:AE35" si="30">Z34*4</f>
        <v>5032</v>
      </c>
      <c r="AA35" s="12">
        <f t="shared" si="30"/>
        <v>2256.4</v>
      </c>
      <c r="AB35" s="12">
        <f t="shared" si="30"/>
        <v>4420</v>
      </c>
      <c r="AC35" s="12">
        <f t="shared" si="30"/>
        <v>1421.6</v>
      </c>
      <c r="AD35" s="12">
        <f t="shared" si="30"/>
        <v>3467.6</v>
      </c>
      <c r="AE35" s="12">
        <f t="shared" si="30"/>
        <v>650</v>
      </c>
      <c r="AF35" s="12">
        <f>AF34*8</f>
        <v>360.8</v>
      </c>
      <c r="AG35" s="12">
        <f>AG34*8</f>
        <v>5372</v>
      </c>
      <c r="AH35" s="12">
        <f>AH34*8</f>
        <v>26.584</v>
      </c>
      <c r="AI35" s="12">
        <f>AI34*4</f>
        <v>0</v>
      </c>
      <c r="AJ35" s="12">
        <f t="shared" ref="AJ35:AK35" si="31">AJ34*4</f>
        <v>2.7751999999999999</v>
      </c>
      <c r="AK35" s="46">
        <f t="shared" si="31"/>
        <v>0</v>
      </c>
      <c r="AN35" s="242" t="s">
        <v>350</v>
      </c>
      <c r="AO35" s="210"/>
      <c r="AP35" s="210"/>
      <c r="AQ35" s="99">
        <f t="shared" si="23"/>
        <v>0.94986505808188237</v>
      </c>
      <c r="AR35" s="99">
        <f t="shared" si="23"/>
        <v>0.91970584939535782</v>
      </c>
      <c r="AS35" s="99">
        <f t="shared" si="23"/>
        <v>0.93425184415661389</v>
      </c>
      <c r="AT35" s="100">
        <f t="shared" si="23"/>
        <v>0.94451015312047759</v>
      </c>
      <c r="AU35" s="242" t="s">
        <v>361</v>
      </c>
      <c r="AV35" s="210"/>
      <c r="AW35" s="210"/>
      <c r="AX35" s="99">
        <f t="shared" si="25"/>
        <v>4.847381803549361E-2</v>
      </c>
      <c r="AY35" s="99">
        <f t="shared" si="25"/>
        <v>2.1628105238056396E-2</v>
      </c>
      <c r="AZ35" s="99">
        <f t="shared" si="25"/>
        <v>2.3707376702477839E-2</v>
      </c>
      <c r="BA35" s="100">
        <f t="shared" si="25"/>
        <v>2.096934905775167E-2</v>
      </c>
    </row>
    <row r="36" spans="1:53" x14ac:dyDescent="0.25">
      <c r="A36" s="1" t="s">
        <v>63</v>
      </c>
      <c r="B36" s="1">
        <v>2</v>
      </c>
      <c r="C36">
        <v>2</v>
      </c>
      <c r="D36">
        <v>2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 s="7">
        <v>1</v>
      </c>
      <c r="N36" s="1">
        <v>2</v>
      </c>
      <c r="O36">
        <v>2</v>
      </c>
      <c r="P36">
        <v>2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 s="7">
        <v>1</v>
      </c>
      <c r="Z36" s="1">
        <v>2</v>
      </c>
      <c r="AA36">
        <v>2</v>
      </c>
      <c r="AB36">
        <v>2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 s="7">
        <v>1</v>
      </c>
      <c r="AN36" s="185" t="s">
        <v>351</v>
      </c>
      <c r="AO36" s="186"/>
      <c r="AP36" s="186"/>
      <c r="AQ36" s="48">
        <f t="shared" si="23"/>
        <v>0.91066050202222182</v>
      </c>
      <c r="AR36" s="48">
        <f t="shared" si="23"/>
        <v>0.87954903939078188</v>
      </c>
      <c r="AS36" s="48">
        <f t="shared" si="23"/>
        <v>0.94820992246051894</v>
      </c>
      <c r="AT36" s="53">
        <f t="shared" si="23"/>
        <v>0.90880388100928955</v>
      </c>
      <c r="AU36" s="185" t="s">
        <v>362</v>
      </c>
      <c r="AV36" s="186"/>
      <c r="AW36" s="186"/>
      <c r="AX36" s="48">
        <f t="shared" si="25"/>
        <v>1.3733309445357236E-2</v>
      </c>
      <c r="AY36" s="48">
        <f t="shared" si="25"/>
        <v>2.3700006320979052E-2</v>
      </c>
      <c r="AZ36" s="48">
        <f t="shared" si="25"/>
        <v>2.9234410047676539E-2</v>
      </c>
      <c r="BA36" s="53">
        <f t="shared" si="25"/>
        <v>1.3068136499064367E-2</v>
      </c>
    </row>
    <row r="37" spans="1:53" x14ac:dyDescent="0.25">
      <c r="A37" s="1" t="s">
        <v>66</v>
      </c>
      <c r="B37" s="51">
        <f>B35*B36*0.001</f>
        <v>10.176</v>
      </c>
      <c r="C37" s="6">
        <f t="shared" ref="C37:D37" si="32">C35*C36*0.001</f>
        <v>5.9863999999999997</v>
      </c>
      <c r="D37" s="6">
        <f t="shared" si="32"/>
        <v>9.088000000000001</v>
      </c>
      <c r="E37" s="6">
        <f>E35*E36*0.001</f>
        <v>1.4064000000000001</v>
      </c>
      <c r="F37" s="6">
        <f t="shared" ref="F37:G37" si="33">F35*F36*0.001</f>
        <v>4.1120000000000001</v>
      </c>
      <c r="G37" s="6">
        <f t="shared" si="33"/>
        <v>0.53839999999999999</v>
      </c>
      <c r="H37" s="6">
        <f>H35*H36*0.001</f>
        <v>0.28256000000000003</v>
      </c>
      <c r="I37" s="6">
        <f t="shared" ref="I37:J37" si="34">I35*I36*0.001</f>
        <v>4.4496000000000002</v>
      </c>
      <c r="J37" s="6">
        <f t="shared" si="34"/>
        <v>4.0655999999999998E-2</v>
      </c>
      <c r="K37" s="6">
        <f>K35*K36*0.001</f>
        <v>0</v>
      </c>
      <c r="L37" s="6">
        <f t="shared" ref="L37:M37" si="35">L35*L36*0.001</f>
        <v>4.5520000000000005E-2</v>
      </c>
      <c r="M37" s="52">
        <f t="shared" si="35"/>
        <v>0</v>
      </c>
      <c r="N37" s="51">
        <f>N35*N36*0.001</f>
        <v>9.2880000000000003</v>
      </c>
      <c r="O37" s="6">
        <f>O35*O36*0.001</f>
        <v>4.8248000000000006</v>
      </c>
      <c r="P37" s="6">
        <f>P35*P36*0.001</f>
        <v>9.6560000000000006</v>
      </c>
      <c r="Q37" s="6">
        <f>Q35*Q36*0.001</f>
        <v>1.5307999999999999</v>
      </c>
      <c r="R37" s="6">
        <f t="shared" ref="R37:AK37" si="36">R35*R36*0.001</f>
        <v>2.5884</v>
      </c>
      <c r="S37" s="6">
        <f t="shared" si="36"/>
        <v>0.60560000000000003</v>
      </c>
      <c r="T37" s="6">
        <f t="shared" si="36"/>
        <v>0.44439999999999996</v>
      </c>
      <c r="U37" s="6">
        <f t="shared" si="36"/>
        <v>5.8431999999999995</v>
      </c>
      <c r="V37" s="6">
        <f t="shared" si="36"/>
        <v>6.0216000000000006E-2</v>
      </c>
      <c r="W37" s="6">
        <f t="shared" si="36"/>
        <v>1.1032E-2</v>
      </c>
      <c r="X37" s="6">
        <f t="shared" si="36"/>
        <v>6.4799999999999996E-2</v>
      </c>
      <c r="Y37" s="52">
        <f t="shared" si="36"/>
        <v>0</v>
      </c>
      <c r="Z37" s="51">
        <f t="shared" si="36"/>
        <v>10.064</v>
      </c>
      <c r="AA37" s="6">
        <f t="shared" si="36"/>
        <v>4.5128000000000004</v>
      </c>
      <c r="AB37" s="6">
        <f t="shared" si="36"/>
        <v>8.84</v>
      </c>
      <c r="AC37" s="6">
        <f t="shared" si="36"/>
        <v>1.4216</v>
      </c>
      <c r="AD37" s="6">
        <f t="shared" si="36"/>
        <v>3.4676</v>
      </c>
      <c r="AE37" s="6">
        <f t="shared" si="36"/>
        <v>0.65</v>
      </c>
      <c r="AF37" s="6">
        <f t="shared" si="36"/>
        <v>0.36080000000000001</v>
      </c>
      <c r="AG37" s="6">
        <f t="shared" si="36"/>
        <v>5.3719999999999999</v>
      </c>
      <c r="AH37" s="6">
        <f t="shared" si="36"/>
        <v>2.6584E-2</v>
      </c>
      <c r="AI37" s="6">
        <f t="shared" si="36"/>
        <v>0</v>
      </c>
      <c r="AJ37" s="6">
        <f t="shared" si="36"/>
        <v>2.7751999999999998E-3</v>
      </c>
      <c r="AK37" s="52">
        <f t="shared" si="36"/>
        <v>0</v>
      </c>
      <c r="AN37" s="185" t="s">
        <v>352</v>
      </c>
      <c r="AO37" s="186"/>
      <c r="AP37" s="186"/>
      <c r="AQ37" s="48">
        <f t="shared" si="23"/>
        <v>1.0043656954808915</v>
      </c>
      <c r="AR37" s="48">
        <f t="shared" si="23"/>
        <v>0.99465444515167101</v>
      </c>
      <c r="AS37" s="48">
        <f t="shared" si="23"/>
        <v>0.98999349334758202</v>
      </c>
      <c r="AT37" s="53">
        <f t="shared" si="23"/>
        <v>1.0029689247984452</v>
      </c>
      <c r="AU37" s="185" t="s">
        <v>363</v>
      </c>
      <c r="AV37" s="186"/>
      <c r="AW37" s="186"/>
      <c r="AX37" s="48">
        <f t="shared" si="25"/>
        <v>3.6327329931842102E-2</v>
      </c>
      <c r="AY37" s="48">
        <f t="shared" si="25"/>
        <v>2.9418403359622029E-2</v>
      </c>
      <c r="AZ37" s="48">
        <f t="shared" si="25"/>
        <v>3.2372849878585387E-2</v>
      </c>
      <c r="BA37" s="53">
        <f t="shared" si="25"/>
        <v>1.8578632583803656E-2</v>
      </c>
    </row>
    <row r="38" spans="1:53" ht="15.75" thickBot="1" x14ac:dyDescent="0.3">
      <c r="A38" s="1" t="s">
        <v>62</v>
      </c>
      <c r="B38" s="51">
        <f>SUM(B37,E37,H37,K37)</f>
        <v>11.86496</v>
      </c>
      <c r="C38" s="6">
        <f>SUM(C37,F37,I37,L37)</f>
        <v>14.59352</v>
      </c>
      <c r="D38" s="6">
        <f>SUM(D37,G37,J37,M37)</f>
        <v>9.6670560000000005</v>
      </c>
      <c r="E38" s="54"/>
      <c r="F38" s="54"/>
      <c r="G38" s="54"/>
      <c r="H38" s="54"/>
      <c r="I38" s="54"/>
      <c r="J38" s="54"/>
      <c r="K38" s="65"/>
      <c r="L38" s="65"/>
      <c r="M38" s="66"/>
      <c r="N38" s="51">
        <f>SUM(N37,Q37,T37,W37)</f>
        <v>11.274232</v>
      </c>
      <c r="O38" s="6">
        <f>SUM(O37,R37,U37,X37)</f>
        <v>13.321199999999999</v>
      </c>
      <c r="P38" s="6">
        <f>SUM(P37,S37,V37,Y37)</f>
        <v>10.321816000000002</v>
      </c>
      <c r="Q38" s="54"/>
      <c r="R38" s="54"/>
      <c r="S38" s="54"/>
      <c r="T38" s="54"/>
      <c r="U38" s="54"/>
      <c r="V38" s="54"/>
      <c r="W38" s="65"/>
      <c r="X38" s="65"/>
      <c r="Y38" s="66"/>
      <c r="Z38" s="51">
        <f>SUM(Z37,AC37,AF37,AI37)</f>
        <v>11.846399999999999</v>
      </c>
      <c r="AA38" s="6">
        <f>SUM(AA37,AD37,AG37,AJ37)</f>
        <v>13.3551752</v>
      </c>
      <c r="AB38" s="6">
        <f>SUM(AB37,AE37,AH37,AK37)</f>
        <v>9.5165839999999999</v>
      </c>
      <c r="AC38" s="54"/>
      <c r="AD38" s="54"/>
      <c r="AE38" s="54"/>
      <c r="AF38" s="54"/>
      <c r="AG38" s="54"/>
      <c r="AH38" s="54"/>
      <c r="AI38" s="65"/>
      <c r="AJ38" s="65"/>
      <c r="AK38" s="66"/>
      <c r="AN38" s="243" t="s">
        <v>353</v>
      </c>
      <c r="AO38" s="244"/>
      <c r="AP38" s="244"/>
      <c r="AQ38" s="101">
        <f t="shared" si="23"/>
        <v>0.67096446504084994</v>
      </c>
      <c r="AR38" s="101">
        <f t="shared" si="23"/>
        <v>0.44722967730772012</v>
      </c>
      <c r="AS38" s="101">
        <f t="shared" si="23"/>
        <v>0.55284413179186886</v>
      </c>
      <c r="AT38" s="102">
        <f t="shared" si="23"/>
        <v>0.63261323811555625</v>
      </c>
      <c r="AU38" s="243" t="s">
        <v>364</v>
      </c>
      <c r="AV38" s="244"/>
      <c r="AW38" s="244"/>
      <c r="AX38" s="101">
        <f t="shared" si="25"/>
        <v>0.18593436245860703</v>
      </c>
      <c r="AY38" s="101">
        <f t="shared" si="25"/>
        <v>3.5464768817993327E-2</v>
      </c>
      <c r="AZ38" s="101">
        <f t="shared" si="25"/>
        <v>4.0769393602365415E-2</v>
      </c>
      <c r="BA38" s="102">
        <f t="shared" si="25"/>
        <v>0.15312633381831131</v>
      </c>
    </row>
    <row r="39" spans="1:53" ht="15.75" thickBot="1" x14ac:dyDescent="0.3">
      <c r="A39" s="2" t="s">
        <v>67</v>
      </c>
      <c r="B39" s="212">
        <f>SUM(B38:D38)</f>
        <v>36.125536000000004</v>
      </c>
      <c r="C39" s="244"/>
      <c r="D39" s="244"/>
      <c r="E39" s="282"/>
      <c r="F39" s="282"/>
      <c r="G39" s="282"/>
      <c r="H39" s="282"/>
      <c r="I39" s="282"/>
      <c r="J39" s="282"/>
      <c r="K39" s="67"/>
      <c r="L39" s="67"/>
      <c r="M39" s="68"/>
      <c r="N39" s="212">
        <f>SUM(N38:P38)</f>
        <v>34.917248000000001</v>
      </c>
      <c r="O39" s="244"/>
      <c r="P39" s="244"/>
      <c r="Q39" s="282"/>
      <c r="R39" s="282"/>
      <c r="S39" s="282"/>
      <c r="T39" s="282"/>
      <c r="U39" s="282"/>
      <c r="V39" s="282"/>
      <c r="W39" s="67"/>
      <c r="X39" s="67"/>
      <c r="Y39" s="68"/>
      <c r="Z39" s="212">
        <f>SUM(Z38:AB38)</f>
        <v>34.718159200000002</v>
      </c>
      <c r="AA39" s="244"/>
      <c r="AB39" s="244"/>
      <c r="AC39" s="282"/>
      <c r="AD39" s="282"/>
      <c r="AE39" s="282"/>
      <c r="AF39" s="282"/>
      <c r="AG39" s="282"/>
      <c r="AH39" s="282"/>
      <c r="AI39" s="67"/>
      <c r="AJ39" s="67"/>
      <c r="AK39" s="68"/>
      <c r="AN39" s="8"/>
    </row>
    <row r="40" spans="1:53" x14ac:dyDescent="0.25">
      <c r="A40" s="3" t="s">
        <v>75</v>
      </c>
      <c r="B40" s="276" t="s">
        <v>0</v>
      </c>
      <c r="C40" s="277"/>
      <c r="D40" s="277"/>
      <c r="E40" s="277"/>
      <c r="F40" s="277"/>
      <c r="G40" s="277"/>
      <c r="H40" s="278">
        <f>AVERAGE(B38,N38,Z38)</f>
        <v>11.661864</v>
      </c>
      <c r="I40" s="278"/>
      <c r="J40" s="278"/>
      <c r="K40" s="278"/>
      <c r="L40" s="278"/>
      <c r="M40" s="278"/>
      <c r="N40" s="277" t="s">
        <v>1</v>
      </c>
      <c r="O40" s="277"/>
      <c r="P40" s="277"/>
      <c r="Q40" s="277"/>
      <c r="R40" s="277"/>
      <c r="S40" s="277"/>
      <c r="T40" s="278">
        <f>AVERAGE(C38,O38,AA38)</f>
        <v>13.756631733333334</v>
      </c>
      <c r="U40" s="278"/>
      <c r="V40" s="278"/>
      <c r="W40" s="278"/>
      <c r="X40" s="278"/>
      <c r="Y40" s="278"/>
      <c r="Z40" s="277" t="s">
        <v>2</v>
      </c>
      <c r="AA40" s="277"/>
      <c r="AB40" s="277"/>
      <c r="AC40" s="277"/>
      <c r="AD40" s="277"/>
      <c r="AE40" s="277"/>
      <c r="AF40" s="278">
        <f>AVERAGE(D38,P38,AB38)</f>
        <v>9.8351520000000008</v>
      </c>
      <c r="AG40" s="278"/>
      <c r="AH40" s="278"/>
      <c r="AI40" s="278"/>
      <c r="AJ40" s="278"/>
      <c r="AK40" s="279"/>
      <c r="AN40" s="8"/>
    </row>
    <row r="41" spans="1:53" ht="15.75" thickBot="1" x14ac:dyDescent="0.3">
      <c r="A41" s="5" t="s">
        <v>76</v>
      </c>
      <c r="B41" s="267">
        <f>SUM(H40,T40,AF40)</f>
        <v>35.253647733333338</v>
      </c>
      <c r="C41" s="268"/>
      <c r="D41" s="268"/>
      <c r="E41" s="268"/>
      <c r="F41" s="268"/>
      <c r="G41" s="268"/>
      <c r="H41" s="269"/>
      <c r="I41" s="269"/>
      <c r="J41" s="269"/>
      <c r="K41" s="269"/>
      <c r="L41" s="269"/>
      <c r="M41" s="269"/>
      <c r="N41" s="269"/>
      <c r="O41" s="269"/>
      <c r="P41" s="269"/>
      <c r="Q41" s="269"/>
      <c r="R41" s="269"/>
      <c r="S41" s="269"/>
      <c r="T41" s="269"/>
      <c r="U41" s="269"/>
      <c r="V41" s="269"/>
      <c r="W41" s="269"/>
      <c r="X41" s="269"/>
      <c r="Y41" s="269"/>
      <c r="Z41" s="269"/>
      <c r="AA41" s="269"/>
      <c r="AB41" s="269"/>
      <c r="AC41" s="269"/>
      <c r="AD41" s="269"/>
      <c r="AE41" s="269"/>
      <c r="AF41" s="269"/>
      <c r="AG41" s="269"/>
      <c r="AH41" s="269"/>
      <c r="AI41" s="269"/>
      <c r="AJ41" s="269"/>
      <c r="AK41" s="284"/>
      <c r="AN41" s="8"/>
    </row>
    <row r="42" spans="1:53" ht="31.5" x14ac:dyDescent="0.5">
      <c r="A42" s="1"/>
      <c r="B42" s="238" t="s">
        <v>86</v>
      </c>
      <c r="C42" s="239"/>
      <c r="D42" s="239"/>
      <c r="E42" s="239"/>
      <c r="F42" s="239"/>
      <c r="G42" s="239"/>
      <c r="H42" s="239"/>
      <c r="I42" s="239"/>
      <c r="J42" s="239"/>
      <c r="K42" s="239"/>
      <c r="L42" s="239"/>
      <c r="M42" s="240"/>
      <c r="N42" s="238" t="s">
        <v>90</v>
      </c>
      <c r="O42" s="239"/>
      <c r="P42" s="239"/>
      <c r="Q42" s="239"/>
      <c r="R42" s="239"/>
      <c r="S42" s="239"/>
      <c r="T42" s="239"/>
      <c r="U42" s="239"/>
      <c r="V42" s="239"/>
      <c r="W42" s="239"/>
      <c r="X42" s="239"/>
      <c r="Y42" s="240"/>
      <c r="Z42" s="238" t="s">
        <v>94</v>
      </c>
      <c r="AA42" s="239"/>
      <c r="AB42" s="239"/>
      <c r="AC42" s="239"/>
      <c r="AD42" s="239"/>
      <c r="AE42" s="239"/>
      <c r="AF42" s="239"/>
      <c r="AG42" s="239"/>
      <c r="AH42" s="239"/>
      <c r="AI42" s="239"/>
      <c r="AJ42" s="239"/>
      <c r="AK42" s="240"/>
    </row>
    <row r="43" spans="1:53" x14ac:dyDescent="0.25">
      <c r="A43" s="1"/>
      <c r="B43" s="283" t="s">
        <v>108</v>
      </c>
      <c r="C43" s="280"/>
      <c r="D43" s="280"/>
      <c r="E43" s="280" t="s">
        <v>109</v>
      </c>
      <c r="F43" s="280"/>
      <c r="G43" s="280"/>
      <c r="H43" s="280" t="s">
        <v>110</v>
      </c>
      <c r="I43" s="280"/>
      <c r="J43" s="280"/>
      <c r="K43" s="280" t="s">
        <v>111</v>
      </c>
      <c r="L43" s="280"/>
      <c r="M43" s="281"/>
      <c r="N43" s="283" t="s">
        <v>128</v>
      </c>
      <c r="O43" s="280"/>
      <c r="P43" s="280"/>
      <c r="Q43" s="280" t="s">
        <v>129</v>
      </c>
      <c r="R43" s="280"/>
      <c r="S43" s="280"/>
      <c r="T43" s="280" t="s">
        <v>130</v>
      </c>
      <c r="U43" s="280"/>
      <c r="V43" s="280"/>
      <c r="W43" s="280" t="s">
        <v>131</v>
      </c>
      <c r="X43" s="280"/>
      <c r="Y43" s="281"/>
      <c r="Z43" s="283" t="s">
        <v>143</v>
      </c>
      <c r="AA43" s="280"/>
      <c r="AB43" s="280"/>
      <c r="AC43" s="280" t="s">
        <v>142</v>
      </c>
      <c r="AD43" s="280"/>
      <c r="AE43" s="280"/>
      <c r="AF43" s="280" t="s">
        <v>141</v>
      </c>
      <c r="AG43" s="280"/>
      <c r="AH43" s="280"/>
      <c r="AI43" s="280" t="s">
        <v>140</v>
      </c>
      <c r="AJ43" s="280"/>
      <c r="AK43" s="281"/>
    </row>
    <row r="44" spans="1:53" x14ac:dyDescent="0.25">
      <c r="A44" s="1" t="s">
        <v>11</v>
      </c>
      <c r="B44" s="72" t="s">
        <v>0</v>
      </c>
      <c r="C44" s="70" t="s">
        <v>1</v>
      </c>
      <c r="D44" s="71" t="s">
        <v>2</v>
      </c>
      <c r="E44" s="69" t="s">
        <v>0</v>
      </c>
      <c r="F44" s="70" t="s">
        <v>1</v>
      </c>
      <c r="G44" s="71" t="s">
        <v>2</v>
      </c>
      <c r="H44" s="69" t="s">
        <v>0</v>
      </c>
      <c r="I44" s="70" t="s">
        <v>1</v>
      </c>
      <c r="J44" s="71" t="s">
        <v>2</v>
      </c>
      <c r="K44" s="69" t="s">
        <v>0</v>
      </c>
      <c r="L44" s="70" t="s">
        <v>1</v>
      </c>
      <c r="M44" s="73" t="s">
        <v>2</v>
      </c>
      <c r="N44" s="72" t="s">
        <v>0</v>
      </c>
      <c r="O44" s="70" t="s">
        <v>1</v>
      </c>
      <c r="P44" s="71" t="s">
        <v>2</v>
      </c>
      <c r="Q44" s="69" t="s">
        <v>0</v>
      </c>
      <c r="R44" s="70" t="s">
        <v>1</v>
      </c>
      <c r="S44" s="71" t="s">
        <v>2</v>
      </c>
      <c r="T44" s="69" t="s">
        <v>0</v>
      </c>
      <c r="U44" s="70" t="s">
        <v>1</v>
      </c>
      <c r="V44" s="71" t="s">
        <v>2</v>
      </c>
      <c r="W44" s="69" t="s">
        <v>0</v>
      </c>
      <c r="X44" s="70" t="s">
        <v>1</v>
      </c>
      <c r="Y44" s="73" t="s">
        <v>2</v>
      </c>
      <c r="Z44" s="72" t="s">
        <v>0</v>
      </c>
      <c r="AA44" s="70" t="s">
        <v>1</v>
      </c>
      <c r="AB44" s="71" t="s">
        <v>2</v>
      </c>
      <c r="AC44" s="69" t="s">
        <v>0</v>
      </c>
      <c r="AD44" s="70" t="s">
        <v>1</v>
      </c>
      <c r="AE44" s="71" t="s">
        <v>2</v>
      </c>
      <c r="AF44" s="69" t="s">
        <v>0</v>
      </c>
      <c r="AG44" s="70" t="s">
        <v>1</v>
      </c>
      <c r="AH44" s="71" t="s">
        <v>2</v>
      </c>
      <c r="AI44" s="69" t="s">
        <v>0</v>
      </c>
      <c r="AJ44" s="70" t="s">
        <v>1</v>
      </c>
      <c r="AK44" s="73" t="s">
        <v>2</v>
      </c>
    </row>
    <row r="45" spans="1:53" x14ac:dyDescent="0.25">
      <c r="A45" s="1" t="s">
        <v>16</v>
      </c>
      <c r="B45" s="22">
        <v>1193</v>
      </c>
      <c r="C45" s="23">
        <v>552.20000000000005</v>
      </c>
      <c r="D45" s="23">
        <v>1119</v>
      </c>
      <c r="E45" s="23">
        <v>329.1</v>
      </c>
      <c r="F45" s="23">
        <v>836.8</v>
      </c>
      <c r="G45" s="23">
        <v>126.2</v>
      </c>
      <c r="H45" s="23">
        <v>45.52</v>
      </c>
      <c r="I45" s="23">
        <v>665.7</v>
      </c>
      <c r="J45" s="23">
        <v>5.9740000000000002</v>
      </c>
      <c r="K45" s="23">
        <v>6.1909999999999998</v>
      </c>
      <c r="L45" s="23">
        <v>32.270000000000003</v>
      </c>
      <c r="M45" s="24">
        <v>0</v>
      </c>
      <c r="N45" s="22">
        <v>1122</v>
      </c>
      <c r="O45" s="23">
        <v>628.5</v>
      </c>
      <c r="P45" s="23">
        <v>1301</v>
      </c>
      <c r="Q45" s="23">
        <v>367.3</v>
      </c>
      <c r="R45" s="23">
        <v>894.2</v>
      </c>
      <c r="S45" s="23">
        <v>165.9</v>
      </c>
      <c r="T45" s="23">
        <v>38.71</v>
      </c>
      <c r="U45" s="23">
        <v>685.8</v>
      </c>
      <c r="V45" s="23">
        <v>6.8719999999999999</v>
      </c>
      <c r="W45" s="23">
        <v>0</v>
      </c>
      <c r="X45" s="23">
        <v>7.0270000000000001</v>
      </c>
      <c r="Y45" s="24">
        <v>0</v>
      </c>
      <c r="Z45" s="22">
        <v>1228</v>
      </c>
      <c r="AA45" s="23">
        <v>550.1</v>
      </c>
      <c r="AB45" s="23">
        <v>1101</v>
      </c>
      <c r="AC45" s="23">
        <v>342</v>
      </c>
      <c r="AD45" s="23">
        <v>611.5</v>
      </c>
      <c r="AE45" s="23">
        <v>184.1</v>
      </c>
      <c r="AF45" s="23">
        <v>62.71</v>
      </c>
      <c r="AG45" s="23">
        <v>772.3</v>
      </c>
      <c r="AH45" s="23">
        <v>7.9459999999999997</v>
      </c>
      <c r="AI45" s="23">
        <v>0</v>
      </c>
      <c r="AJ45" s="23">
        <v>2.2250000000000001</v>
      </c>
      <c r="AK45" s="24">
        <v>0</v>
      </c>
    </row>
    <row r="46" spans="1:53" x14ac:dyDescent="0.25">
      <c r="A46" s="1" t="s">
        <v>65</v>
      </c>
      <c r="B46" s="45">
        <f t="shared" ref="B46:G46" si="37">B45*4</f>
        <v>4772</v>
      </c>
      <c r="C46" s="12">
        <f t="shared" si="37"/>
        <v>2208.8000000000002</v>
      </c>
      <c r="D46" s="12">
        <f t="shared" si="37"/>
        <v>4476</v>
      </c>
      <c r="E46" s="12">
        <f t="shared" si="37"/>
        <v>1316.4</v>
      </c>
      <c r="F46" s="12">
        <f t="shared" si="37"/>
        <v>3347.2</v>
      </c>
      <c r="G46" s="12">
        <f t="shared" si="37"/>
        <v>504.8</v>
      </c>
      <c r="H46" s="12">
        <f>H45*8</f>
        <v>364.16</v>
      </c>
      <c r="I46" s="12">
        <f>I45*8</f>
        <v>5325.6</v>
      </c>
      <c r="J46" s="12">
        <f>J45*8</f>
        <v>47.792000000000002</v>
      </c>
      <c r="K46" s="12">
        <f>K45*4</f>
        <v>24.763999999999999</v>
      </c>
      <c r="L46" s="12">
        <f t="shared" ref="L46:M46" si="38">L45*4</f>
        <v>129.08000000000001</v>
      </c>
      <c r="M46" s="46">
        <f t="shared" si="38"/>
        <v>0</v>
      </c>
      <c r="N46" s="45">
        <f t="shared" ref="N46:S46" si="39">N45*4</f>
        <v>4488</v>
      </c>
      <c r="O46" s="12">
        <f t="shared" si="39"/>
        <v>2514</v>
      </c>
      <c r="P46" s="12">
        <f t="shared" si="39"/>
        <v>5204</v>
      </c>
      <c r="Q46" s="12">
        <f t="shared" si="39"/>
        <v>1469.2</v>
      </c>
      <c r="R46" s="12">
        <f t="shared" si="39"/>
        <v>3576.8</v>
      </c>
      <c r="S46" s="12">
        <f t="shared" si="39"/>
        <v>663.6</v>
      </c>
      <c r="T46" s="12">
        <f>T45*8</f>
        <v>309.68</v>
      </c>
      <c r="U46" s="12">
        <f>U45*8</f>
        <v>5486.4</v>
      </c>
      <c r="V46" s="12">
        <f>V45*8</f>
        <v>54.975999999999999</v>
      </c>
      <c r="W46" s="12">
        <f>W45*4</f>
        <v>0</v>
      </c>
      <c r="X46" s="12">
        <f t="shared" ref="X46:Y46" si="40">X45*4</f>
        <v>28.108000000000001</v>
      </c>
      <c r="Y46" s="46">
        <f t="shared" si="40"/>
        <v>0</v>
      </c>
      <c r="Z46" s="45">
        <f t="shared" ref="Z46:AE46" si="41">Z45*4</f>
        <v>4912</v>
      </c>
      <c r="AA46" s="12">
        <f t="shared" si="41"/>
        <v>2200.4</v>
      </c>
      <c r="AB46" s="12">
        <f t="shared" si="41"/>
        <v>4404</v>
      </c>
      <c r="AC46" s="12">
        <f t="shared" si="41"/>
        <v>1368</v>
      </c>
      <c r="AD46" s="12">
        <f t="shared" si="41"/>
        <v>2446</v>
      </c>
      <c r="AE46" s="12">
        <f t="shared" si="41"/>
        <v>736.4</v>
      </c>
      <c r="AF46" s="12">
        <f>AF45*8</f>
        <v>501.68</v>
      </c>
      <c r="AG46" s="12">
        <f>AG45*8</f>
        <v>6178.4</v>
      </c>
      <c r="AH46" s="12">
        <f>AH45*8</f>
        <v>63.567999999999998</v>
      </c>
      <c r="AI46" s="12">
        <f>AI45*4</f>
        <v>0</v>
      </c>
      <c r="AJ46" s="12">
        <f t="shared" ref="AJ46:AK46" si="42">AJ45*4</f>
        <v>8.9</v>
      </c>
      <c r="AK46" s="46">
        <f t="shared" si="42"/>
        <v>0</v>
      </c>
    </row>
    <row r="47" spans="1:53" x14ac:dyDescent="0.25">
      <c r="A47" s="1" t="s">
        <v>63</v>
      </c>
      <c r="B47" s="1">
        <v>2</v>
      </c>
      <c r="C47">
        <v>2</v>
      </c>
      <c r="D47">
        <v>2</v>
      </c>
      <c r="E47">
        <v>1</v>
      </c>
      <c r="F47">
        <v>1</v>
      </c>
      <c r="G47">
        <v>1</v>
      </c>
      <c r="H47">
        <v>1</v>
      </c>
      <c r="I47">
        <v>1</v>
      </c>
      <c r="J47">
        <v>1</v>
      </c>
      <c r="K47">
        <v>1</v>
      </c>
      <c r="L47">
        <v>1</v>
      </c>
      <c r="M47" s="7">
        <v>1</v>
      </c>
      <c r="N47" s="1">
        <v>2</v>
      </c>
      <c r="O47">
        <v>2</v>
      </c>
      <c r="P47">
        <v>2</v>
      </c>
      <c r="Q47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>
        <v>1</v>
      </c>
      <c r="Y47" s="7">
        <v>1</v>
      </c>
      <c r="Z47" s="1">
        <v>2</v>
      </c>
      <c r="AA47">
        <v>2</v>
      </c>
      <c r="AB47">
        <v>2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1</v>
      </c>
      <c r="AK47" s="7">
        <v>1</v>
      </c>
    </row>
    <row r="48" spans="1:53" x14ac:dyDescent="0.25">
      <c r="A48" s="1" t="s">
        <v>66</v>
      </c>
      <c r="B48" s="51">
        <f>B46*B47*0.001</f>
        <v>9.5440000000000005</v>
      </c>
      <c r="C48" s="6">
        <f t="shared" ref="C48:D48" si="43">C46*C47*0.001</f>
        <v>4.4176000000000002</v>
      </c>
      <c r="D48" s="6">
        <f t="shared" si="43"/>
        <v>8.952</v>
      </c>
      <c r="E48" s="6">
        <f>E46*E47*0.001</f>
        <v>1.3164</v>
      </c>
      <c r="F48" s="6">
        <f t="shared" ref="F48:G48" si="44">F46*F47*0.001</f>
        <v>3.3472</v>
      </c>
      <c r="G48" s="6">
        <f t="shared" si="44"/>
        <v>0.50480000000000003</v>
      </c>
      <c r="H48" s="6">
        <f>H46*H47*0.001</f>
        <v>0.36416000000000004</v>
      </c>
      <c r="I48" s="6">
        <f t="shared" ref="I48:J48" si="45">I46*I47*0.001</f>
        <v>5.3256000000000006</v>
      </c>
      <c r="J48" s="6">
        <f t="shared" si="45"/>
        <v>4.7792000000000001E-2</v>
      </c>
      <c r="K48" s="6">
        <f>K46*K47*0.001</f>
        <v>2.4764000000000001E-2</v>
      </c>
      <c r="L48" s="6">
        <f t="shared" ref="L48:M48" si="46">L46*L47*0.001</f>
        <v>0.12908000000000003</v>
      </c>
      <c r="M48" s="52">
        <f t="shared" si="46"/>
        <v>0</v>
      </c>
      <c r="N48" s="51">
        <f>N46*N47*0.001</f>
        <v>8.9760000000000009</v>
      </c>
      <c r="O48" s="6">
        <f>O46*O47*0.001</f>
        <v>5.0280000000000005</v>
      </c>
      <c r="P48" s="6">
        <f>P46*P47*0.001</f>
        <v>10.407999999999999</v>
      </c>
      <c r="Q48" s="6">
        <f>Q46*Q47*0.001</f>
        <v>1.4692000000000001</v>
      </c>
      <c r="R48" s="6">
        <f t="shared" ref="R48:AK48" si="47">R46*R47*0.001</f>
        <v>3.5768000000000004</v>
      </c>
      <c r="S48" s="6">
        <f t="shared" si="47"/>
        <v>0.66360000000000008</v>
      </c>
      <c r="T48" s="6">
        <f t="shared" si="47"/>
        <v>0.30968000000000001</v>
      </c>
      <c r="U48" s="6">
        <f t="shared" si="47"/>
        <v>5.4863999999999997</v>
      </c>
      <c r="V48" s="6">
        <f t="shared" si="47"/>
        <v>5.4975999999999997E-2</v>
      </c>
      <c r="W48" s="6">
        <f t="shared" si="47"/>
        <v>0</v>
      </c>
      <c r="X48" s="6">
        <f t="shared" si="47"/>
        <v>2.8108000000000001E-2</v>
      </c>
      <c r="Y48" s="52">
        <f t="shared" si="47"/>
        <v>0</v>
      </c>
      <c r="Z48" s="51">
        <f t="shared" si="47"/>
        <v>9.8239999999999998</v>
      </c>
      <c r="AA48" s="6">
        <f t="shared" si="47"/>
        <v>4.4008000000000003</v>
      </c>
      <c r="AB48" s="6">
        <f t="shared" si="47"/>
        <v>8.8079999999999998</v>
      </c>
      <c r="AC48" s="6">
        <f t="shared" si="47"/>
        <v>1.3680000000000001</v>
      </c>
      <c r="AD48" s="6">
        <f t="shared" si="47"/>
        <v>2.4460000000000002</v>
      </c>
      <c r="AE48" s="6">
        <f t="shared" si="47"/>
        <v>0.73639999999999994</v>
      </c>
      <c r="AF48" s="6">
        <f t="shared" si="47"/>
        <v>0.50168000000000001</v>
      </c>
      <c r="AG48" s="6">
        <f t="shared" si="47"/>
        <v>6.1783999999999999</v>
      </c>
      <c r="AH48" s="6">
        <f t="shared" si="47"/>
        <v>6.3568E-2</v>
      </c>
      <c r="AI48" s="6">
        <f t="shared" si="47"/>
        <v>0</v>
      </c>
      <c r="AJ48" s="6">
        <f t="shared" si="47"/>
        <v>8.8999999999999999E-3</v>
      </c>
      <c r="AK48" s="52">
        <f t="shared" si="47"/>
        <v>0</v>
      </c>
    </row>
    <row r="49" spans="1:37" x14ac:dyDescent="0.25">
      <c r="A49" s="1" t="s">
        <v>62</v>
      </c>
      <c r="B49" s="51">
        <f>SUM(B48,E48,H48,K48)</f>
        <v>11.249324</v>
      </c>
      <c r="C49" s="6">
        <f>SUM(C48,F48,I48,L48)</f>
        <v>13.219480000000001</v>
      </c>
      <c r="D49" s="6">
        <f>SUM(D48,G48,J48,M48)</f>
        <v>9.5045919999999988</v>
      </c>
      <c r="E49" s="54"/>
      <c r="F49" s="54"/>
      <c r="G49" s="54"/>
      <c r="H49" s="54"/>
      <c r="I49" s="54"/>
      <c r="J49" s="54"/>
      <c r="K49" s="65"/>
      <c r="L49" s="65"/>
      <c r="M49" s="66"/>
      <c r="N49" s="51">
        <f>SUM(N48,Q48,T48,W48)</f>
        <v>10.754880000000002</v>
      </c>
      <c r="O49" s="6">
        <f>SUM(O48,R48,U48,X48)</f>
        <v>14.119308</v>
      </c>
      <c r="P49" s="6">
        <f>SUM(P48,S48,V48,Y48)</f>
        <v>11.126576</v>
      </c>
      <c r="Q49" s="54"/>
      <c r="R49" s="54"/>
      <c r="S49" s="54"/>
      <c r="T49" s="54"/>
      <c r="U49" s="54"/>
      <c r="V49" s="54"/>
      <c r="W49" s="65"/>
      <c r="X49" s="65"/>
      <c r="Y49" s="66"/>
      <c r="Z49" s="51">
        <f>SUM(Z48,AC48,AF48,AI48)</f>
        <v>11.693680000000001</v>
      </c>
      <c r="AA49" s="6">
        <f>SUM(AA48,AD48,AG48,AJ48)</f>
        <v>13.0341</v>
      </c>
      <c r="AB49" s="6">
        <f>SUM(AB48,AE48,AH48,AK48)</f>
        <v>9.6079679999999996</v>
      </c>
      <c r="AC49" s="54"/>
      <c r="AD49" s="54"/>
      <c r="AE49" s="54"/>
      <c r="AF49" s="54"/>
      <c r="AG49" s="54"/>
      <c r="AH49" s="54"/>
      <c r="AI49" s="65"/>
      <c r="AJ49" s="65"/>
      <c r="AK49" s="66"/>
    </row>
    <row r="50" spans="1:37" ht="15.75" thickBot="1" x14ac:dyDescent="0.3">
      <c r="A50" s="2" t="s">
        <v>67</v>
      </c>
      <c r="B50" s="212">
        <f>SUM(B49:D49)</f>
        <v>33.973395999999994</v>
      </c>
      <c r="C50" s="244"/>
      <c r="D50" s="244"/>
      <c r="E50" s="282"/>
      <c r="F50" s="282"/>
      <c r="G50" s="282"/>
      <c r="H50" s="282"/>
      <c r="I50" s="282"/>
      <c r="J50" s="282"/>
      <c r="K50" s="67"/>
      <c r="L50" s="67"/>
      <c r="M50" s="68"/>
      <c r="N50" s="212">
        <f>SUM(N49:P49)</f>
        <v>36.000764000000004</v>
      </c>
      <c r="O50" s="244"/>
      <c r="P50" s="244"/>
      <c r="Q50" s="282"/>
      <c r="R50" s="282"/>
      <c r="S50" s="282"/>
      <c r="T50" s="282"/>
      <c r="U50" s="282"/>
      <c r="V50" s="282"/>
      <c r="W50" s="67"/>
      <c r="X50" s="67"/>
      <c r="Y50" s="68"/>
      <c r="Z50" s="212">
        <f>SUM(Z49:AB49)</f>
        <v>34.335748000000002</v>
      </c>
      <c r="AA50" s="244"/>
      <c r="AB50" s="244"/>
      <c r="AC50" s="282"/>
      <c r="AD50" s="282"/>
      <c r="AE50" s="282"/>
      <c r="AF50" s="282"/>
      <c r="AG50" s="282"/>
      <c r="AH50" s="282"/>
      <c r="AI50" s="67"/>
      <c r="AJ50" s="67"/>
      <c r="AK50" s="68"/>
    </row>
    <row r="51" spans="1:37" x14ac:dyDescent="0.25">
      <c r="A51" s="3" t="s">
        <v>75</v>
      </c>
      <c r="B51" s="276" t="s">
        <v>0</v>
      </c>
      <c r="C51" s="277"/>
      <c r="D51" s="277"/>
      <c r="E51" s="277"/>
      <c r="F51" s="277"/>
      <c r="G51" s="277"/>
      <c r="H51" s="278">
        <f>AVERAGE(B49,N49,Z49)</f>
        <v>11.232628</v>
      </c>
      <c r="I51" s="278"/>
      <c r="J51" s="278"/>
      <c r="K51" s="278"/>
      <c r="L51" s="278"/>
      <c r="M51" s="278"/>
      <c r="N51" s="277" t="s">
        <v>1</v>
      </c>
      <c r="O51" s="277"/>
      <c r="P51" s="277"/>
      <c r="Q51" s="277"/>
      <c r="R51" s="277"/>
      <c r="S51" s="277"/>
      <c r="T51" s="278">
        <f>AVERAGE(C49,O49,AA49)</f>
        <v>13.457629333333335</v>
      </c>
      <c r="U51" s="278"/>
      <c r="V51" s="278"/>
      <c r="W51" s="278"/>
      <c r="X51" s="278"/>
      <c r="Y51" s="278"/>
      <c r="Z51" s="277" t="s">
        <v>2</v>
      </c>
      <c r="AA51" s="277"/>
      <c r="AB51" s="277"/>
      <c r="AC51" s="277"/>
      <c r="AD51" s="277"/>
      <c r="AE51" s="277"/>
      <c r="AF51" s="278">
        <f>AVERAGE(D49,P49,AB49)</f>
        <v>10.079711999999999</v>
      </c>
      <c r="AG51" s="278"/>
      <c r="AH51" s="278"/>
      <c r="AI51" s="278"/>
      <c r="AJ51" s="278"/>
      <c r="AK51" s="279"/>
    </row>
    <row r="52" spans="1:37" ht="15.75" thickBot="1" x14ac:dyDescent="0.3">
      <c r="A52" s="5" t="s">
        <v>76</v>
      </c>
      <c r="B52" s="267">
        <f>SUM(H51,T51,AF51)</f>
        <v>34.769969333333336</v>
      </c>
      <c r="C52" s="268"/>
      <c r="D52" s="268"/>
      <c r="E52" s="268"/>
      <c r="F52" s="268"/>
      <c r="G52" s="268"/>
      <c r="H52" s="269"/>
      <c r="I52" s="269"/>
      <c r="J52" s="269"/>
      <c r="K52" s="269"/>
      <c r="L52" s="269"/>
      <c r="M52" s="269"/>
      <c r="N52" s="269"/>
      <c r="O52" s="269"/>
      <c r="P52" s="269"/>
      <c r="Q52" s="269"/>
      <c r="R52" s="269"/>
      <c r="S52" s="269"/>
      <c r="T52" s="269"/>
      <c r="U52" s="269"/>
      <c r="V52" s="269"/>
      <c r="W52" s="269"/>
      <c r="X52" s="269"/>
      <c r="Y52" s="269"/>
      <c r="Z52" s="269"/>
      <c r="AA52" s="269"/>
      <c r="AB52" s="269"/>
      <c r="AC52" s="269"/>
      <c r="AD52" s="269"/>
      <c r="AE52" s="269"/>
      <c r="AF52" s="269"/>
      <c r="AG52" s="269"/>
      <c r="AH52" s="269"/>
      <c r="AI52" s="269"/>
      <c r="AJ52" s="269"/>
      <c r="AK52" s="284"/>
    </row>
    <row r="53" spans="1:37" ht="31.5" x14ac:dyDescent="0.5">
      <c r="A53" s="1"/>
      <c r="B53" s="238" t="s">
        <v>87</v>
      </c>
      <c r="C53" s="239"/>
      <c r="D53" s="239"/>
      <c r="E53" s="239"/>
      <c r="F53" s="239"/>
      <c r="G53" s="239"/>
      <c r="H53" s="239"/>
      <c r="I53" s="239"/>
      <c r="J53" s="239"/>
      <c r="K53" s="239"/>
      <c r="L53" s="239"/>
      <c r="M53" s="240"/>
      <c r="N53" s="238" t="s">
        <v>91</v>
      </c>
      <c r="O53" s="239"/>
      <c r="P53" s="239"/>
      <c r="Q53" s="239"/>
      <c r="R53" s="239"/>
      <c r="S53" s="239"/>
      <c r="T53" s="239"/>
      <c r="U53" s="239"/>
      <c r="V53" s="239"/>
      <c r="W53" s="239"/>
      <c r="X53" s="239"/>
      <c r="Y53" s="240"/>
      <c r="Z53" s="238" t="s">
        <v>95</v>
      </c>
      <c r="AA53" s="239"/>
      <c r="AB53" s="239"/>
      <c r="AC53" s="239"/>
      <c r="AD53" s="239"/>
      <c r="AE53" s="239"/>
      <c r="AF53" s="239"/>
      <c r="AG53" s="239"/>
      <c r="AH53" s="239"/>
      <c r="AI53" s="239"/>
      <c r="AJ53" s="239"/>
      <c r="AK53" s="240"/>
    </row>
    <row r="54" spans="1:37" x14ac:dyDescent="0.25">
      <c r="A54" s="1"/>
      <c r="B54" s="283" t="s">
        <v>112</v>
      </c>
      <c r="C54" s="280"/>
      <c r="D54" s="280"/>
      <c r="E54" s="280" t="s">
        <v>113</v>
      </c>
      <c r="F54" s="280"/>
      <c r="G54" s="280"/>
      <c r="H54" s="280" t="s">
        <v>114</v>
      </c>
      <c r="I54" s="280"/>
      <c r="J54" s="280"/>
      <c r="K54" s="280" t="s">
        <v>115</v>
      </c>
      <c r="L54" s="280"/>
      <c r="M54" s="281"/>
      <c r="N54" s="283" t="s">
        <v>132</v>
      </c>
      <c r="O54" s="280"/>
      <c r="P54" s="280"/>
      <c r="Q54" s="280" t="s">
        <v>133</v>
      </c>
      <c r="R54" s="280"/>
      <c r="S54" s="280"/>
      <c r="T54" s="280" t="s">
        <v>134</v>
      </c>
      <c r="U54" s="280"/>
      <c r="V54" s="280"/>
      <c r="W54" s="280" t="s">
        <v>135</v>
      </c>
      <c r="X54" s="280"/>
      <c r="Y54" s="281"/>
      <c r="Z54" s="283" t="s">
        <v>136</v>
      </c>
      <c r="AA54" s="280"/>
      <c r="AB54" s="280"/>
      <c r="AC54" s="280" t="s">
        <v>137</v>
      </c>
      <c r="AD54" s="280"/>
      <c r="AE54" s="280"/>
      <c r="AF54" s="280" t="s">
        <v>138</v>
      </c>
      <c r="AG54" s="280"/>
      <c r="AH54" s="280"/>
      <c r="AI54" s="280" t="s">
        <v>139</v>
      </c>
      <c r="AJ54" s="280"/>
      <c r="AK54" s="281"/>
    </row>
    <row r="55" spans="1:37" x14ac:dyDescent="0.25">
      <c r="A55" s="1" t="s">
        <v>11</v>
      </c>
      <c r="B55" s="72" t="s">
        <v>0</v>
      </c>
      <c r="C55" s="70" t="s">
        <v>1</v>
      </c>
      <c r="D55" s="71" t="s">
        <v>2</v>
      </c>
      <c r="E55" s="69" t="s">
        <v>0</v>
      </c>
      <c r="F55" s="70" t="s">
        <v>1</v>
      </c>
      <c r="G55" s="71" t="s">
        <v>2</v>
      </c>
      <c r="H55" s="69" t="s">
        <v>0</v>
      </c>
      <c r="I55" s="70" t="s">
        <v>1</v>
      </c>
      <c r="J55" s="71" t="s">
        <v>2</v>
      </c>
      <c r="K55" s="69" t="s">
        <v>0</v>
      </c>
      <c r="L55" s="70" t="s">
        <v>1</v>
      </c>
      <c r="M55" s="73" t="s">
        <v>2</v>
      </c>
      <c r="N55" s="72" t="s">
        <v>0</v>
      </c>
      <c r="O55" s="70" t="s">
        <v>1</v>
      </c>
      <c r="P55" s="71" t="s">
        <v>2</v>
      </c>
      <c r="Q55" s="69" t="s">
        <v>0</v>
      </c>
      <c r="R55" s="70" t="s">
        <v>1</v>
      </c>
      <c r="S55" s="71" t="s">
        <v>2</v>
      </c>
      <c r="T55" s="69" t="s">
        <v>0</v>
      </c>
      <c r="U55" s="70" t="s">
        <v>1</v>
      </c>
      <c r="V55" s="71" t="s">
        <v>2</v>
      </c>
      <c r="W55" s="69" t="s">
        <v>0</v>
      </c>
      <c r="X55" s="70" t="s">
        <v>1</v>
      </c>
      <c r="Y55" s="73" t="s">
        <v>2</v>
      </c>
      <c r="Z55" s="72" t="s">
        <v>0</v>
      </c>
      <c r="AA55" s="70" t="s">
        <v>1</v>
      </c>
      <c r="AB55" s="71" t="s">
        <v>2</v>
      </c>
      <c r="AC55" s="69" t="s">
        <v>0</v>
      </c>
      <c r="AD55" s="70" t="s">
        <v>1</v>
      </c>
      <c r="AE55" s="71" t="s">
        <v>2</v>
      </c>
      <c r="AF55" s="69" t="s">
        <v>0</v>
      </c>
      <c r="AG55" s="70" t="s">
        <v>1</v>
      </c>
      <c r="AH55" s="71" t="s">
        <v>2</v>
      </c>
      <c r="AI55" s="69" t="s">
        <v>0</v>
      </c>
      <c r="AJ55" s="70" t="s">
        <v>1</v>
      </c>
      <c r="AK55" s="73" t="s">
        <v>2</v>
      </c>
    </row>
    <row r="56" spans="1:37" x14ac:dyDescent="0.25">
      <c r="A56" s="1" t="s">
        <v>16</v>
      </c>
      <c r="B56" s="22">
        <v>1214</v>
      </c>
      <c r="C56" s="23">
        <v>759.5</v>
      </c>
      <c r="D56" s="23">
        <v>1199</v>
      </c>
      <c r="E56" s="23">
        <v>298.60000000000002</v>
      </c>
      <c r="F56" s="23">
        <v>1034</v>
      </c>
      <c r="G56" s="23">
        <v>121.6</v>
      </c>
      <c r="H56" s="23">
        <v>25.53</v>
      </c>
      <c r="I56" s="23">
        <v>525.29999999999995</v>
      </c>
      <c r="J56" s="23">
        <v>4.1929999999999996</v>
      </c>
      <c r="K56" s="23">
        <v>0</v>
      </c>
      <c r="L56" s="23">
        <v>9.548</v>
      </c>
      <c r="M56" s="24">
        <v>0</v>
      </c>
      <c r="N56" s="22">
        <v>1154</v>
      </c>
      <c r="O56" s="23">
        <v>621.70000000000005</v>
      </c>
      <c r="P56" s="23">
        <v>1359</v>
      </c>
      <c r="Q56" s="23">
        <v>358.7</v>
      </c>
      <c r="R56" s="23">
        <v>1035</v>
      </c>
      <c r="S56" s="23">
        <v>126.4</v>
      </c>
      <c r="T56" s="23">
        <v>30.29</v>
      </c>
      <c r="U56" s="23">
        <v>670.1</v>
      </c>
      <c r="V56" s="23">
        <v>3.298</v>
      </c>
      <c r="W56" s="23">
        <v>0</v>
      </c>
      <c r="X56" s="23">
        <v>8.1890000000000001</v>
      </c>
      <c r="Y56" s="24">
        <v>0</v>
      </c>
      <c r="Z56" s="22">
        <v>1221</v>
      </c>
      <c r="AA56" s="23">
        <v>633</v>
      </c>
      <c r="AB56" s="23">
        <v>1110</v>
      </c>
      <c r="AC56" s="23">
        <v>406.7</v>
      </c>
      <c r="AD56" s="23">
        <v>875.4</v>
      </c>
      <c r="AE56" s="23">
        <v>208.9</v>
      </c>
      <c r="AF56" s="23">
        <v>50.2</v>
      </c>
      <c r="AG56" s="23">
        <v>725.4</v>
      </c>
      <c r="AH56" s="23">
        <v>10.24</v>
      </c>
      <c r="AI56" s="23">
        <v>0</v>
      </c>
      <c r="AJ56" s="23">
        <v>15.99</v>
      </c>
      <c r="AK56" s="24">
        <v>0</v>
      </c>
    </row>
    <row r="57" spans="1:37" x14ac:dyDescent="0.25">
      <c r="A57" s="1" t="s">
        <v>65</v>
      </c>
      <c r="B57" s="45">
        <f t="shared" ref="B57:G57" si="48">B56*4</f>
        <v>4856</v>
      </c>
      <c r="C57" s="12">
        <f t="shared" si="48"/>
        <v>3038</v>
      </c>
      <c r="D57" s="12">
        <f t="shared" si="48"/>
        <v>4796</v>
      </c>
      <c r="E57" s="12">
        <f t="shared" si="48"/>
        <v>1194.4000000000001</v>
      </c>
      <c r="F57" s="12">
        <f t="shared" si="48"/>
        <v>4136</v>
      </c>
      <c r="G57" s="12">
        <f t="shared" si="48"/>
        <v>486.4</v>
      </c>
      <c r="H57" s="12">
        <f>H56*8</f>
        <v>204.24</v>
      </c>
      <c r="I57" s="12">
        <f>I56*8</f>
        <v>4202.3999999999996</v>
      </c>
      <c r="J57" s="12">
        <f>J56*8</f>
        <v>33.543999999999997</v>
      </c>
      <c r="K57" s="12">
        <f>K56*4</f>
        <v>0</v>
      </c>
      <c r="L57" s="12">
        <f t="shared" ref="L57:M57" si="49">L56*4</f>
        <v>38.192</v>
      </c>
      <c r="M57" s="46">
        <f t="shared" si="49"/>
        <v>0</v>
      </c>
      <c r="N57" s="45">
        <f t="shared" ref="N57:S57" si="50">N56*4</f>
        <v>4616</v>
      </c>
      <c r="O57" s="12">
        <f t="shared" si="50"/>
        <v>2486.8000000000002</v>
      </c>
      <c r="P57" s="12">
        <f t="shared" si="50"/>
        <v>5436</v>
      </c>
      <c r="Q57" s="12">
        <f t="shared" si="50"/>
        <v>1434.8</v>
      </c>
      <c r="R57" s="12">
        <f t="shared" si="50"/>
        <v>4140</v>
      </c>
      <c r="S57" s="12">
        <f t="shared" si="50"/>
        <v>505.6</v>
      </c>
      <c r="T57" s="12">
        <f>T56*8</f>
        <v>242.32</v>
      </c>
      <c r="U57" s="12">
        <f>U56*8</f>
        <v>5360.8</v>
      </c>
      <c r="V57" s="12">
        <f>V56*8</f>
        <v>26.384</v>
      </c>
      <c r="W57" s="12">
        <f>W56*4</f>
        <v>0</v>
      </c>
      <c r="X57" s="12">
        <f t="shared" ref="X57:Y57" si="51">X56*4</f>
        <v>32.756</v>
      </c>
      <c r="Y57" s="46">
        <f t="shared" si="51"/>
        <v>0</v>
      </c>
      <c r="Z57" s="45">
        <f t="shared" ref="Z57:AE57" si="52">Z56*4</f>
        <v>4884</v>
      </c>
      <c r="AA57" s="12">
        <f t="shared" si="52"/>
        <v>2532</v>
      </c>
      <c r="AB57" s="12">
        <f t="shared" si="52"/>
        <v>4440</v>
      </c>
      <c r="AC57" s="12">
        <f t="shared" si="52"/>
        <v>1626.8</v>
      </c>
      <c r="AD57" s="12">
        <f t="shared" si="52"/>
        <v>3501.6</v>
      </c>
      <c r="AE57" s="12">
        <f t="shared" si="52"/>
        <v>835.6</v>
      </c>
      <c r="AF57" s="12">
        <f>AF56*8</f>
        <v>401.6</v>
      </c>
      <c r="AG57" s="12">
        <f>AG56*8</f>
        <v>5803.2</v>
      </c>
      <c r="AH57" s="12">
        <f>AH56*8</f>
        <v>81.92</v>
      </c>
      <c r="AI57" s="12">
        <f>AI56*4</f>
        <v>0</v>
      </c>
      <c r="AJ57" s="12">
        <f t="shared" ref="AJ57:AK57" si="53">AJ56*4</f>
        <v>63.96</v>
      </c>
      <c r="AK57" s="46">
        <f t="shared" si="53"/>
        <v>0</v>
      </c>
    </row>
    <row r="58" spans="1:37" x14ac:dyDescent="0.25">
      <c r="A58" s="1" t="s">
        <v>63</v>
      </c>
      <c r="B58" s="1">
        <v>2</v>
      </c>
      <c r="C58">
        <v>2</v>
      </c>
      <c r="D58">
        <v>2</v>
      </c>
      <c r="E58">
        <v>1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1</v>
      </c>
      <c r="M58" s="7">
        <v>1</v>
      </c>
      <c r="N58" s="1">
        <v>2</v>
      </c>
      <c r="O58">
        <v>2</v>
      </c>
      <c r="P58">
        <v>2</v>
      </c>
      <c r="Q58">
        <v>1</v>
      </c>
      <c r="R58">
        <v>1</v>
      </c>
      <c r="S58">
        <v>1</v>
      </c>
      <c r="T58">
        <v>1</v>
      </c>
      <c r="U58">
        <v>1</v>
      </c>
      <c r="V58">
        <v>1</v>
      </c>
      <c r="W58">
        <v>1</v>
      </c>
      <c r="X58">
        <v>1</v>
      </c>
      <c r="Y58" s="7">
        <v>1</v>
      </c>
      <c r="Z58" s="1">
        <v>2</v>
      </c>
      <c r="AA58">
        <v>2</v>
      </c>
      <c r="AB58">
        <v>2</v>
      </c>
      <c r="AC58">
        <v>1</v>
      </c>
      <c r="AD58">
        <v>1</v>
      </c>
      <c r="AE58">
        <v>1</v>
      </c>
      <c r="AF58">
        <v>1</v>
      </c>
      <c r="AG58">
        <v>1</v>
      </c>
      <c r="AH58">
        <v>1</v>
      </c>
      <c r="AI58">
        <v>1</v>
      </c>
      <c r="AJ58">
        <v>1</v>
      </c>
      <c r="AK58" s="7">
        <v>1</v>
      </c>
    </row>
    <row r="59" spans="1:37" x14ac:dyDescent="0.25">
      <c r="A59" s="1" t="s">
        <v>66</v>
      </c>
      <c r="B59" s="51">
        <f>B57*B58*0.001</f>
        <v>9.7119999999999997</v>
      </c>
      <c r="C59" s="6">
        <f t="shared" ref="C59:D59" si="54">C57*C58*0.001</f>
        <v>6.0760000000000005</v>
      </c>
      <c r="D59" s="6">
        <f t="shared" si="54"/>
        <v>9.5920000000000005</v>
      </c>
      <c r="E59" s="6">
        <f>E57*E58*0.001</f>
        <v>1.1944000000000001</v>
      </c>
      <c r="F59" s="6">
        <f t="shared" ref="F59:G59" si="55">F57*F58*0.001</f>
        <v>4.1360000000000001</v>
      </c>
      <c r="G59" s="6">
        <f t="shared" si="55"/>
        <v>0.4864</v>
      </c>
      <c r="H59" s="6">
        <f>H57*H58*0.001</f>
        <v>0.20424</v>
      </c>
      <c r="I59" s="6">
        <f t="shared" ref="I59:J59" si="56">I57*I58*0.001</f>
        <v>4.2023999999999999</v>
      </c>
      <c r="J59" s="6">
        <f t="shared" si="56"/>
        <v>3.3543999999999997E-2</v>
      </c>
      <c r="K59" s="6">
        <f>K57*K58*0.001</f>
        <v>0</v>
      </c>
      <c r="L59" s="6">
        <f t="shared" ref="L59:M59" si="57">L57*L58*0.001</f>
        <v>3.8192000000000004E-2</v>
      </c>
      <c r="M59" s="52">
        <f t="shared" si="57"/>
        <v>0</v>
      </c>
      <c r="N59" s="51">
        <f>N57*N58*0.001</f>
        <v>9.2319999999999993</v>
      </c>
      <c r="O59" s="6">
        <f>O57*O58*0.001</f>
        <v>4.9736000000000002</v>
      </c>
      <c r="P59" s="6">
        <f>P57*P58*0.001</f>
        <v>10.872</v>
      </c>
      <c r="Q59" s="6">
        <f>Q57*Q58*0.001</f>
        <v>1.4348000000000001</v>
      </c>
      <c r="R59" s="6">
        <f t="shared" ref="R59:AK59" si="58">R57*R58*0.001</f>
        <v>4.1399999999999997</v>
      </c>
      <c r="S59" s="6">
        <f t="shared" si="58"/>
        <v>0.50560000000000005</v>
      </c>
      <c r="T59" s="6">
        <f t="shared" si="58"/>
        <v>0.24232000000000001</v>
      </c>
      <c r="U59" s="6">
        <f t="shared" si="58"/>
        <v>5.3608000000000002</v>
      </c>
      <c r="V59" s="6">
        <f t="shared" si="58"/>
        <v>2.6384000000000001E-2</v>
      </c>
      <c r="W59" s="6">
        <f t="shared" si="58"/>
        <v>0</v>
      </c>
      <c r="X59" s="6">
        <f t="shared" si="58"/>
        <v>3.2756E-2</v>
      </c>
      <c r="Y59" s="52">
        <f t="shared" si="58"/>
        <v>0</v>
      </c>
      <c r="Z59" s="51">
        <f t="shared" si="58"/>
        <v>9.7680000000000007</v>
      </c>
      <c r="AA59" s="6">
        <f t="shared" si="58"/>
        <v>5.0640000000000001</v>
      </c>
      <c r="AB59" s="6">
        <f t="shared" si="58"/>
        <v>8.8800000000000008</v>
      </c>
      <c r="AC59" s="6">
        <f t="shared" si="58"/>
        <v>1.6268</v>
      </c>
      <c r="AD59" s="6">
        <f t="shared" si="58"/>
        <v>3.5015999999999998</v>
      </c>
      <c r="AE59" s="6">
        <f t="shared" si="58"/>
        <v>0.83560000000000001</v>
      </c>
      <c r="AF59" s="6">
        <f t="shared" si="58"/>
        <v>0.40160000000000001</v>
      </c>
      <c r="AG59" s="6">
        <f t="shared" si="58"/>
        <v>5.8032000000000004</v>
      </c>
      <c r="AH59" s="6">
        <f t="shared" si="58"/>
        <v>8.1920000000000007E-2</v>
      </c>
      <c r="AI59" s="6">
        <f t="shared" si="58"/>
        <v>0</v>
      </c>
      <c r="AJ59" s="6">
        <f t="shared" si="58"/>
        <v>6.3960000000000003E-2</v>
      </c>
      <c r="AK59" s="52">
        <f t="shared" si="58"/>
        <v>0</v>
      </c>
    </row>
    <row r="60" spans="1:37" x14ac:dyDescent="0.25">
      <c r="A60" s="1" t="s">
        <v>62</v>
      </c>
      <c r="B60" s="51">
        <f>SUM(B59,E59,H59,K59)</f>
        <v>11.11064</v>
      </c>
      <c r="C60" s="6">
        <f>SUM(C59,F59,I59,L59)</f>
        <v>14.452592000000001</v>
      </c>
      <c r="D60" s="6">
        <f>SUM(D59,G59,J59,M59)</f>
        <v>10.111943999999999</v>
      </c>
      <c r="E60" s="54"/>
      <c r="F60" s="54"/>
      <c r="G60" s="54"/>
      <c r="H60" s="54"/>
      <c r="I60" s="54"/>
      <c r="J60" s="54"/>
      <c r="K60" s="65"/>
      <c r="L60" s="65"/>
      <c r="M60" s="66"/>
      <c r="N60" s="51">
        <f>SUM(N59,Q59,T59,W59)</f>
        <v>10.909119999999998</v>
      </c>
      <c r="O60" s="6">
        <f>SUM(O59,R59,U59,X59)</f>
        <v>14.507155999999998</v>
      </c>
      <c r="P60" s="6">
        <f>SUM(P59,S59,V59,Y59)</f>
        <v>11.403983999999999</v>
      </c>
      <c r="Q60" s="54"/>
      <c r="R60" s="54"/>
      <c r="S60" s="54"/>
      <c r="T60" s="54"/>
      <c r="U60" s="54"/>
      <c r="V60" s="54"/>
      <c r="W60" s="65"/>
      <c r="X60" s="65"/>
      <c r="Y60" s="66"/>
      <c r="Z60" s="51">
        <f>SUM(Z59,AC59,AF59,AI59)</f>
        <v>11.7964</v>
      </c>
      <c r="AA60" s="6">
        <f>SUM(AA59,AD59,AG59,AJ59)</f>
        <v>14.43276</v>
      </c>
      <c r="AB60" s="6">
        <f>SUM(AB59,AE59,AH59,AK59)</f>
        <v>9.7975200000000005</v>
      </c>
      <c r="AC60" s="54"/>
      <c r="AD60" s="54"/>
      <c r="AE60" s="54"/>
      <c r="AF60" s="54"/>
      <c r="AG60" s="54"/>
      <c r="AH60" s="54"/>
      <c r="AI60" s="65"/>
      <c r="AJ60" s="65"/>
      <c r="AK60" s="66"/>
    </row>
    <row r="61" spans="1:37" ht="15.75" thickBot="1" x14ac:dyDescent="0.3">
      <c r="A61" s="2" t="s">
        <v>67</v>
      </c>
      <c r="B61" s="212">
        <f>SUM(B60:D60)</f>
        <v>35.675176</v>
      </c>
      <c r="C61" s="244"/>
      <c r="D61" s="244"/>
      <c r="E61" s="282"/>
      <c r="F61" s="282"/>
      <c r="G61" s="282"/>
      <c r="H61" s="282"/>
      <c r="I61" s="282"/>
      <c r="J61" s="282"/>
      <c r="K61" s="67"/>
      <c r="L61" s="67"/>
      <c r="M61" s="68"/>
      <c r="N61" s="212">
        <f>SUM(N60:P60)</f>
        <v>36.820259999999998</v>
      </c>
      <c r="O61" s="244"/>
      <c r="P61" s="244"/>
      <c r="Q61" s="282"/>
      <c r="R61" s="282"/>
      <c r="S61" s="282"/>
      <c r="T61" s="282"/>
      <c r="U61" s="282"/>
      <c r="V61" s="282"/>
      <c r="W61" s="67"/>
      <c r="X61" s="67"/>
      <c r="Y61" s="68"/>
      <c r="Z61" s="212">
        <f>SUM(Z60:AB60)</f>
        <v>36.026679999999999</v>
      </c>
      <c r="AA61" s="244"/>
      <c r="AB61" s="244"/>
      <c r="AC61" s="282"/>
      <c r="AD61" s="282"/>
      <c r="AE61" s="282"/>
      <c r="AF61" s="282"/>
      <c r="AG61" s="282"/>
      <c r="AH61" s="282"/>
      <c r="AI61" s="67"/>
      <c r="AJ61" s="67"/>
      <c r="AK61" s="68"/>
    </row>
    <row r="62" spans="1:37" x14ac:dyDescent="0.25">
      <c r="A62" s="3" t="s">
        <v>75</v>
      </c>
      <c r="B62" s="276" t="s">
        <v>0</v>
      </c>
      <c r="C62" s="277"/>
      <c r="D62" s="277"/>
      <c r="E62" s="277"/>
      <c r="F62" s="277"/>
      <c r="G62" s="277"/>
      <c r="H62" s="278">
        <f>AVERAGE(B60,N60,Z60)</f>
        <v>11.272053333333332</v>
      </c>
      <c r="I62" s="278"/>
      <c r="J62" s="278"/>
      <c r="K62" s="278"/>
      <c r="L62" s="278"/>
      <c r="M62" s="278"/>
      <c r="N62" s="277" t="s">
        <v>1</v>
      </c>
      <c r="O62" s="277"/>
      <c r="P62" s="277"/>
      <c r="Q62" s="277"/>
      <c r="R62" s="277"/>
      <c r="S62" s="277"/>
      <c r="T62" s="278">
        <f>AVERAGE(C60,O60,AA60)</f>
        <v>14.464169333333333</v>
      </c>
      <c r="U62" s="278"/>
      <c r="V62" s="278"/>
      <c r="W62" s="278"/>
      <c r="X62" s="278"/>
      <c r="Y62" s="278"/>
      <c r="Z62" s="277" t="s">
        <v>2</v>
      </c>
      <c r="AA62" s="277"/>
      <c r="AB62" s="277"/>
      <c r="AC62" s="277"/>
      <c r="AD62" s="277"/>
      <c r="AE62" s="277"/>
      <c r="AF62" s="278">
        <f>AVERAGE(D60,P60,AB60)</f>
        <v>10.437816</v>
      </c>
      <c r="AG62" s="278"/>
      <c r="AH62" s="278"/>
      <c r="AI62" s="278"/>
      <c r="AJ62" s="278"/>
      <c r="AK62" s="279"/>
    </row>
    <row r="63" spans="1:37" ht="15.75" thickBot="1" x14ac:dyDescent="0.3">
      <c r="A63" s="5" t="s">
        <v>76</v>
      </c>
      <c r="B63" s="267">
        <f>SUM(H62,T62,AF62)</f>
        <v>36.174038666666661</v>
      </c>
      <c r="C63" s="268"/>
      <c r="D63" s="268"/>
      <c r="E63" s="268"/>
      <c r="F63" s="268"/>
      <c r="G63" s="268"/>
      <c r="H63" s="269"/>
      <c r="I63" s="269"/>
      <c r="J63" s="269"/>
      <c r="K63" s="269"/>
      <c r="L63" s="269"/>
      <c r="M63" s="269"/>
      <c r="N63" s="269"/>
      <c r="O63" s="269"/>
      <c r="P63" s="269"/>
      <c r="Q63" s="269"/>
      <c r="R63" s="269"/>
      <c r="S63" s="269"/>
      <c r="T63" s="269"/>
      <c r="U63" s="269"/>
      <c r="V63" s="269"/>
      <c r="W63" s="269"/>
      <c r="X63" s="269"/>
      <c r="Y63" s="269"/>
      <c r="Z63" s="270"/>
      <c r="AA63" s="270"/>
      <c r="AB63" s="270"/>
      <c r="AC63" s="270"/>
      <c r="AD63" s="270"/>
      <c r="AE63" s="270"/>
      <c r="AF63" s="270"/>
      <c r="AG63" s="270"/>
      <c r="AH63" s="270"/>
      <c r="AI63" s="270"/>
      <c r="AJ63" s="270"/>
      <c r="AK63" s="271"/>
    </row>
    <row r="64" spans="1:37" ht="15" customHeight="1" x14ac:dyDescent="0.55000000000000004">
      <c r="A64" s="272" t="s">
        <v>4</v>
      </c>
      <c r="B64" s="273"/>
      <c r="C64" s="273"/>
      <c r="D64" s="273"/>
      <c r="E64" s="273"/>
      <c r="F64" s="273"/>
      <c r="G64" s="273"/>
      <c r="H64" s="273"/>
      <c r="I64" s="273"/>
      <c r="J64" s="273"/>
      <c r="K64" s="273"/>
      <c r="L64" s="273"/>
      <c r="M64" s="273"/>
      <c r="N64" s="273"/>
      <c r="O64" s="273"/>
      <c r="P64" s="273"/>
      <c r="Q64" s="273"/>
      <c r="R64" s="273"/>
      <c r="S64" s="273"/>
      <c r="T64" s="273"/>
      <c r="U64" s="273"/>
      <c r="V64" s="273"/>
      <c r="W64" s="273"/>
      <c r="X64" s="273"/>
      <c r="Y64" s="273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</row>
    <row r="65" spans="1:40" ht="15.75" customHeight="1" thickBot="1" x14ac:dyDescent="0.6">
      <c r="A65" s="274"/>
      <c r="B65" s="275"/>
      <c r="C65" s="275"/>
      <c r="D65" s="275"/>
      <c r="E65" s="275"/>
      <c r="F65" s="275"/>
      <c r="G65" s="275"/>
      <c r="H65" s="275"/>
      <c r="I65" s="275"/>
      <c r="J65" s="275"/>
      <c r="K65" s="275"/>
      <c r="L65" s="275"/>
      <c r="M65" s="275"/>
      <c r="N65" s="275"/>
      <c r="O65" s="275"/>
      <c r="P65" s="275"/>
      <c r="Q65" s="275"/>
      <c r="R65" s="275"/>
      <c r="S65" s="275"/>
      <c r="T65" s="275"/>
      <c r="U65" s="275"/>
      <c r="V65" s="275"/>
      <c r="W65" s="275"/>
      <c r="X65" s="275"/>
      <c r="Y65" s="275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</row>
    <row r="66" spans="1:40" ht="31.5" x14ac:dyDescent="0.5">
      <c r="A66" s="1"/>
      <c r="B66" s="196" t="s">
        <v>77</v>
      </c>
      <c r="C66" s="197"/>
      <c r="D66" s="197"/>
      <c r="E66" s="197"/>
      <c r="F66" s="197"/>
      <c r="G66" s="197"/>
      <c r="H66" s="197"/>
      <c r="I66" s="197"/>
      <c r="J66" s="197"/>
      <c r="K66" s="197"/>
      <c r="L66" s="197"/>
      <c r="M66" s="198"/>
      <c r="N66" s="196" t="s">
        <v>78</v>
      </c>
      <c r="O66" s="197"/>
      <c r="P66" s="197"/>
      <c r="Q66" s="197"/>
      <c r="R66" s="197"/>
      <c r="S66" s="197"/>
      <c r="T66" s="197"/>
      <c r="U66" s="197"/>
      <c r="V66" s="197"/>
      <c r="W66" s="197"/>
      <c r="X66" s="197"/>
      <c r="Y66" s="19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</row>
    <row r="67" spans="1:40" x14ac:dyDescent="0.25">
      <c r="A67" s="1"/>
      <c r="B67" s="254" t="s">
        <v>152</v>
      </c>
      <c r="C67" s="252"/>
      <c r="D67" s="252"/>
      <c r="E67" s="252" t="s">
        <v>153</v>
      </c>
      <c r="F67" s="252"/>
      <c r="G67" s="252"/>
      <c r="H67" s="252" t="s">
        <v>154</v>
      </c>
      <c r="I67" s="252"/>
      <c r="J67" s="252"/>
      <c r="K67" s="252" t="s">
        <v>155</v>
      </c>
      <c r="L67" s="252"/>
      <c r="M67" s="253"/>
      <c r="N67" s="254" t="s">
        <v>156</v>
      </c>
      <c r="O67" s="252"/>
      <c r="P67" s="252"/>
      <c r="Q67" s="252" t="s">
        <v>157</v>
      </c>
      <c r="R67" s="252"/>
      <c r="S67" s="252"/>
      <c r="T67" s="252" t="s">
        <v>158</v>
      </c>
      <c r="U67" s="252"/>
      <c r="V67" s="252"/>
      <c r="W67" s="252" t="s">
        <v>159</v>
      </c>
      <c r="X67" s="252"/>
      <c r="Y67" s="253"/>
    </row>
    <row r="68" spans="1:40" x14ac:dyDescent="0.25">
      <c r="A68" s="1" t="s">
        <v>11</v>
      </c>
      <c r="B68" s="20" t="s">
        <v>0</v>
      </c>
      <c r="C68" s="18" t="s">
        <v>1</v>
      </c>
      <c r="D68" s="18" t="s">
        <v>2</v>
      </c>
      <c r="E68" s="18" t="s">
        <v>0</v>
      </c>
      <c r="F68" s="18" t="s">
        <v>1</v>
      </c>
      <c r="G68" s="18" t="s">
        <v>2</v>
      </c>
      <c r="H68" s="18" t="s">
        <v>0</v>
      </c>
      <c r="I68" s="18" t="s">
        <v>1</v>
      </c>
      <c r="J68" s="18" t="s">
        <v>2</v>
      </c>
      <c r="K68" s="18" t="s">
        <v>0</v>
      </c>
      <c r="L68" s="18" t="s">
        <v>1</v>
      </c>
      <c r="M68" s="21" t="s">
        <v>2</v>
      </c>
      <c r="N68" s="20" t="s">
        <v>0</v>
      </c>
      <c r="O68" s="18" t="s">
        <v>1</v>
      </c>
      <c r="P68" s="18" t="s">
        <v>2</v>
      </c>
      <c r="Q68" s="18" t="s">
        <v>0</v>
      </c>
      <c r="R68" s="18" t="s">
        <v>1</v>
      </c>
      <c r="S68" s="18" t="s">
        <v>2</v>
      </c>
      <c r="T68" s="18" t="s">
        <v>0</v>
      </c>
      <c r="U68" s="18" t="s">
        <v>1</v>
      </c>
      <c r="V68" s="18" t="s">
        <v>2</v>
      </c>
      <c r="W68" s="18" t="s">
        <v>0</v>
      </c>
      <c r="X68" s="18" t="s">
        <v>1</v>
      </c>
      <c r="Y68" s="21" t="s">
        <v>2</v>
      </c>
    </row>
    <row r="69" spans="1:40" x14ac:dyDescent="0.25">
      <c r="A69" s="1" t="s">
        <v>16</v>
      </c>
      <c r="B69" s="22">
        <v>944.5</v>
      </c>
      <c r="C69" s="23">
        <v>412.1</v>
      </c>
      <c r="D69" s="23">
        <v>1009</v>
      </c>
      <c r="E69" s="23">
        <v>163.69999999999999</v>
      </c>
      <c r="F69" s="23">
        <v>125.2</v>
      </c>
      <c r="G69" s="23">
        <v>134.5</v>
      </c>
      <c r="H69" s="23">
        <v>212.4</v>
      </c>
      <c r="I69" s="23">
        <v>806.3</v>
      </c>
      <c r="J69" s="23">
        <v>91.84</v>
      </c>
      <c r="K69" s="23">
        <v>45.01</v>
      </c>
      <c r="L69" s="23">
        <v>7.415</v>
      </c>
      <c r="M69" s="24">
        <v>12.91</v>
      </c>
      <c r="N69" s="22">
        <v>1055</v>
      </c>
      <c r="O69" s="23">
        <v>595.4</v>
      </c>
      <c r="P69" s="23">
        <v>994</v>
      </c>
      <c r="Q69" s="23">
        <v>184.8</v>
      </c>
      <c r="R69" s="23">
        <v>181</v>
      </c>
      <c r="S69" s="23">
        <v>133.30000000000001</v>
      </c>
      <c r="T69" s="23">
        <v>152.30000000000001</v>
      </c>
      <c r="U69" s="23">
        <v>622.29999999999995</v>
      </c>
      <c r="V69" s="23">
        <v>86.7</v>
      </c>
      <c r="W69" s="23">
        <v>37.07</v>
      </c>
      <c r="X69" s="23">
        <v>9.3119999999999994</v>
      </c>
      <c r="Y69" s="24">
        <v>10.210000000000001</v>
      </c>
      <c r="Z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</row>
    <row r="70" spans="1:40" x14ac:dyDescent="0.25">
      <c r="A70" s="1" t="s">
        <v>65</v>
      </c>
      <c r="B70" s="45">
        <f t="shared" ref="B70:G70" si="59">B69*4</f>
        <v>3778</v>
      </c>
      <c r="C70" s="12">
        <f t="shared" si="59"/>
        <v>1648.4</v>
      </c>
      <c r="D70" s="12">
        <f t="shared" si="59"/>
        <v>4036</v>
      </c>
      <c r="E70" s="12">
        <f t="shared" si="59"/>
        <v>654.79999999999995</v>
      </c>
      <c r="F70" s="12">
        <f t="shared" si="59"/>
        <v>500.8</v>
      </c>
      <c r="G70" s="12">
        <f t="shared" si="59"/>
        <v>538</v>
      </c>
      <c r="H70" s="12">
        <f>H69*8</f>
        <v>1699.2</v>
      </c>
      <c r="I70" s="12">
        <f>I69*8</f>
        <v>6450.4</v>
      </c>
      <c r="J70" s="12">
        <f>J69*8</f>
        <v>734.72</v>
      </c>
      <c r="K70" s="12">
        <f t="shared" ref="K70:S70" si="60">K69*4</f>
        <v>180.04</v>
      </c>
      <c r="L70" s="12">
        <f t="shared" si="60"/>
        <v>29.66</v>
      </c>
      <c r="M70" s="46">
        <f t="shared" si="60"/>
        <v>51.64</v>
      </c>
      <c r="N70" s="45">
        <f t="shared" si="60"/>
        <v>4220</v>
      </c>
      <c r="O70" s="12">
        <f t="shared" si="60"/>
        <v>2381.6</v>
      </c>
      <c r="P70" s="12">
        <f t="shared" si="60"/>
        <v>3976</v>
      </c>
      <c r="Q70" s="12">
        <f t="shared" si="60"/>
        <v>739.2</v>
      </c>
      <c r="R70" s="12">
        <f t="shared" si="60"/>
        <v>724</v>
      </c>
      <c r="S70" s="12">
        <f t="shared" si="60"/>
        <v>533.20000000000005</v>
      </c>
      <c r="T70" s="12">
        <f>T69*8</f>
        <v>1218.4000000000001</v>
      </c>
      <c r="U70" s="12">
        <f>U69*8</f>
        <v>4978.3999999999996</v>
      </c>
      <c r="V70" s="12">
        <f>V69*8</f>
        <v>693.6</v>
      </c>
      <c r="W70" s="12">
        <f>W69*4</f>
        <v>148.28</v>
      </c>
      <c r="X70" s="12">
        <f>X69*4</f>
        <v>37.247999999999998</v>
      </c>
      <c r="Y70" s="46">
        <f>Y69*4</f>
        <v>40.840000000000003</v>
      </c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</row>
    <row r="71" spans="1:40" ht="15.75" thickBot="1" x14ac:dyDescent="0.3">
      <c r="A71" s="1" t="s">
        <v>63</v>
      </c>
      <c r="B71" s="1">
        <v>2</v>
      </c>
      <c r="C71">
        <v>2</v>
      </c>
      <c r="D71">
        <v>2</v>
      </c>
      <c r="E71">
        <v>1</v>
      </c>
      <c r="F71">
        <v>1</v>
      </c>
      <c r="G71">
        <v>1</v>
      </c>
      <c r="H71">
        <v>1</v>
      </c>
      <c r="I71">
        <v>1</v>
      </c>
      <c r="J71">
        <v>1</v>
      </c>
      <c r="K71">
        <v>1</v>
      </c>
      <c r="L71">
        <v>1</v>
      </c>
      <c r="M71" s="7">
        <v>1</v>
      </c>
      <c r="N71" s="1">
        <v>2</v>
      </c>
      <c r="O71">
        <v>2</v>
      </c>
      <c r="P71">
        <v>2</v>
      </c>
      <c r="Q71">
        <v>1</v>
      </c>
      <c r="R71">
        <v>1</v>
      </c>
      <c r="S71">
        <v>1</v>
      </c>
      <c r="T71">
        <v>1</v>
      </c>
      <c r="U71">
        <v>1</v>
      </c>
      <c r="V71">
        <v>1</v>
      </c>
      <c r="W71">
        <v>1</v>
      </c>
      <c r="X71">
        <v>1</v>
      </c>
      <c r="Y71" s="7">
        <v>1</v>
      </c>
    </row>
    <row r="72" spans="1:40" x14ac:dyDescent="0.25">
      <c r="A72" s="1" t="s">
        <v>74</v>
      </c>
      <c r="B72" s="1">
        <f t="shared" ref="B72:Y72" si="61">B70*B71*0.001</f>
        <v>7.556</v>
      </c>
      <c r="C72">
        <f t="shared" si="61"/>
        <v>3.2968000000000002</v>
      </c>
      <c r="D72">
        <f t="shared" si="61"/>
        <v>8.072000000000001</v>
      </c>
      <c r="E72">
        <f t="shared" si="61"/>
        <v>0.65479999999999994</v>
      </c>
      <c r="F72">
        <f t="shared" si="61"/>
        <v>0.50080000000000002</v>
      </c>
      <c r="G72">
        <f t="shared" si="61"/>
        <v>0.53800000000000003</v>
      </c>
      <c r="H72">
        <f t="shared" si="61"/>
        <v>1.6992</v>
      </c>
      <c r="I72">
        <f t="shared" si="61"/>
        <v>6.4504000000000001</v>
      </c>
      <c r="J72">
        <f t="shared" si="61"/>
        <v>0.73472000000000004</v>
      </c>
      <c r="K72">
        <f t="shared" si="61"/>
        <v>0.18004000000000001</v>
      </c>
      <c r="L72">
        <f t="shared" si="61"/>
        <v>2.9660000000000002E-2</v>
      </c>
      <c r="M72" s="7">
        <f t="shared" si="61"/>
        <v>5.1639999999999998E-2</v>
      </c>
      <c r="N72" s="1">
        <f t="shared" si="61"/>
        <v>8.44</v>
      </c>
      <c r="O72">
        <f t="shared" si="61"/>
        <v>4.7632000000000003</v>
      </c>
      <c r="P72">
        <f t="shared" si="61"/>
        <v>7.952</v>
      </c>
      <c r="Q72">
        <f t="shared" si="61"/>
        <v>0.73920000000000008</v>
      </c>
      <c r="R72">
        <f t="shared" si="61"/>
        <v>0.72399999999999998</v>
      </c>
      <c r="S72">
        <f t="shared" si="61"/>
        <v>0.53320000000000001</v>
      </c>
      <c r="T72">
        <f t="shared" si="61"/>
        <v>1.2184000000000001</v>
      </c>
      <c r="U72">
        <f t="shared" si="61"/>
        <v>4.9783999999999997</v>
      </c>
      <c r="V72">
        <f t="shared" si="61"/>
        <v>0.69359999999999999</v>
      </c>
      <c r="W72">
        <f t="shared" si="61"/>
        <v>0.14828</v>
      </c>
      <c r="X72">
        <f t="shared" si="61"/>
        <v>3.7247999999999996E-2</v>
      </c>
      <c r="Y72" s="7">
        <f t="shared" si="61"/>
        <v>4.0840000000000001E-2</v>
      </c>
      <c r="Z72" s="242" t="s">
        <v>315</v>
      </c>
      <c r="AA72" s="210"/>
      <c r="AB72" s="210"/>
      <c r="AC72" s="210"/>
      <c r="AD72" s="210"/>
      <c r="AE72" s="210"/>
      <c r="AF72" s="210"/>
      <c r="AG72" s="242" t="s">
        <v>316</v>
      </c>
      <c r="AH72" s="210"/>
      <c r="AI72" s="210"/>
      <c r="AJ72" s="210"/>
      <c r="AK72" s="210"/>
      <c r="AL72" s="210"/>
      <c r="AM72" s="210"/>
      <c r="AN72" s="211"/>
    </row>
    <row r="73" spans="1:40" x14ac:dyDescent="0.25">
      <c r="A73" s="1" t="s">
        <v>68</v>
      </c>
      <c r="B73" s="51">
        <f>$H$18-B72-E72</f>
        <v>2.5176360000000022</v>
      </c>
      <c r="C73" s="6">
        <f>$T$18-C72-F72</f>
        <v>7.487253333333336</v>
      </c>
      <c r="D73" s="6">
        <f>$AF$18-D72-G72</f>
        <v>0.81580533333333194</v>
      </c>
      <c r="E73" s="65" t="s">
        <v>343</v>
      </c>
      <c r="F73" s="92">
        <f>SUM(B73:D73)</f>
        <v>10.82069466666667</v>
      </c>
      <c r="G73" s="65"/>
      <c r="H73" s="192" t="s">
        <v>73</v>
      </c>
      <c r="I73" s="192"/>
      <c r="J73" s="192"/>
      <c r="K73" s="6">
        <f>H72+K72</f>
        <v>1.87924</v>
      </c>
      <c r="L73" s="6">
        <f>I72+L72</f>
        <v>6.4800599999999999</v>
      </c>
      <c r="M73" s="52">
        <f>J72+M72</f>
        <v>0.78636000000000006</v>
      </c>
      <c r="N73" s="51">
        <f>$H$18-N72-Q72</f>
        <v>1.5492360000000025</v>
      </c>
      <c r="O73" s="6">
        <f>$T$18-O72-R72</f>
        <v>5.7976533333333355</v>
      </c>
      <c r="P73" s="6">
        <f>$AF$18-P72-S72</f>
        <v>0.94060533333333296</v>
      </c>
      <c r="Q73" s="65" t="s">
        <v>343</v>
      </c>
      <c r="R73" s="92">
        <f>SUM(N73:P73)</f>
        <v>8.2874946666666709</v>
      </c>
      <c r="S73" s="65"/>
      <c r="T73" s="192" t="s">
        <v>73</v>
      </c>
      <c r="U73" s="192"/>
      <c r="V73" s="192"/>
      <c r="W73" s="6">
        <f>T72+W72</f>
        <v>1.3666800000000001</v>
      </c>
      <c r="X73" s="6">
        <f>U72+X72</f>
        <v>5.0156479999999997</v>
      </c>
      <c r="Y73" s="52">
        <f>V72+Y72</f>
        <v>0.73443999999999998</v>
      </c>
      <c r="Z73" s="222" t="s">
        <v>11</v>
      </c>
      <c r="AA73" s="215"/>
      <c r="AB73" s="215"/>
      <c r="AC73" s="6" t="s">
        <v>0</v>
      </c>
      <c r="AD73" s="6" t="s">
        <v>1</v>
      </c>
      <c r="AE73" s="6" t="s">
        <v>2</v>
      </c>
      <c r="AF73" s="6" t="s">
        <v>312</v>
      </c>
      <c r="AG73" s="222" t="s">
        <v>11</v>
      </c>
      <c r="AH73" s="215"/>
      <c r="AI73" s="215"/>
      <c r="AJ73" s="215"/>
      <c r="AK73" s="6" t="s">
        <v>0</v>
      </c>
      <c r="AL73" s="6" t="s">
        <v>1</v>
      </c>
      <c r="AM73" s="6" t="s">
        <v>2</v>
      </c>
      <c r="AN73" s="52" t="s">
        <v>312</v>
      </c>
    </row>
    <row r="74" spans="1:40" x14ac:dyDescent="0.25">
      <c r="A74" s="1" t="s">
        <v>69</v>
      </c>
      <c r="B74" s="47">
        <f>(B73/$H$18)</f>
        <v>0.23466943364345014</v>
      </c>
      <c r="C74" s="48">
        <f>C73/$T$18</f>
        <v>0.66347812525107408</v>
      </c>
      <c r="D74" s="48">
        <f>D73/$AF$18</f>
        <v>8.6550199636345693E-2</v>
      </c>
      <c r="E74" s="65" t="s">
        <v>344</v>
      </c>
      <c r="F74" s="92">
        <f>AVERAGE(F73,R73)</f>
        <v>9.5540946666666713</v>
      </c>
      <c r="G74" s="65"/>
      <c r="H74" s="192" t="s">
        <v>71</v>
      </c>
      <c r="I74" s="192"/>
      <c r="J74" s="192"/>
      <c r="K74" s="48">
        <f>K73/B73</f>
        <v>0.74643038151662844</v>
      </c>
      <c r="L74" s="48">
        <f>L73/C73</f>
        <v>0.86547892952288663</v>
      </c>
      <c r="M74" s="53">
        <f>M73/D73</f>
        <v>0.96390642212031141</v>
      </c>
      <c r="N74" s="47">
        <f>(N73/$H$18)</f>
        <v>0.14440464574705969</v>
      </c>
      <c r="O74" s="48">
        <f>O73/$T$18</f>
        <v>0.51375531095367954</v>
      </c>
      <c r="P74" s="48">
        <f>P73/$AF$18</f>
        <v>9.9790447613742325E-2</v>
      </c>
      <c r="Q74" s="65"/>
      <c r="R74" s="65"/>
      <c r="S74" s="65"/>
      <c r="T74" s="192" t="s">
        <v>71</v>
      </c>
      <c r="U74" s="192"/>
      <c r="V74" s="192"/>
      <c r="W74" s="48">
        <f>W73/N73</f>
        <v>0.88216385366722561</v>
      </c>
      <c r="X74" s="48">
        <f>X73/O73</f>
        <v>0.86511692086913283</v>
      </c>
      <c r="Y74" s="53">
        <f>Y73/P73</f>
        <v>0.78081632537344769</v>
      </c>
      <c r="Z74" s="222" t="s">
        <v>313</v>
      </c>
      <c r="AA74" s="215"/>
      <c r="AB74" s="215"/>
      <c r="AC74" s="48">
        <f>AVERAGE(B74,N74)</f>
        <v>0.18953703969525493</v>
      </c>
      <c r="AD74" s="48">
        <f>AVERAGE(C74,O74)</f>
        <v>0.58861671810237681</v>
      </c>
      <c r="AE74" s="48">
        <f>AVERAGE(D74,P74)</f>
        <v>9.3170323625044016E-2</v>
      </c>
      <c r="AF74" s="48">
        <f>AVERAGE(B75,N75)</f>
        <v>0.29044136047422525</v>
      </c>
      <c r="AG74" s="222" t="s">
        <v>317</v>
      </c>
      <c r="AH74" s="215"/>
      <c r="AI74" s="215"/>
      <c r="AJ74" s="215"/>
      <c r="AK74" s="48">
        <f>AVERAGE(K74,W74)</f>
        <v>0.81429711759192702</v>
      </c>
      <c r="AL74" s="48">
        <f>AVERAGE(L74,X74)</f>
        <v>0.86529792519600979</v>
      </c>
      <c r="AM74" s="48">
        <f>AVERAGE(M74,Y74)</f>
        <v>0.87236137374687961</v>
      </c>
      <c r="AN74" s="53">
        <f>AVERAGE(K75,W75)</f>
        <v>0.85065213884493884</v>
      </c>
    </row>
    <row r="75" spans="1:40" ht="15.75" thickBot="1" x14ac:dyDescent="0.3">
      <c r="A75" s="2" t="s">
        <v>70</v>
      </c>
      <c r="B75" s="201">
        <f>AVERAGE(B74:D74)</f>
        <v>0.32823258617695666</v>
      </c>
      <c r="C75" s="199"/>
      <c r="D75" s="199"/>
      <c r="E75" s="67"/>
      <c r="F75" s="67"/>
      <c r="G75" s="67"/>
      <c r="H75" s="202" t="s">
        <v>72</v>
      </c>
      <c r="I75" s="202"/>
      <c r="J75" s="202"/>
      <c r="K75" s="199">
        <f>AVERAGE(K74:M74)</f>
        <v>0.8586052443866089</v>
      </c>
      <c r="L75" s="199"/>
      <c r="M75" s="200"/>
      <c r="N75" s="201">
        <f>AVERAGE(N74:P74)</f>
        <v>0.25265013477149384</v>
      </c>
      <c r="O75" s="199"/>
      <c r="P75" s="199"/>
      <c r="Q75" s="67"/>
      <c r="R75" s="67"/>
      <c r="S75" s="67"/>
      <c r="T75" s="202" t="s">
        <v>72</v>
      </c>
      <c r="U75" s="202"/>
      <c r="V75" s="202"/>
      <c r="W75" s="199">
        <f>AVERAGE(W74:Y74)</f>
        <v>0.84269903330326879</v>
      </c>
      <c r="X75" s="199"/>
      <c r="Y75" s="200"/>
      <c r="Z75" s="212" t="s">
        <v>314</v>
      </c>
      <c r="AA75" s="213"/>
      <c r="AB75" s="213"/>
      <c r="AC75" s="76">
        <f>STDEV(B74,N74)</f>
        <v>6.3826843623902979E-2</v>
      </c>
      <c r="AD75" s="76">
        <f>STDEV(C74,O74)</f>
        <v>0.1058700172880217</v>
      </c>
      <c r="AE75" s="76">
        <f>STDEV(D74,P74)</f>
        <v>9.3622691294086291E-3</v>
      </c>
      <c r="AF75" s="76">
        <f>STDEV(B75,N75)</f>
        <v>5.3444863927505554E-2</v>
      </c>
      <c r="AG75" s="212" t="s">
        <v>314</v>
      </c>
      <c r="AH75" s="213"/>
      <c r="AI75" s="213"/>
      <c r="AJ75" s="213"/>
      <c r="AK75" s="76">
        <f>STDEV(K74,W74)</f>
        <v>9.5978058591682652E-2</v>
      </c>
      <c r="AL75" s="76">
        <f>STDEV(L74,X74)</f>
        <v>2.5597877391752357E-4</v>
      </c>
      <c r="AM75" s="76">
        <f>STDEV(M74,Y74)</f>
        <v>0.12946424897780756</v>
      </c>
      <c r="AN75" s="77">
        <f>STDEV(K75,W75)</f>
        <v>1.1247389720014416E-2</v>
      </c>
    </row>
    <row r="76" spans="1:40" ht="31.5" x14ac:dyDescent="0.5">
      <c r="A76" s="1"/>
      <c r="B76" s="196" t="s">
        <v>84</v>
      </c>
      <c r="C76" s="197"/>
      <c r="D76" s="197"/>
      <c r="E76" s="197"/>
      <c r="F76" s="197"/>
      <c r="G76" s="197"/>
      <c r="H76" s="197"/>
      <c r="I76" s="197"/>
      <c r="J76" s="197"/>
      <c r="K76" s="197"/>
      <c r="L76" s="197"/>
      <c r="M76" s="198"/>
      <c r="N76" s="196" t="s">
        <v>88</v>
      </c>
      <c r="O76" s="197"/>
      <c r="P76" s="197"/>
      <c r="Q76" s="197"/>
      <c r="R76" s="197"/>
      <c r="S76" s="197"/>
      <c r="T76" s="197"/>
      <c r="U76" s="197"/>
      <c r="V76" s="197"/>
      <c r="W76" s="197"/>
      <c r="X76" s="197"/>
      <c r="Y76" s="198"/>
      <c r="Z76" s="63"/>
      <c r="AA76" s="63"/>
      <c r="AB76" s="63"/>
    </row>
    <row r="77" spans="1:40" x14ac:dyDescent="0.25">
      <c r="A77" s="1"/>
      <c r="B77" s="254" t="s">
        <v>160</v>
      </c>
      <c r="C77" s="252"/>
      <c r="D77" s="252"/>
      <c r="E77" s="252" t="s">
        <v>161</v>
      </c>
      <c r="F77" s="252"/>
      <c r="G77" s="252"/>
      <c r="H77" s="252" t="s">
        <v>162</v>
      </c>
      <c r="I77" s="252"/>
      <c r="J77" s="252"/>
      <c r="K77" s="252" t="s">
        <v>163</v>
      </c>
      <c r="L77" s="252"/>
      <c r="M77" s="253"/>
      <c r="N77" s="254" t="s">
        <v>165</v>
      </c>
      <c r="O77" s="252"/>
      <c r="P77" s="252"/>
      <c r="Q77" s="252" t="s">
        <v>164</v>
      </c>
      <c r="R77" s="252"/>
      <c r="S77" s="252"/>
      <c r="T77" s="252" t="s">
        <v>166</v>
      </c>
      <c r="U77" s="252"/>
      <c r="V77" s="252"/>
      <c r="W77" s="252" t="s">
        <v>167</v>
      </c>
      <c r="X77" s="252"/>
      <c r="Y77" s="253"/>
      <c r="Z77" s="63"/>
      <c r="AA77" s="8"/>
      <c r="AB77" s="63"/>
      <c r="AD77" s="8"/>
    </row>
    <row r="78" spans="1:40" x14ac:dyDescent="0.25">
      <c r="A78" s="1" t="s">
        <v>11</v>
      </c>
      <c r="B78" s="20" t="s">
        <v>0</v>
      </c>
      <c r="C78" s="18" t="s">
        <v>1</v>
      </c>
      <c r="D78" s="18" t="s">
        <v>2</v>
      </c>
      <c r="E78" s="18" t="s">
        <v>0</v>
      </c>
      <c r="F78" s="18" t="s">
        <v>1</v>
      </c>
      <c r="G78" s="18" t="s">
        <v>2</v>
      </c>
      <c r="H78" s="18" t="s">
        <v>0</v>
      </c>
      <c r="I78" s="18" t="s">
        <v>1</v>
      </c>
      <c r="J78" s="18" t="s">
        <v>2</v>
      </c>
      <c r="K78" s="18" t="s">
        <v>0</v>
      </c>
      <c r="L78" s="18" t="s">
        <v>1</v>
      </c>
      <c r="M78" s="21" t="s">
        <v>2</v>
      </c>
      <c r="N78" s="20" t="s">
        <v>0</v>
      </c>
      <c r="O78" s="18" t="s">
        <v>1</v>
      </c>
      <c r="P78" s="18" t="s">
        <v>2</v>
      </c>
      <c r="Q78" s="18" t="s">
        <v>0</v>
      </c>
      <c r="R78" s="18" t="s">
        <v>1</v>
      </c>
      <c r="S78" s="18" t="s">
        <v>2</v>
      </c>
      <c r="T78" s="18" t="s">
        <v>0</v>
      </c>
      <c r="U78" s="18" t="s">
        <v>1</v>
      </c>
      <c r="V78" s="18" t="s">
        <v>2</v>
      </c>
      <c r="W78" s="18" t="s">
        <v>0</v>
      </c>
      <c r="X78" s="18" t="s">
        <v>1</v>
      </c>
      <c r="Y78" s="21" t="s">
        <v>2</v>
      </c>
      <c r="Z78" s="63"/>
      <c r="AA78" s="8"/>
      <c r="AB78" s="63"/>
      <c r="AD78" s="8"/>
    </row>
    <row r="79" spans="1:40" x14ac:dyDescent="0.25">
      <c r="A79" s="1" t="s">
        <v>16</v>
      </c>
      <c r="B79" s="22">
        <v>659.1</v>
      </c>
      <c r="C79" s="23">
        <v>134.4</v>
      </c>
      <c r="D79" s="23">
        <v>927.9</v>
      </c>
      <c r="E79" s="23">
        <v>318.3</v>
      </c>
      <c r="F79" s="23">
        <v>180.5</v>
      </c>
      <c r="G79" s="23">
        <v>232.8</v>
      </c>
      <c r="H79" s="23">
        <v>488.7</v>
      </c>
      <c r="I79" s="23">
        <v>1723</v>
      </c>
      <c r="J79" s="23">
        <v>106.4</v>
      </c>
      <c r="K79" s="23">
        <v>136.19999999999999</v>
      </c>
      <c r="L79" s="23">
        <v>22.09</v>
      </c>
      <c r="M79" s="24">
        <v>20.7</v>
      </c>
      <c r="N79" s="22">
        <v>736.2</v>
      </c>
      <c r="O79" s="23">
        <v>164.3</v>
      </c>
      <c r="P79" s="23">
        <v>969.4</v>
      </c>
      <c r="Q79" s="23">
        <v>315.89999999999998</v>
      </c>
      <c r="R79" s="23">
        <v>208.4</v>
      </c>
      <c r="S79" s="23">
        <v>182.9</v>
      </c>
      <c r="T79" s="23">
        <v>397.4</v>
      </c>
      <c r="U79" s="23">
        <v>1371</v>
      </c>
      <c r="V79" s="23">
        <v>107</v>
      </c>
      <c r="W79" s="23">
        <v>81.489999999999995</v>
      </c>
      <c r="X79" s="23">
        <v>9.4740000000000002</v>
      </c>
      <c r="Y79" s="24">
        <v>14.32</v>
      </c>
      <c r="Z79" s="63"/>
      <c r="AA79" s="8"/>
      <c r="AB79" s="63"/>
      <c r="AD79" s="8"/>
    </row>
    <row r="80" spans="1:40" x14ac:dyDescent="0.25">
      <c r="A80" s="1" t="s">
        <v>65</v>
      </c>
      <c r="B80" s="45">
        <f t="shared" ref="B80:G80" si="62">B79*4</f>
        <v>2636.4</v>
      </c>
      <c r="C80" s="12">
        <f t="shared" si="62"/>
        <v>537.6</v>
      </c>
      <c r="D80" s="12">
        <f t="shared" si="62"/>
        <v>3711.6</v>
      </c>
      <c r="E80" s="12">
        <f t="shared" si="62"/>
        <v>1273.2</v>
      </c>
      <c r="F80" s="12">
        <f t="shared" si="62"/>
        <v>722</v>
      </c>
      <c r="G80" s="12">
        <f t="shared" si="62"/>
        <v>931.2</v>
      </c>
      <c r="H80" s="12">
        <f>H79*8</f>
        <v>3909.6</v>
      </c>
      <c r="I80" s="12">
        <f>I79*8</f>
        <v>13784</v>
      </c>
      <c r="J80" s="12">
        <f>J79*8</f>
        <v>851.2</v>
      </c>
      <c r="K80" s="12">
        <f t="shared" ref="K80:S80" si="63">K79*4</f>
        <v>544.79999999999995</v>
      </c>
      <c r="L80" s="12">
        <f t="shared" si="63"/>
        <v>88.36</v>
      </c>
      <c r="M80" s="46">
        <f t="shared" si="63"/>
        <v>82.8</v>
      </c>
      <c r="N80" s="45">
        <f t="shared" si="63"/>
        <v>2944.8</v>
      </c>
      <c r="O80" s="12">
        <f t="shared" si="63"/>
        <v>657.2</v>
      </c>
      <c r="P80" s="12">
        <f t="shared" si="63"/>
        <v>3877.6</v>
      </c>
      <c r="Q80" s="12">
        <f t="shared" si="63"/>
        <v>1263.5999999999999</v>
      </c>
      <c r="R80" s="12">
        <f t="shared" si="63"/>
        <v>833.6</v>
      </c>
      <c r="S80" s="12">
        <f t="shared" si="63"/>
        <v>731.6</v>
      </c>
      <c r="T80" s="12">
        <f>T79*8</f>
        <v>3179.2</v>
      </c>
      <c r="U80" s="12">
        <f>U79*8</f>
        <v>10968</v>
      </c>
      <c r="V80" s="12">
        <f>V79*8</f>
        <v>856</v>
      </c>
      <c r="W80" s="12">
        <f>W79*4</f>
        <v>325.95999999999998</v>
      </c>
      <c r="X80" s="12">
        <f>X79*4</f>
        <v>37.896000000000001</v>
      </c>
      <c r="Y80" s="46">
        <f>Y79*4</f>
        <v>57.28</v>
      </c>
      <c r="Z80" s="63"/>
      <c r="AA80" s="8"/>
      <c r="AB80" s="63"/>
      <c r="AD80" s="8"/>
    </row>
    <row r="81" spans="1:40" ht="15.75" thickBot="1" x14ac:dyDescent="0.3">
      <c r="A81" s="1" t="s">
        <v>63</v>
      </c>
      <c r="B81" s="1">
        <v>2</v>
      </c>
      <c r="C81">
        <v>2</v>
      </c>
      <c r="D81">
        <v>2</v>
      </c>
      <c r="E81">
        <v>1</v>
      </c>
      <c r="F81">
        <v>1</v>
      </c>
      <c r="G81">
        <v>1</v>
      </c>
      <c r="H81">
        <v>1</v>
      </c>
      <c r="I81">
        <v>1</v>
      </c>
      <c r="J81">
        <v>1</v>
      </c>
      <c r="K81">
        <v>1</v>
      </c>
      <c r="L81">
        <v>1</v>
      </c>
      <c r="M81" s="7">
        <v>1</v>
      </c>
      <c r="N81" s="1">
        <v>2</v>
      </c>
      <c r="O81">
        <v>2</v>
      </c>
      <c r="P81">
        <v>2</v>
      </c>
      <c r="Q81">
        <v>1</v>
      </c>
      <c r="R81">
        <v>1</v>
      </c>
      <c r="S81">
        <v>1</v>
      </c>
      <c r="T81">
        <v>1</v>
      </c>
      <c r="U81">
        <v>1</v>
      </c>
      <c r="V81">
        <v>1</v>
      </c>
      <c r="W81">
        <v>1</v>
      </c>
      <c r="X81">
        <v>1</v>
      </c>
      <c r="Y81" s="7">
        <v>1</v>
      </c>
      <c r="Z81" s="63"/>
      <c r="AB81" s="63"/>
      <c r="AD81" s="8"/>
    </row>
    <row r="82" spans="1:40" x14ac:dyDescent="0.25">
      <c r="A82" s="1" t="s">
        <v>74</v>
      </c>
      <c r="B82" s="1">
        <f t="shared" ref="B82:Q82" si="64">B80*B81*0.001</f>
        <v>5.2728000000000002</v>
      </c>
      <c r="C82">
        <f t="shared" si="64"/>
        <v>1.0752000000000002</v>
      </c>
      <c r="D82">
        <f t="shared" si="64"/>
        <v>7.4231999999999996</v>
      </c>
      <c r="E82">
        <f t="shared" si="64"/>
        <v>1.2732000000000001</v>
      </c>
      <c r="F82">
        <f t="shared" si="64"/>
        <v>0.72199999999999998</v>
      </c>
      <c r="G82">
        <f t="shared" si="64"/>
        <v>0.93120000000000003</v>
      </c>
      <c r="H82">
        <f t="shared" si="64"/>
        <v>3.9096000000000002</v>
      </c>
      <c r="I82">
        <f t="shared" si="64"/>
        <v>13.784000000000001</v>
      </c>
      <c r="J82">
        <f t="shared" si="64"/>
        <v>0.85120000000000007</v>
      </c>
      <c r="K82">
        <f t="shared" si="64"/>
        <v>0.54479999999999995</v>
      </c>
      <c r="L82">
        <f t="shared" si="64"/>
        <v>8.8360000000000008E-2</v>
      </c>
      <c r="M82" s="7">
        <f t="shared" si="64"/>
        <v>8.2799999999999999E-2</v>
      </c>
      <c r="N82" s="1">
        <f t="shared" si="64"/>
        <v>5.8896000000000006</v>
      </c>
      <c r="O82">
        <f t="shared" si="64"/>
        <v>1.3144</v>
      </c>
      <c r="P82">
        <f t="shared" si="64"/>
        <v>7.7552000000000003</v>
      </c>
      <c r="Q82">
        <f t="shared" si="64"/>
        <v>1.2635999999999998</v>
      </c>
      <c r="R82">
        <f t="shared" ref="R82" si="65">R80*R81*0.001</f>
        <v>0.83360000000000001</v>
      </c>
      <c r="S82">
        <f>S80*S81*0.001</f>
        <v>0.73160000000000003</v>
      </c>
      <c r="T82">
        <f>T80*T81*0.001</f>
        <v>3.1791999999999998</v>
      </c>
      <c r="U82">
        <f>U80*U81*0.001</f>
        <v>10.968</v>
      </c>
      <c r="V82">
        <f>V80*V81*0.001</f>
        <v>0.85599999999999998</v>
      </c>
      <c r="W82">
        <f>W80*W81*0.001</f>
        <v>0.32595999999999997</v>
      </c>
      <c r="X82">
        <f t="shared" ref="X82" si="66">X80*X81*0.001</f>
        <v>3.7895999999999999E-2</v>
      </c>
      <c r="Y82" s="7">
        <f>Y80*Y81*0.001</f>
        <v>5.7280000000000005E-2</v>
      </c>
      <c r="Z82" s="242" t="s">
        <v>315</v>
      </c>
      <c r="AA82" s="210"/>
      <c r="AB82" s="210"/>
      <c r="AC82" s="210"/>
      <c r="AD82" s="210"/>
      <c r="AE82" s="210"/>
      <c r="AF82" s="210"/>
      <c r="AG82" s="242" t="s">
        <v>316</v>
      </c>
      <c r="AH82" s="210"/>
      <c r="AI82" s="210"/>
      <c r="AJ82" s="210"/>
      <c r="AK82" s="210"/>
      <c r="AL82" s="210"/>
      <c r="AM82" s="210"/>
      <c r="AN82" s="211"/>
    </row>
    <row r="83" spans="1:40" x14ac:dyDescent="0.25">
      <c r="A83" s="1" t="s">
        <v>68</v>
      </c>
      <c r="B83" s="51">
        <f>$H$29-B82-E82</f>
        <v>4.8406266666666662</v>
      </c>
      <c r="C83" s="6">
        <f>$T$29-C82-F82</f>
        <v>12.754008000000001</v>
      </c>
      <c r="D83" s="6">
        <f>$AF$29-D82-G82</f>
        <v>1.1479786666666674</v>
      </c>
      <c r="E83" s="65" t="s">
        <v>343</v>
      </c>
      <c r="F83" s="92">
        <f>SUM(B83:D83)</f>
        <v>18.742613333333335</v>
      </c>
      <c r="G83" s="65"/>
      <c r="H83" s="192" t="s">
        <v>73</v>
      </c>
      <c r="I83" s="192"/>
      <c r="J83" s="192"/>
      <c r="K83" s="6">
        <f>H82+K82</f>
        <v>4.4543999999999997</v>
      </c>
      <c r="L83" s="6">
        <f>I82+L82</f>
        <v>13.87236</v>
      </c>
      <c r="M83" s="52">
        <f>J82+M82</f>
        <v>0.93400000000000005</v>
      </c>
      <c r="N83" s="51">
        <f>$H$29-N82-Q82</f>
        <v>4.2334266666666664</v>
      </c>
      <c r="O83" s="6">
        <f>$T$29-O82-R82</f>
        <v>12.403207999999999</v>
      </c>
      <c r="P83" s="6">
        <f>$AF$29-P82-S82</f>
        <v>1.0155786666666666</v>
      </c>
      <c r="Q83" s="65" t="s">
        <v>343</v>
      </c>
      <c r="R83" s="92">
        <f>SUM(N83:P83)</f>
        <v>17.652213333333332</v>
      </c>
      <c r="S83" s="65"/>
      <c r="T83" s="192" t="s">
        <v>73</v>
      </c>
      <c r="U83" s="192"/>
      <c r="V83" s="192"/>
      <c r="W83" s="6">
        <f>T82+W82</f>
        <v>3.5051599999999996</v>
      </c>
      <c r="X83" s="6">
        <f>U82+X82</f>
        <v>11.005896</v>
      </c>
      <c r="Y83" s="52">
        <f>V82+Y82</f>
        <v>0.91327999999999998</v>
      </c>
      <c r="Z83" s="222" t="s">
        <v>11</v>
      </c>
      <c r="AA83" s="215"/>
      <c r="AB83" s="215"/>
      <c r="AC83" s="6" t="s">
        <v>0</v>
      </c>
      <c r="AD83" s="6" t="s">
        <v>1</v>
      </c>
      <c r="AE83" s="6" t="s">
        <v>2</v>
      </c>
      <c r="AF83" s="6" t="s">
        <v>312</v>
      </c>
      <c r="AG83" s="222" t="s">
        <v>11</v>
      </c>
      <c r="AH83" s="215"/>
      <c r="AI83" s="215"/>
      <c r="AJ83" s="215"/>
      <c r="AK83" s="6" t="s">
        <v>0</v>
      </c>
      <c r="AL83" s="6" t="s">
        <v>1</v>
      </c>
      <c r="AM83" s="6" t="s">
        <v>2</v>
      </c>
      <c r="AN83" s="52" t="s">
        <v>312</v>
      </c>
    </row>
    <row r="84" spans="1:40" x14ac:dyDescent="0.25">
      <c r="A84" s="1" t="s">
        <v>69</v>
      </c>
      <c r="B84" s="47">
        <f>(B83/$H$29)</f>
        <v>0.42511507651666219</v>
      </c>
      <c r="C84" s="48">
        <f>C83/$T$29</f>
        <v>0.87649135384498666</v>
      </c>
      <c r="D84" s="48">
        <f>D83/$AF$29</f>
        <v>0.12080961061819756</v>
      </c>
      <c r="E84" s="65" t="s">
        <v>344</v>
      </c>
      <c r="F84" s="92">
        <f>AVERAGE(F83,R83)</f>
        <v>18.197413333333333</v>
      </c>
      <c r="G84" s="65"/>
      <c r="H84" s="192" t="s">
        <v>71</v>
      </c>
      <c r="I84" s="192"/>
      <c r="J84" s="192"/>
      <c r="K84" s="48">
        <f>K83/B83</f>
        <v>0.92021143267951533</v>
      </c>
      <c r="L84" s="48">
        <f>L83/C83</f>
        <v>1.0876863179010081</v>
      </c>
      <c r="M84" s="53">
        <f>M83/D83</f>
        <v>0.8136039694117424</v>
      </c>
      <c r="N84" s="47">
        <f>(N83/$H$29)</f>
        <v>0.37178936225771286</v>
      </c>
      <c r="O84" s="48">
        <f>O83/$T$29</f>
        <v>0.85238338975018424</v>
      </c>
      <c r="P84" s="48">
        <f>P83/$AF$29</f>
        <v>0.10687625722906713</v>
      </c>
      <c r="Q84" s="65"/>
      <c r="R84" s="65"/>
      <c r="S84" s="65"/>
      <c r="T84" s="192" t="s">
        <v>71</v>
      </c>
      <c r="U84" s="192"/>
      <c r="V84" s="192"/>
      <c r="W84" s="48">
        <f>W83/N83</f>
        <v>0.82797229667377403</v>
      </c>
      <c r="X84" s="48">
        <f>X83/O83</f>
        <v>0.88734269392241105</v>
      </c>
      <c r="Y84" s="53">
        <f>Y83/P83</f>
        <v>0.89927056364581637</v>
      </c>
      <c r="Z84" s="222" t="s">
        <v>313</v>
      </c>
      <c r="AA84" s="215"/>
      <c r="AB84" s="215"/>
      <c r="AC84" s="48">
        <f>AVERAGE(B84,N84)</f>
        <v>0.39845221938718756</v>
      </c>
      <c r="AD84" s="48">
        <f>AVERAGE(C84,O84)</f>
        <v>0.86443737179758551</v>
      </c>
      <c r="AE84" s="48">
        <f>AVERAGE(D84,P84)</f>
        <v>0.11384293392363234</v>
      </c>
      <c r="AF84" s="48">
        <f>AVERAGE(B85,N85)</f>
        <v>0.45891084170280172</v>
      </c>
      <c r="AG84" s="222" t="s">
        <v>317</v>
      </c>
      <c r="AH84" s="215"/>
      <c r="AI84" s="215"/>
      <c r="AJ84" s="215"/>
      <c r="AK84" s="48">
        <f>AVERAGE(K84,W84)</f>
        <v>0.87409186467664468</v>
      </c>
      <c r="AL84" s="48">
        <f>AVERAGE(L84,X84)</f>
        <v>0.98751450591170964</v>
      </c>
      <c r="AM84" s="48">
        <f>AVERAGE(M84,Y84)</f>
        <v>0.85643726652877938</v>
      </c>
      <c r="AN84" s="53">
        <f>AVERAGE(K85,W85)</f>
        <v>0.90601454570571127</v>
      </c>
    </row>
    <row r="85" spans="1:40" ht="15.75" thickBot="1" x14ac:dyDescent="0.3">
      <c r="A85" s="2" t="s">
        <v>70</v>
      </c>
      <c r="B85" s="201">
        <f>AVERAGE(B84:D84)</f>
        <v>0.47413868032661544</v>
      </c>
      <c r="C85" s="199"/>
      <c r="D85" s="199"/>
      <c r="E85" s="67"/>
      <c r="F85" s="67"/>
      <c r="G85" s="67"/>
      <c r="H85" s="202" t="s">
        <v>72</v>
      </c>
      <c r="I85" s="202"/>
      <c r="J85" s="202"/>
      <c r="K85" s="199">
        <f>AVERAGE(K84:M84)</f>
        <v>0.94050057333075532</v>
      </c>
      <c r="L85" s="199"/>
      <c r="M85" s="200"/>
      <c r="N85" s="201">
        <f>AVERAGE(N84:P84)</f>
        <v>0.44368300307898806</v>
      </c>
      <c r="O85" s="199"/>
      <c r="P85" s="199"/>
      <c r="Q85" s="67"/>
      <c r="R85" s="67"/>
      <c r="S85" s="67"/>
      <c r="T85" s="202" t="s">
        <v>72</v>
      </c>
      <c r="U85" s="202"/>
      <c r="V85" s="202"/>
      <c r="W85" s="199">
        <f>AVERAGE(W84:Y84)</f>
        <v>0.87152851808066722</v>
      </c>
      <c r="X85" s="199"/>
      <c r="Y85" s="200"/>
      <c r="Z85" s="212" t="s">
        <v>314</v>
      </c>
      <c r="AA85" s="213"/>
      <c r="AB85" s="213"/>
      <c r="AC85" s="76">
        <f>STDEV(B84,N84)</f>
        <v>3.7706974164119236E-2</v>
      </c>
      <c r="AD85" s="76">
        <f>STDEV(C84,O84)</f>
        <v>1.7046904892036602E-2</v>
      </c>
      <c r="AE85" s="76">
        <f>STDEV(D84,P84)</f>
        <v>9.852368666122692E-3</v>
      </c>
      <c r="AF85" s="76">
        <f>STDEV(B85,N85)</f>
        <v>2.1535415907426168E-2</v>
      </c>
      <c r="AG85" s="212" t="s">
        <v>314</v>
      </c>
      <c r="AH85" s="213"/>
      <c r="AI85" s="213"/>
      <c r="AJ85" s="213"/>
      <c r="AK85" s="76">
        <f>STDEV(K84,W84)</f>
        <v>6.5222918560447915E-2</v>
      </c>
      <c r="AL85" s="76">
        <f>STDEV(L84,X84)</f>
        <v>0.1416643350827535</v>
      </c>
      <c r="AM85" s="76">
        <f>STDEV(M84,Y84)</f>
        <v>6.0575429704070094E-2</v>
      </c>
      <c r="AN85" s="77">
        <f>STDEV(K85,W85)</f>
        <v>4.8770607979710508E-2</v>
      </c>
    </row>
    <row r="86" spans="1:40" ht="31.5" x14ac:dyDescent="0.5">
      <c r="A86" s="1"/>
      <c r="B86" s="196" t="s">
        <v>85</v>
      </c>
      <c r="C86" s="197"/>
      <c r="D86" s="197"/>
      <c r="E86" s="197"/>
      <c r="F86" s="197"/>
      <c r="G86" s="197"/>
      <c r="H86" s="197"/>
      <c r="I86" s="197"/>
      <c r="J86" s="197"/>
      <c r="K86" s="197"/>
      <c r="L86" s="197"/>
      <c r="M86" s="198"/>
      <c r="N86" s="196" t="s">
        <v>89</v>
      </c>
      <c r="O86" s="197"/>
      <c r="P86" s="197"/>
      <c r="Q86" s="197"/>
      <c r="R86" s="197"/>
      <c r="S86" s="197"/>
      <c r="T86" s="197"/>
      <c r="U86" s="197"/>
      <c r="V86" s="197"/>
      <c r="W86" s="197"/>
      <c r="X86" s="197"/>
      <c r="Y86" s="198"/>
      <c r="Z86" s="63"/>
      <c r="AA86" s="8"/>
      <c r="AB86" s="63"/>
      <c r="AD86" s="8"/>
    </row>
    <row r="87" spans="1:40" x14ac:dyDescent="0.25">
      <c r="A87" s="1"/>
      <c r="B87" s="254" t="s">
        <v>168</v>
      </c>
      <c r="C87" s="252"/>
      <c r="D87" s="252"/>
      <c r="E87" s="252" t="s">
        <v>169</v>
      </c>
      <c r="F87" s="252"/>
      <c r="G87" s="252"/>
      <c r="H87" s="252" t="s">
        <v>170</v>
      </c>
      <c r="I87" s="252"/>
      <c r="J87" s="252"/>
      <c r="K87" s="252" t="s">
        <v>171</v>
      </c>
      <c r="L87" s="252"/>
      <c r="M87" s="253"/>
      <c r="N87" s="254" t="s">
        <v>172</v>
      </c>
      <c r="O87" s="252"/>
      <c r="P87" s="252"/>
      <c r="Q87" s="252" t="s">
        <v>173</v>
      </c>
      <c r="R87" s="252"/>
      <c r="S87" s="252"/>
      <c r="T87" s="252" t="s">
        <v>174</v>
      </c>
      <c r="U87" s="252"/>
      <c r="V87" s="252"/>
      <c r="W87" s="252" t="s">
        <v>175</v>
      </c>
      <c r="X87" s="252"/>
      <c r="Y87" s="253"/>
      <c r="Z87" s="63"/>
      <c r="AA87" s="8"/>
      <c r="AB87" s="63"/>
      <c r="AD87" s="8"/>
    </row>
    <row r="88" spans="1:40" x14ac:dyDescent="0.25">
      <c r="A88" s="1" t="s">
        <v>11</v>
      </c>
      <c r="B88" s="20" t="s">
        <v>0</v>
      </c>
      <c r="C88" s="18" t="s">
        <v>1</v>
      </c>
      <c r="D88" s="18" t="s">
        <v>2</v>
      </c>
      <c r="E88" s="18" t="s">
        <v>0</v>
      </c>
      <c r="F88" s="18" t="s">
        <v>1</v>
      </c>
      <c r="G88" s="18" t="s">
        <v>2</v>
      </c>
      <c r="H88" s="18" t="s">
        <v>0</v>
      </c>
      <c r="I88" s="18" t="s">
        <v>1</v>
      </c>
      <c r="J88" s="18" t="s">
        <v>2</v>
      </c>
      <c r="K88" s="18" t="s">
        <v>0</v>
      </c>
      <c r="L88" s="18" t="s">
        <v>1</v>
      </c>
      <c r="M88" s="21" t="s">
        <v>2</v>
      </c>
      <c r="N88" s="20" t="s">
        <v>0</v>
      </c>
      <c r="O88" s="18" t="s">
        <v>1</v>
      </c>
      <c r="P88" s="18" t="s">
        <v>2</v>
      </c>
      <c r="Q88" s="18" t="s">
        <v>0</v>
      </c>
      <c r="R88" s="18" t="s">
        <v>1</v>
      </c>
      <c r="S88" s="18" t="s">
        <v>2</v>
      </c>
      <c r="T88" s="18" t="s">
        <v>0</v>
      </c>
      <c r="U88" s="18" t="s">
        <v>1</v>
      </c>
      <c r="V88" s="18" t="s">
        <v>2</v>
      </c>
      <c r="W88" s="18" t="s">
        <v>0</v>
      </c>
      <c r="X88" s="18" t="s">
        <v>1</v>
      </c>
      <c r="Y88" s="21" t="s">
        <v>2</v>
      </c>
      <c r="Z88" s="63"/>
      <c r="AA88" s="8"/>
      <c r="AB88" s="63"/>
      <c r="AD88" s="8"/>
    </row>
    <row r="89" spans="1:40" x14ac:dyDescent="0.25">
      <c r="A89" s="1" t="s">
        <v>16</v>
      </c>
      <c r="B89" s="22">
        <v>823.7</v>
      </c>
      <c r="C89" s="23">
        <v>277.3</v>
      </c>
      <c r="D89" s="23">
        <v>1007</v>
      </c>
      <c r="E89" s="23">
        <v>311.7</v>
      </c>
      <c r="F89" s="23">
        <v>347.1</v>
      </c>
      <c r="G89" s="23">
        <v>204.5</v>
      </c>
      <c r="H89" s="23">
        <v>328.2</v>
      </c>
      <c r="I89" s="23">
        <v>1355</v>
      </c>
      <c r="J89" s="23">
        <v>123.7</v>
      </c>
      <c r="K89" s="23">
        <v>146.80000000000001</v>
      </c>
      <c r="L89" s="23">
        <v>23.61</v>
      </c>
      <c r="M89" s="24">
        <v>20.91</v>
      </c>
      <c r="N89" s="22">
        <v>835.9</v>
      </c>
      <c r="O89" s="23">
        <v>229.5</v>
      </c>
      <c r="P89" s="23">
        <v>947.1</v>
      </c>
      <c r="Q89" s="23">
        <v>357.7</v>
      </c>
      <c r="R89" s="23">
        <v>394.8</v>
      </c>
      <c r="S89" s="23">
        <v>181.8</v>
      </c>
      <c r="T89" s="23">
        <v>349.4</v>
      </c>
      <c r="U89" s="23">
        <v>1355</v>
      </c>
      <c r="V89" s="23">
        <v>92.59</v>
      </c>
      <c r="W89" s="23">
        <v>118.7</v>
      </c>
      <c r="X89" s="23">
        <v>17.920000000000002</v>
      </c>
      <c r="Y89" s="24">
        <v>21.35</v>
      </c>
      <c r="Z89" s="63"/>
      <c r="AA89" s="8"/>
      <c r="AB89" s="63"/>
      <c r="AD89" s="8"/>
    </row>
    <row r="90" spans="1:40" x14ac:dyDescent="0.25">
      <c r="A90" s="1" t="s">
        <v>65</v>
      </c>
      <c r="B90" s="45">
        <f t="shared" ref="B90:G90" si="67">B89*4</f>
        <v>3294.8</v>
      </c>
      <c r="C90" s="12">
        <f t="shared" si="67"/>
        <v>1109.2</v>
      </c>
      <c r="D90" s="12">
        <f t="shared" si="67"/>
        <v>4028</v>
      </c>
      <c r="E90" s="12">
        <f t="shared" si="67"/>
        <v>1246.8</v>
      </c>
      <c r="F90" s="12">
        <f t="shared" si="67"/>
        <v>1388.4</v>
      </c>
      <c r="G90" s="12">
        <f t="shared" si="67"/>
        <v>818</v>
      </c>
      <c r="H90" s="12">
        <f>H89*8</f>
        <v>2625.6</v>
      </c>
      <c r="I90" s="12">
        <f>I89*8</f>
        <v>10840</v>
      </c>
      <c r="J90" s="12">
        <f>J89*8</f>
        <v>989.6</v>
      </c>
      <c r="K90" s="12">
        <f t="shared" ref="K90:S90" si="68">K89*4</f>
        <v>587.20000000000005</v>
      </c>
      <c r="L90" s="12">
        <f t="shared" si="68"/>
        <v>94.44</v>
      </c>
      <c r="M90" s="46">
        <f t="shared" si="68"/>
        <v>83.64</v>
      </c>
      <c r="N90" s="45">
        <f t="shared" si="68"/>
        <v>3343.6</v>
      </c>
      <c r="O90" s="12">
        <f t="shared" si="68"/>
        <v>918</v>
      </c>
      <c r="P90" s="12">
        <f t="shared" si="68"/>
        <v>3788.4</v>
      </c>
      <c r="Q90" s="12">
        <f t="shared" si="68"/>
        <v>1430.8</v>
      </c>
      <c r="R90" s="12">
        <f t="shared" si="68"/>
        <v>1579.2</v>
      </c>
      <c r="S90" s="12">
        <f t="shared" si="68"/>
        <v>727.2</v>
      </c>
      <c r="T90" s="12">
        <f>T89*8</f>
        <v>2795.2</v>
      </c>
      <c r="U90" s="12">
        <f>U89*8</f>
        <v>10840</v>
      </c>
      <c r="V90" s="12">
        <f>V89*8</f>
        <v>740.72</v>
      </c>
      <c r="W90" s="12">
        <f>W89*4</f>
        <v>474.8</v>
      </c>
      <c r="X90" s="12">
        <f>X89*4</f>
        <v>71.680000000000007</v>
      </c>
      <c r="Y90" s="46">
        <f>Y89*4</f>
        <v>85.4</v>
      </c>
      <c r="Z90" s="63"/>
      <c r="AB90" s="63"/>
      <c r="AD90" s="8"/>
    </row>
    <row r="91" spans="1:40" ht="15.75" thickBot="1" x14ac:dyDescent="0.3">
      <c r="A91" s="1" t="s">
        <v>63</v>
      </c>
      <c r="B91" s="1">
        <v>2</v>
      </c>
      <c r="C91">
        <v>2</v>
      </c>
      <c r="D91">
        <v>2</v>
      </c>
      <c r="E91">
        <v>1</v>
      </c>
      <c r="F91">
        <v>1</v>
      </c>
      <c r="G91">
        <v>1</v>
      </c>
      <c r="H91">
        <v>1</v>
      </c>
      <c r="I91">
        <v>1</v>
      </c>
      <c r="J91">
        <v>1</v>
      </c>
      <c r="K91">
        <v>1</v>
      </c>
      <c r="L91">
        <v>1</v>
      </c>
      <c r="M91" s="7">
        <v>1</v>
      </c>
      <c r="N91" s="1">
        <v>2</v>
      </c>
      <c r="O91">
        <v>2</v>
      </c>
      <c r="P91">
        <v>2</v>
      </c>
      <c r="Q91">
        <v>1</v>
      </c>
      <c r="R91">
        <v>1</v>
      </c>
      <c r="S91">
        <v>1</v>
      </c>
      <c r="T91">
        <v>1</v>
      </c>
      <c r="U91">
        <v>1</v>
      </c>
      <c r="V91">
        <v>1</v>
      </c>
      <c r="W91">
        <v>1</v>
      </c>
      <c r="X91">
        <v>1</v>
      </c>
      <c r="Y91" s="7">
        <v>1</v>
      </c>
      <c r="Z91" s="63"/>
      <c r="AA91" s="8"/>
      <c r="AB91" s="63"/>
      <c r="AD91" s="8"/>
    </row>
    <row r="92" spans="1:40" x14ac:dyDescent="0.25">
      <c r="A92" s="1" t="s">
        <v>74</v>
      </c>
      <c r="B92" s="1">
        <f t="shared" ref="B92:Y92" si="69">B90*B91*0.001</f>
        <v>6.5896000000000008</v>
      </c>
      <c r="C92">
        <f t="shared" si="69"/>
        <v>2.2183999999999999</v>
      </c>
      <c r="D92">
        <f t="shared" si="69"/>
        <v>8.0560000000000009</v>
      </c>
      <c r="E92">
        <f t="shared" si="69"/>
        <v>1.2467999999999999</v>
      </c>
      <c r="F92">
        <f t="shared" si="69"/>
        <v>1.3884000000000001</v>
      </c>
      <c r="G92">
        <f t="shared" si="69"/>
        <v>0.81800000000000006</v>
      </c>
      <c r="H92">
        <f t="shared" si="69"/>
        <v>2.6255999999999999</v>
      </c>
      <c r="I92">
        <f t="shared" si="69"/>
        <v>10.84</v>
      </c>
      <c r="J92">
        <f t="shared" si="69"/>
        <v>0.98960000000000004</v>
      </c>
      <c r="K92">
        <f t="shared" si="69"/>
        <v>0.58720000000000006</v>
      </c>
      <c r="L92">
        <f t="shared" si="69"/>
        <v>9.4439999999999996E-2</v>
      </c>
      <c r="M92" s="7">
        <f t="shared" si="69"/>
        <v>8.3640000000000006E-2</v>
      </c>
      <c r="N92" s="1">
        <f t="shared" si="69"/>
        <v>6.6871999999999998</v>
      </c>
      <c r="O92">
        <f t="shared" si="69"/>
        <v>1.8360000000000001</v>
      </c>
      <c r="P92">
        <f t="shared" si="69"/>
        <v>7.5768000000000004</v>
      </c>
      <c r="Q92">
        <f t="shared" si="69"/>
        <v>1.4308000000000001</v>
      </c>
      <c r="R92">
        <f t="shared" si="69"/>
        <v>1.5792000000000002</v>
      </c>
      <c r="S92">
        <f t="shared" si="69"/>
        <v>0.72720000000000007</v>
      </c>
      <c r="T92">
        <f t="shared" si="69"/>
        <v>2.7951999999999999</v>
      </c>
      <c r="U92">
        <f t="shared" si="69"/>
        <v>10.84</v>
      </c>
      <c r="V92">
        <f t="shared" si="69"/>
        <v>0.74072000000000005</v>
      </c>
      <c r="W92">
        <f t="shared" si="69"/>
        <v>0.4748</v>
      </c>
      <c r="X92">
        <f t="shared" si="69"/>
        <v>7.1680000000000008E-2</v>
      </c>
      <c r="Y92" s="7">
        <f t="shared" si="69"/>
        <v>8.5400000000000004E-2</v>
      </c>
      <c r="Z92" s="242" t="s">
        <v>315</v>
      </c>
      <c r="AA92" s="210"/>
      <c r="AB92" s="210"/>
      <c r="AC92" s="210"/>
      <c r="AD92" s="210"/>
      <c r="AE92" s="210"/>
      <c r="AF92" s="210"/>
      <c r="AG92" s="242" t="s">
        <v>316</v>
      </c>
      <c r="AH92" s="210"/>
      <c r="AI92" s="210"/>
      <c r="AJ92" s="210"/>
      <c r="AK92" s="210"/>
      <c r="AL92" s="210"/>
      <c r="AM92" s="210"/>
      <c r="AN92" s="211"/>
    </row>
    <row r="93" spans="1:40" x14ac:dyDescent="0.25">
      <c r="A93" s="1" t="s">
        <v>68</v>
      </c>
      <c r="B93" s="51">
        <f>$H$40-B92-E92</f>
        <v>3.8254639999999989</v>
      </c>
      <c r="C93" s="6">
        <f>$T$40-C92-F92</f>
        <v>10.149831733333333</v>
      </c>
      <c r="D93" s="6">
        <f>$AF$40-D92-G92</f>
        <v>0.96115199999999978</v>
      </c>
      <c r="E93" s="65" t="s">
        <v>343</v>
      </c>
      <c r="F93" s="92">
        <f>SUM(B93:D93)</f>
        <v>14.936447733333331</v>
      </c>
      <c r="G93" s="65"/>
      <c r="H93" s="192" t="s">
        <v>73</v>
      </c>
      <c r="I93" s="192"/>
      <c r="J93" s="192"/>
      <c r="K93" s="6">
        <f>H92+K92</f>
        <v>3.2128000000000001</v>
      </c>
      <c r="L93" s="6">
        <f>I92+L92</f>
        <v>10.93444</v>
      </c>
      <c r="M93" s="52">
        <f>J92+M92</f>
        <v>1.07324</v>
      </c>
      <c r="N93" s="51">
        <f>$H$40-N92-Q92</f>
        <v>3.5438639999999997</v>
      </c>
      <c r="O93" s="6">
        <f>$T$40-O92-R92</f>
        <v>10.341431733333334</v>
      </c>
      <c r="P93" s="6">
        <f>$AF$40-P92-S92</f>
        <v>1.5311520000000003</v>
      </c>
      <c r="Q93" s="65" t="s">
        <v>343</v>
      </c>
      <c r="R93" s="92">
        <f>SUM(N93:P93)</f>
        <v>15.416447733333333</v>
      </c>
      <c r="S93" s="65"/>
      <c r="T93" s="192" t="s">
        <v>73</v>
      </c>
      <c r="U93" s="192"/>
      <c r="V93" s="192"/>
      <c r="W93" s="6">
        <f>T92+W92</f>
        <v>3.27</v>
      </c>
      <c r="X93" s="6">
        <f>U92+X92</f>
        <v>10.91168</v>
      </c>
      <c r="Y93" s="52">
        <f>V92+Y92</f>
        <v>0.82612000000000008</v>
      </c>
      <c r="Z93" s="222" t="s">
        <v>11</v>
      </c>
      <c r="AA93" s="215"/>
      <c r="AB93" s="215"/>
      <c r="AC93" s="6" t="s">
        <v>0</v>
      </c>
      <c r="AD93" s="6" t="s">
        <v>1</v>
      </c>
      <c r="AE93" s="6" t="s">
        <v>2</v>
      </c>
      <c r="AF93" s="6" t="s">
        <v>312</v>
      </c>
      <c r="AG93" s="222" t="s">
        <v>11</v>
      </c>
      <c r="AH93" s="215"/>
      <c r="AI93" s="215"/>
      <c r="AJ93" s="215"/>
      <c r="AK93" s="6" t="s">
        <v>0</v>
      </c>
      <c r="AL93" s="6" t="s">
        <v>1</v>
      </c>
      <c r="AM93" s="6" t="s">
        <v>2</v>
      </c>
      <c r="AN93" s="52" t="s">
        <v>312</v>
      </c>
    </row>
    <row r="94" spans="1:40" x14ac:dyDescent="0.25">
      <c r="A94" s="1" t="s">
        <v>69</v>
      </c>
      <c r="B94" s="47">
        <f>(B93/$H$40)</f>
        <v>0.32803195098142107</v>
      </c>
      <c r="C94" s="48">
        <f>C93/$T$40</f>
        <v>0.73781372723233851</v>
      </c>
      <c r="D94" s="48">
        <f>D93/$AF$40</f>
        <v>9.7726196809159602E-2</v>
      </c>
      <c r="E94" s="65" t="s">
        <v>344</v>
      </c>
      <c r="F94" s="92">
        <f>AVERAGE(F93,R93)</f>
        <v>15.176447733333333</v>
      </c>
      <c r="G94" s="65"/>
      <c r="H94" s="192" t="s">
        <v>71</v>
      </c>
      <c r="I94" s="192"/>
      <c r="J94" s="192"/>
      <c r="K94" s="48">
        <f>K93/B93</f>
        <v>0.83984583308064098</v>
      </c>
      <c r="L94" s="48">
        <f>L93/C93</f>
        <v>1.0773025885828151</v>
      </c>
      <c r="M94" s="53">
        <f>M93/P93</f>
        <v>0.700936288493892</v>
      </c>
      <c r="N94" s="47">
        <f>(N93/$H$40)</f>
        <v>0.30388486780500956</v>
      </c>
      <c r="O94" s="48">
        <f>O93/$T$40</f>
        <v>0.75174155518572772</v>
      </c>
      <c r="P94" s="48">
        <f>P93/$AF$40</f>
        <v>0.15568157970512303</v>
      </c>
      <c r="Q94" s="65"/>
      <c r="R94" s="65"/>
      <c r="S94" s="65"/>
      <c r="T94" s="192" t="s">
        <v>71</v>
      </c>
      <c r="U94" s="192"/>
      <c r="V94" s="192"/>
      <c r="W94" s="48">
        <f>W93/N93</f>
        <v>0.92272163943085861</v>
      </c>
      <c r="X94" s="48">
        <f>X93/O93</f>
        <v>1.0551421003755792</v>
      </c>
      <c r="Y94" s="53">
        <f>Y93/D93</f>
        <v>0.85951025436143325</v>
      </c>
      <c r="Z94" s="222" t="s">
        <v>313</v>
      </c>
      <c r="AA94" s="215"/>
      <c r="AB94" s="215"/>
      <c r="AC94" s="48">
        <f>AVERAGE(B94,N94)</f>
        <v>0.31595840939321529</v>
      </c>
      <c r="AD94" s="48">
        <f>AVERAGE(C94,O94)</f>
        <v>0.74477764120903311</v>
      </c>
      <c r="AE94" s="48">
        <f>AVERAGE(D94,P94)</f>
        <v>0.12670388825714132</v>
      </c>
      <c r="AF94" s="48">
        <f>AVERAGE(B95,N95)</f>
        <v>0.39581331295312994</v>
      </c>
      <c r="AG94" s="222" t="s">
        <v>317</v>
      </c>
      <c r="AH94" s="215"/>
      <c r="AI94" s="215"/>
      <c r="AJ94" s="215"/>
      <c r="AK94" s="48">
        <f>AVERAGE(K94,W94)</f>
        <v>0.88128373625574974</v>
      </c>
      <c r="AL94" s="48">
        <f>AVERAGE(L94,X94)</f>
        <v>1.0662223444791972</v>
      </c>
      <c r="AM94" s="48">
        <f>AVERAGE(M94,Y94)</f>
        <v>0.78022327142766268</v>
      </c>
      <c r="AN94" s="53">
        <f>AVERAGE(K95,W95)</f>
        <v>0.9092431173875366</v>
      </c>
    </row>
    <row r="95" spans="1:40" ht="15.75" thickBot="1" x14ac:dyDescent="0.3">
      <c r="A95" s="2" t="s">
        <v>70</v>
      </c>
      <c r="B95" s="201">
        <f>AVERAGE(B94:D94)</f>
        <v>0.38785729167430638</v>
      </c>
      <c r="C95" s="199"/>
      <c r="D95" s="199"/>
      <c r="E95" s="67"/>
      <c r="F95" s="67"/>
      <c r="G95" s="67"/>
      <c r="H95" s="202" t="s">
        <v>72</v>
      </c>
      <c r="I95" s="202"/>
      <c r="J95" s="202"/>
      <c r="K95" s="199">
        <f>AVERAGE(K94:M94)</f>
        <v>0.87269490338578271</v>
      </c>
      <c r="L95" s="199"/>
      <c r="M95" s="200"/>
      <c r="N95" s="201">
        <f>AVERAGE(N94:P94)</f>
        <v>0.40376933423195344</v>
      </c>
      <c r="O95" s="199"/>
      <c r="P95" s="199"/>
      <c r="Q95" s="67"/>
      <c r="R95" s="67"/>
      <c r="S95" s="67"/>
      <c r="T95" s="202" t="s">
        <v>72</v>
      </c>
      <c r="U95" s="202"/>
      <c r="V95" s="202"/>
      <c r="W95" s="199">
        <f>AVERAGE(W94:Y94)</f>
        <v>0.94579133138929039</v>
      </c>
      <c r="X95" s="199"/>
      <c r="Y95" s="200"/>
      <c r="Z95" s="212" t="s">
        <v>314</v>
      </c>
      <c r="AA95" s="213"/>
      <c r="AB95" s="213"/>
      <c r="AC95" s="76">
        <f>STDEV(B94,N94)</f>
        <v>1.7074566259916178E-2</v>
      </c>
      <c r="AD95" s="76">
        <f>STDEV(C94,O94)</f>
        <v>9.84846159304106E-3</v>
      </c>
      <c r="AE95" s="76">
        <f>STDEV(D94,P94)</f>
        <v>4.0980644251998447E-2</v>
      </c>
      <c r="AF95" s="76">
        <f>STDEV(B95,N95)</f>
        <v>1.1251513195041167E-2</v>
      </c>
      <c r="AG95" s="212" t="s">
        <v>314</v>
      </c>
      <c r="AH95" s="213"/>
      <c r="AI95" s="213"/>
      <c r="AJ95" s="213"/>
      <c r="AK95" s="76">
        <f>STDEV(K94,W94)</f>
        <v>5.8602044666542022E-2</v>
      </c>
      <c r="AL95" s="76">
        <f>STDEV(L94,X94)</f>
        <v>1.5669831485741043E-2</v>
      </c>
      <c r="AM95" s="76">
        <f>STDEV(M94,Y94)</f>
        <v>0.11212872658458187</v>
      </c>
      <c r="AN95" s="77">
        <f>STDEV(K95,W95)</f>
        <v>5.1686979921794531E-2</v>
      </c>
    </row>
    <row r="96" spans="1:40" ht="31.5" x14ac:dyDescent="0.5">
      <c r="A96" s="1"/>
      <c r="B96" s="196" t="s">
        <v>86</v>
      </c>
      <c r="C96" s="197"/>
      <c r="D96" s="197"/>
      <c r="E96" s="197"/>
      <c r="F96" s="197"/>
      <c r="G96" s="197"/>
      <c r="H96" s="197"/>
      <c r="I96" s="197"/>
      <c r="J96" s="197"/>
      <c r="K96" s="197"/>
      <c r="L96" s="197"/>
      <c r="M96" s="198"/>
      <c r="N96" s="196" t="s">
        <v>90</v>
      </c>
      <c r="O96" s="197"/>
      <c r="P96" s="197"/>
      <c r="Q96" s="197"/>
      <c r="R96" s="197"/>
      <c r="S96" s="197"/>
      <c r="T96" s="197"/>
      <c r="U96" s="197"/>
      <c r="V96" s="197"/>
      <c r="W96" s="197"/>
      <c r="X96" s="197"/>
      <c r="Y96" s="198"/>
      <c r="Z96" s="63"/>
      <c r="AA96" s="8"/>
      <c r="AB96" s="63"/>
      <c r="AD96" s="8"/>
    </row>
    <row r="97" spans="1:40" x14ac:dyDescent="0.25">
      <c r="A97" s="1"/>
      <c r="B97" s="254" t="s">
        <v>176</v>
      </c>
      <c r="C97" s="252"/>
      <c r="D97" s="252"/>
      <c r="E97" s="252" t="s">
        <v>177</v>
      </c>
      <c r="F97" s="252"/>
      <c r="G97" s="252"/>
      <c r="H97" s="252" t="s">
        <v>178</v>
      </c>
      <c r="I97" s="252"/>
      <c r="J97" s="252"/>
      <c r="K97" s="252" t="s">
        <v>179</v>
      </c>
      <c r="L97" s="252"/>
      <c r="M97" s="253"/>
      <c r="N97" s="254" t="s">
        <v>180</v>
      </c>
      <c r="O97" s="252"/>
      <c r="P97" s="252"/>
      <c r="Q97" s="252" t="s">
        <v>181</v>
      </c>
      <c r="R97" s="252"/>
      <c r="S97" s="252"/>
      <c r="T97" s="252" t="s">
        <v>182</v>
      </c>
      <c r="U97" s="252"/>
      <c r="V97" s="252"/>
      <c r="W97" s="252" t="s">
        <v>183</v>
      </c>
      <c r="X97" s="252"/>
      <c r="Y97" s="253"/>
      <c r="Z97" s="63"/>
      <c r="AA97" s="8"/>
      <c r="AB97" s="63"/>
      <c r="AD97" s="8"/>
    </row>
    <row r="98" spans="1:40" x14ac:dyDescent="0.25">
      <c r="A98" s="1" t="s">
        <v>11</v>
      </c>
      <c r="B98" s="20" t="s">
        <v>0</v>
      </c>
      <c r="C98" s="18" t="s">
        <v>1</v>
      </c>
      <c r="D98" s="18" t="s">
        <v>2</v>
      </c>
      <c r="E98" s="18" t="s">
        <v>0</v>
      </c>
      <c r="F98" s="18" t="s">
        <v>1</v>
      </c>
      <c r="G98" s="18" t="s">
        <v>2</v>
      </c>
      <c r="H98" s="18" t="s">
        <v>0</v>
      </c>
      <c r="I98" s="18" t="s">
        <v>1</v>
      </c>
      <c r="J98" s="18" t="s">
        <v>2</v>
      </c>
      <c r="K98" s="18" t="s">
        <v>0</v>
      </c>
      <c r="L98" s="18" t="s">
        <v>1</v>
      </c>
      <c r="M98" s="21" t="s">
        <v>2</v>
      </c>
      <c r="N98" s="20" t="s">
        <v>0</v>
      </c>
      <c r="O98" s="18" t="s">
        <v>1</v>
      </c>
      <c r="P98" s="18" t="s">
        <v>2</v>
      </c>
      <c r="Q98" s="18" t="s">
        <v>0</v>
      </c>
      <c r="R98" s="18" t="s">
        <v>1</v>
      </c>
      <c r="S98" s="18" t="s">
        <v>2</v>
      </c>
      <c r="T98" s="18" t="s">
        <v>0</v>
      </c>
      <c r="U98" s="18" t="s">
        <v>1</v>
      </c>
      <c r="V98" s="18" t="s">
        <v>2</v>
      </c>
      <c r="W98" s="18" t="s">
        <v>0</v>
      </c>
      <c r="X98" s="18" t="s">
        <v>1</v>
      </c>
      <c r="Y98" s="21" t="s">
        <v>2</v>
      </c>
      <c r="Z98" s="63"/>
      <c r="AA98" s="8"/>
      <c r="AB98" s="63"/>
      <c r="AD98" s="8"/>
    </row>
    <row r="99" spans="1:40" x14ac:dyDescent="0.25">
      <c r="A99" s="1" t="s">
        <v>16</v>
      </c>
      <c r="B99" s="22">
        <v>729.6</v>
      </c>
      <c r="C99" s="23">
        <v>235.2</v>
      </c>
      <c r="D99" s="23">
        <v>954.5</v>
      </c>
      <c r="E99" s="23">
        <v>310.5</v>
      </c>
      <c r="F99" s="23">
        <v>423.8</v>
      </c>
      <c r="G99" s="23">
        <v>228.5</v>
      </c>
      <c r="H99" s="23">
        <v>420.3</v>
      </c>
      <c r="I99" s="23">
        <v>1327</v>
      </c>
      <c r="J99" s="23">
        <v>119.2</v>
      </c>
      <c r="K99" s="23">
        <v>193.1</v>
      </c>
      <c r="L99" s="23">
        <v>22.01</v>
      </c>
      <c r="M99" s="24">
        <v>21.28</v>
      </c>
      <c r="N99" s="22">
        <v>865.7</v>
      </c>
      <c r="O99" s="23">
        <v>394.5</v>
      </c>
      <c r="P99" s="23">
        <v>986.7</v>
      </c>
      <c r="Q99" s="23">
        <v>301.5</v>
      </c>
      <c r="R99" s="23">
        <v>491.2</v>
      </c>
      <c r="S99" s="23">
        <v>156.5</v>
      </c>
      <c r="T99" s="23">
        <v>321.10000000000002</v>
      </c>
      <c r="U99" s="23">
        <v>1175</v>
      </c>
      <c r="V99" s="23">
        <v>82.18</v>
      </c>
      <c r="W99" s="23">
        <v>113.6</v>
      </c>
      <c r="X99" s="23">
        <v>20.48</v>
      </c>
      <c r="Y99" s="24">
        <v>15.5</v>
      </c>
      <c r="Z99" s="63"/>
      <c r="AA99" s="63"/>
      <c r="AB99" s="63"/>
    </row>
    <row r="100" spans="1:40" x14ac:dyDescent="0.25">
      <c r="A100" s="1" t="s">
        <v>65</v>
      </c>
      <c r="B100" s="45">
        <f t="shared" ref="B100:G100" si="70">B99*4</f>
        <v>2918.4</v>
      </c>
      <c r="C100" s="12">
        <f t="shared" si="70"/>
        <v>940.8</v>
      </c>
      <c r="D100" s="12">
        <f t="shared" si="70"/>
        <v>3818</v>
      </c>
      <c r="E100" s="12">
        <f t="shared" si="70"/>
        <v>1242</v>
      </c>
      <c r="F100" s="12">
        <f t="shared" si="70"/>
        <v>1695.2</v>
      </c>
      <c r="G100" s="12">
        <f t="shared" si="70"/>
        <v>914</v>
      </c>
      <c r="H100" s="12">
        <f>H99*8</f>
        <v>3362.4</v>
      </c>
      <c r="I100" s="12">
        <f>I99*8</f>
        <v>10616</v>
      </c>
      <c r="J100" s="12">
        <f>J99*8</f>
        <v>953.6</v>
      </c>
      <c r="K100" s="12">
        <f t="shared" ref="K100:S100" si="71">K99*4</f>
        <v>772.4</v>
      </c>
      <c r="L100" s="12">
        <f t="shared" si="71"/>
        <v>88.04</v>
      </c>
      <c r="M100" s="46">
        <f t="shared" si="71"/>
        <v>85.12</v>
      </c>
      <c r="N100" s="45">
        <f t="shared" si="71"/>
        <v>3462.8</v>
      </c>
      <c r="O100" s="12">
        <f t="shared" si="71"/>
        <v>1578</v>
      </c>
      <c r="P100" s="12">
        <f t="shared" si="71"/>
        <v>3946.8</v>
      </c>
      <c r="Q100" s="12">
        <f t="shared" si="71"/>
        <v>1206</v>
      </c>
      <c r="R100" s="12">
        <f t="shared" si="71"/>
        <v>1964.8</v>
      </c>
      <c r="S100" s="12">
        <f t="shared" si="71"/>
        <v>626</v>
      </c>
      <c r="T100" s="12">
        <f>T99*8</f>
        <v>2568.8000000000002</v>
      </c>
      <c r="U100" s="12">
        <f>U99*8</f>
        <v>9400</v>
      </c>
      <c r="V100" s="12">
        <f>V99*8</f>
        <v>657.44</v>
      </c>
      <c r="W100" s="12">
        <f>W99*4</f>
        <v>454.4</v>
      </c>
      <c r="X100" s="12">
        <f>X99*4</f>
        <v>81.92</v>
      </c>
      <c r="Y100" s="46">
        <f>Y99*4</f>
        <v>62</v>
      </c>
      <c r="Z100" s="63"/>
      <c r="AA100" s="63"/>
      <c r="AB100" s="63"/>
    </row>
    <row r="101" spans="1:40" ht="15.75" thickBot="1" x14ac:dyDescent="0.3">
      <c r="A101" s="1" t="s">
        <v>63</v>
      </c>
      <c r="B101" s="1">
        <v>2</v>
      </c>
      <c r="C101">
        <v>2</v>
      </c>
      <c r="D101">
        <v>2</v>
      </c>
      <c r="E101">
        <v>1</v>
      </c>
      <c r="F101">
        <v>1</v>
      </c>
      <c r="G101">
        <v>1</v>
      </c>
      <c r="H101">
        <v>1</v>
      </c>
      <c r="I101">
        <v>1</v>
      </c>
      <c r="J101">
        <v>1</v>
      </c>
      <c r="K101">
        <v>1</v>
      </c>
      <c r="L101">
        <v>1</v>
      </c>
      <c r="M101" s="7">
        <v>1</v>
      </c>
      <c r="N101" s="1">
        <v>2</v>
      </c>
      <c r="O101">
        <v>2</v>
      </c>
      <c r="P101">
        <v>2</v>
      </c>
      <c r="Q101">
        <v>1</v>
      </c>
      <c r="R101">
        <v>1</v>
      </c>
      <c r="S101">
        <v>1</v>
      </c>
      <c r="T101">
        <v>1</v>
      </c>
      <c r="U101">
        <v>1</v>
      </c>
      <c r="V101">
        <v>1</v>
      </c>
      <c r="W101">
        <v>1</v>
      </c>
      <c r="X101">
        <v>1</v>
      </c>
      <c r="Y101" s="7">
        <v>1</v>
      </c>
      <c r="Z101" s="63"/>
      <c r="AA101" s="63"/>
      <c r="AB101" s="63"/>
    </row>
    <row r="102" spans="1:40" x14ac:dyDescent="0.25">
      <c r="A102" s="1" t="s">
        <v>74</v>
      </c>
      <c r="B102" s="1">
        <f>B100*B101*0.001</f>
        <v>5.8368000000000002</v>
      </c>
      <c r="C102">
        <f>C100*C101*0.001</f>
        <v>1.8815999999999999</v>
      </c>
      <c r="D102">
        <f>D100*D101*0.001</f>
        <v>7.6360000000000001</v>
      </c>
      <c r="E102">
        <f>E100*E101*0.001</f>
        <v>1.242</v>
      </c>
      <c r="F102">
        <f t="shared" ref="F102" si="72">F100*F101*0.001</f>
        <v>1.6952</v>
      </c>
      <c r="G102">
        <f>G100*G101*0.001</f>
        <v>0.91400000000000003</v>
      </c>
      <c r="H102">
        <f>H100*H101*0.001</f>
        <v>3.3624000000000001</v>
      </c>
      <c r="I102">
        <f>I100*I101*0.001</f>
        <v>10.616</v>
      </c>
      <c r="J102">
        <f>J100*J101*0.001</f>
        <v>0.9536</v>
      </c>
      <c r="K102">
        <f>K100*K101*0.001</f>
        <v>0.77239999999999998</v>
      </c>
      <c r="L102">
        <f t="shared" ref="L102" si="73">L100*L101*0.001</f>
        <v>8.8040000000000007E-2</v>
      </c>
      <c r="M102" s="7">
        <f>M100*M101*0.001</f>
        <v>8.5120000000000001E-2</v>
      </c>
      <c r="N102" s="1">
        <f>N100*N101*0.001</f>
        <v>6.9256000000000002</v>
      </c>
      <c r="O102">
        <f>O100*O101*0.001</f>
        <v>3.1560000000000001</v>
      </c>
      <c r="P102">
        <f>P100*P101*0.001</f>
        <v>7.8936000000000002</v>
      </c>
      <c r="Q102">
        <f>Q100*Q101*0.001</f>
        <v>1.206</v>
      </c>
      <c r="R102">
        <f t="shared" ref="R102" si="74">R100*R101*0.001</f>
        <v>1.9648000000000001</v>
      </c>
      <c r="S102">
        <f>S100*S101*0.001</f>
        <v>0.626</v>
      </c>
      <c r="T102">
        <f>T100*T101*0.001</f>
        <v>2.5688000000000004</v>
      </c>
      <c r="U102">
        <f>U100*U101*0.001</f>
        <v>9.4</v>
      </c>
      <c r="V102">
        <f>V100*V101*0.001</f>
        <v>0.65744000000000002</v>
      </c>
      <c r="W102">
        <f>W100*W101*0.001</f>
        <v>0.45439999999999997</v>
      </c>
      <c r="X102">
        <f t="shared" ref="X102" si="75">X100*X101*0.001</f>
        <v>8.1920000000000007E-2</v>
      </c>
      <c r="Y102" s="7">
        <f>Y100*Y101*0.001</f>
        <v>6.2E-2</v>
      </c>
      <c r="Z102" s="242" t="s">
        <v>315</v>
      </c>
      <c r="AA102" s="210"/>
      <c r="AB102" s="210"/>
      <c r="AC102" s="210"/>
      <c r="AD102" s="210"/>
      <c r="AE102" s="210"/>
      <c r="AF102" s="210"/>
      <c r="AG102" s="242" t="s">
        <v>316</v>
      </c>
      <c r="AH102" s="210"/>
      <c r="AI102" s="210"/>
      <c r="AJ102" s="210"/>
      <c r="AK102" s="210"/>
      <c r="AL102" s="210"/>
      <c r="AM102" s="210"/>
      <c r="AN102" s="211"/>
    </row>
    <row r="103" spans="1:40" x14ac:dyDescent="0.25">
      <c r="A103" s="1" t="s">
        <v>68</v>
      </c>
      <c r="B103" s="51">
        <f>$H$51-B102-E102</f>
        <v>4.1538279999999999</v>
      </c>
      <c r="C103" s="6">
        <f>$T$51-C102-F102</f>
        <v>9.8808293333333346</v>
      </c>
      <c r="D103" s="6">
        <f>$AF$51-D102-G102</f>
        <v>1.5297119999999986</v>
      </c>
      <c r="E103" s="65" t="s">
        <v>343</v>
      </c>
      <c r="F103" s="92">
        <f>SUM(B103:D103)</f>
        <v>15.564369333333334</v>
      </c>
      <c r="G103" s="65"/>
      <c r="H103" s="192" t="s">
        <v>73</v>
      </c>
      <c r="I103" s="192"/>
      <c r="J103" s="192"/>
      <c r="K103" s="6">
        <f>H102+K102</f>
        <v>4.1348000000000003</v>
      </c>
      <c r="L103" s="6">
        <f>I102+L102</f>
        <v>10.704039999999999</v>
      </c>
      <c r="M103" s="52">
        <f>J102+M102</f>
        <v>1.0387200000000001</v>
      </c>
      <c r="N103" s="51">
        <f>$H$51-N102-Q102</f>
        <v>3.1010279999999999</v>
      </c>
      <c r="O103" s="6">
        <f>$T$51-O102-R102</f>
        <v>8.3368293333333341</v>
      </c>
      <c r="P103" s="6">
        <f>$AF$51-P102-S102</f>
        <v>1.5601119999999988</v>
      </c>
      <c r="Q103" s="65" t="s">
        <v>343</v>
      </c>
      <c r="R103" s="92">
        <f>SUM(N103:P103)</f>
        <v>12.997969333333332</v>
      </c>
      <c r="S103" s="65"/>
      <c r="T103" s="192" t="s">
        <v>73</v>
      </c>
      <c r="U103" s="192"/>
      <c r="V103" s="192"/>
      <c r="W103" s="6">
        <f>T102+W102</f>
        <v>3.0232000000000006</v>
      </c>
      <c r="X103" s="6">
        <f>U102+X102</f>
        <v>9.4819200000000006</v>
      </c>
      <c r="Y103" s="52">
        <f>V102+Y102</f>
        <v>0.71944000000000008</v>
      </c>
      <c r="Z103" s="222" t="s">
        <v>11</v>
      </c>
      <c r="AA103" s="215"/>
      <c r="AB103" s="215"/>
      <c r="AC103" s="6" t="s">
        <v>0</v>
      </c>
      <c r="AD103" s="6" t="s">
        <v>1</v>
      </c>
      <c r="AE103" s="6" t="s">
        <v>2</v>
      </c>
      <c r="AF103" s="6" t="s">
        <v>312</v>
      </c>
      <c r="AG103" s="222" t="s">
        <v>11</v>
      </c>
      <c r="AH103" s="215"/>
      <c r="AI103" s="215"/>
      <c r="AJ103" s="215"/>
      <c r="AK103" s="6" t="s">
        <v>0</v>
      </c>
      <c r="AL103" s="6" t="s">
        <v>1</v>
      </c>
      <c r="AM103" s="6" t="s">
        <v>2</v>
      </c>
      <c r="AN103" s="52" t="s">
        <v>312</v>
      </c>
    </row>
    <row r="104" spans="1:40" x14ac:dyDescent="0.25">
      <c r="A104" s="1" t="s">
        <v>69</v>
      </c>
      <c r="B104" s="47">
        <f>(B103/$H$51)</f>
        <v>0.36980019279548826</v>
      </c>
      <c r="C104" s="48">
        <f>C103/$T$51</f>
        <v>0.73421767598097021</v>
      </c>
      <c r="D104" s="48">
        <f>D103/$AF$51</f>
        <v>0.15176147889939701</v>
      </c>
      <c r="E104" s="65" t="s">
        <v>344</v>
      </c>
      <c r="F104" s="92">
        <f>AVERAGE(F103,R103)</f>
        <v>14.281169333333333</v>
      </c>
      <c r="G104" s="65"/>
      <c r="H104" s="192" t="s">
        <v>71</v>
      </c>
      <c r="I104" s="192"/>
      <c r="J104" s="192"/>
      <c r="K104" s="48">
        <f>K103/B103</f>
        <v>0.99541916516524043</v>
      </c>
      <c r="L104" s="48">
        <f>L103/C103</f>
        <v>1.0833139242562904</v>
      </c>
      <c r="M104" s="53">
        <f>M103/D103</f>
        <v>0.67902977815431986</v>
      </c>
      <c r="N104" s="47">
        <f>(N103/$H$51)</f>
        <v>0.27607323949480034</v>
      </c>
      <c r="O104" s="48">
        <f>O103/$T$51</f>
        <v>0.61948721627246484</v>
      </c>
      <c r="P104" s="48">
        <f>P103/$AF$51</f>
        <v>0.15477743808553251</v>
      </c>
      <c r="Q104" s="65"/>
      <c r="R104" s="65"/>
      <c r="S104" s="65"/>
      <c r="T104" s="192" t="s">
        <v>71</v>
      </c>
      <c r="U104" s="192"/>
      <c r="V104" s="192"/>
      <c r="W104" s="48">
        <f>W103/N103</f>
        <v>0.97490251619785462</v>
      </c>
      <c r="X104" s="48">
        <f>X103/O103</f>
        <v>1.1373532575613878</v>
      </c>
      <c r="Y104" s="53">
        <f>Y103/P103</f>
        <v>0.46114637923431179</v>
      </c>
      <c r="Z104" s="222" t="s">
        <v>313</v>
      </c>
      <c r="AA104" s="215"/>
      <c r="AB104" s="215"/>
      <c r="AC104" s="48">
        <f>AVERAGE(B104,N104)</f>
        <v>0.3229367161451443</v>
      </c>
      <c r="AD104" s="48">
        <f>AVERAGE(C104,O104)</f>
        <v>0.67685244612671758</v>
      </c>
      <c r="AE104" s="48">
        <f>AVERAGE(D104,P104)</f>
        <v>0.15326945849246476</v>
      </c>
      <c r="AF104" s="48">
        <f>AVERAGE(B105,N105)</f>
        <v>0.38435287358810888</v>
      </c>
      <c r="AG104" s="222" t="s">
        <v>317</v>
      </c>
      <c r="AH104" s="215"/>
      <c r="AI104" s="215"/>
      <c r="AJ104" s="215"/>
      <c r="AK104" s="48">
        <f>AVERAGE(K104,W104)</f>
        <v>0.98516084068154752</v>
      </c>
      <c r="AL104" s="48">
        <f>AVERAGE(L104,X104)</f>
        <v>1.110333590908839</v>
      </c>
      <c r="AM104" s="48">
        <f>AVERAGE(M104,Y104)</f>
        <v>0.57008807869431588</v>
      </c>
      <c r="AN104" s="53">
        <f>AVERAGE(K105,W105)</f>
        <v>0.88852750342823428</v>
      </c>
    </row>
    <row r="105" spans="1:40" ht="15.75" thickBot="1" x14ac:dyDescent="0.3">
      <c r="A105" s="2" t="s">
        <v>70</v>
      </c>
      <c r="B105" s="201">
        <f>AVERAGE(B104:D104)</f>
        <v>0.41859311589195186</v>
      </c>
      <c r="C105" s="199"/>
      <c r="D105" s="199"/>
      <c r="E105" s="67"/>
      <c r="F105" s="67"/>
      <c r="G105" s="67"/>
      <c r="H105" s="202" t="s">
        <v>72</v>
      </c>
      <c r="I105" s="202"/>
      <c r="J105" s="202"/>
      <c r="K105" s="199">
        <f>AVERAGE(K104:M104)</f>
        <v>0.91925428919195029</v>
      </c>
      <c r="L105" s="199"/>
      <c r="M105" s="200"/>
      <c r="N105" s="201">
        <f>AVERAGE(N104:P104)</f>
        <v>0.3501126312842659</v>
      </c>
      <c r="O105" s="199"/>
      <c r="P105" s="199"/>
      <c r="Q105" s="67"/>
      <c r="R105" s="67"/>
      <c r="S105" s="67"/>
      <c r="T105" s="202" t="s">
        <v>72</v>
      </c>
      <c r="U105" s="202"/>
      <c r="V105" s="202"/>
      <c r="W105" s="199">
        <f>AVERAGE(W104:Y104)</f>
        <v>0.85780071766451815</v>
      </c>
      <c r="X105" s="199"/>
      <c r="Y105" s="200"/>
      <c r="Z105" s="212" t="s">
        <v>314</v>
      </c>
      <c r="AA105" s="213"/>
      <c r="AB105" s="213"/>
      <c r="AC105" s="76">
        <f>STDEV(B104,N104)</f>
        <v>6.6274964258871388E-2</v>
      </c>
      <c r="AD105" s="76">
        <f>STDEV(C104,O104)</f>
        <v>8.1126686068534112E-2</v>
      </c>
      <c r="AE105" s="76">
        <f>STDEV(D104,P104)</f>
        <v>2.132605192298279E-3</v>
      </c>
      <c r="AF105" s="76">
        <f>STDEV(B105,N105)</f>
        <v>4.8423015045035739E-2</v>
      </c>
      <c r="AG105" s="212" t="s">
        <v>314</v>
      </c>
      <c r="AH105" s="213"/>
      <c r="AI105" s="213"/>
      <c r="AJ105" s="213"/>
      <c r="AK105" s="76">
        <f>STDEV(K104,W104)</f>
        <v>1.4507461612062483E-2</v>
      </c>
      <c r="AL105" s="76">
        <f>STDEV(L104,X104)</f>
        <v>3.8211579030834469E-2</v>
      </c>
      <c r="AM105" s="76">
        <f>STDEV(M104,Y104)</f>
        <v>0.15406682888431064</v>
      </c>
      <c r="AN105" s="77">
        <f>STDEV(K105,W105)</f>
        <v>4.3454237155179806E-2</v>
      </c>
    </row>
    <row r="106" spans="1:40" ht="31.5" x14ac:dyDescent="0.5">
      <c r="A106" s="1"/>
      <c r="B106" s="196" t="s">
        <v>87</v>
      </c>
      <c r="C106" s="197"/>
      <c r="D106" s="197"/>
      <c r="E106" s="197"/>
      <c r="F106" s="197"/>
      <c r="G106" s="197"/>
      <c r="H106" s="197"/>
      <c r="I106" s="197"/>
      <c r="J106" s="197"/>
      <c r="K106" s="197"/>
      <c r="L106" s="197"/>
      <c r="M106" s="198"/>
      <c r="N106" s="196" t="s">
        <v>91</v>
      </c>
      <c r="O106" s="197"/>
      <c r="P106" s="197"/>
      <c r="Q106" s="197"/>
      <c r="R106" s="197"/>
      <c r="S106" s="197"/>
      <c r="T106" s="197"/>
      <c r="U106" s="197"/>
      <c r="V106" s="197"/>
      <c r="W106" s="197"/>
      <c r="X106" s="197"/>
      <c r="Y106" s="198"/>
      <c r="Z106" s="63"/>
      <c r="AA106" s="63"/>
      <c r="AB106" s="63"/>
    </row>
    <row r="107" spans="1:40" x14ac:dyDescent="0.25">
      <c r="A107" s="1"/>
      <c r="B107" s="254" t="s">
        <v>184</v>
      </c>
      <c r="C107" s="252"/>
      <c r="D107" s="252"/>
      <c r="E107" s="252" t="s">
        <v>185</v>
      </c>
      <c r="F107" s="252"/>
      <c r="G107" s="252"/>
      <c r="H107" s="252" t="s">
        <v>186</v>
      </c>
      <c r="I107" s="252"/>
      <c r="J107" s="252"/>
      <c r="K107" s="252" t="s">
        <v>187</v>
      </c>
      <c r="L107" s="252"/>
      <c r="M107" s="253"/>
      <c r="N107" s="254" t="s">
        <v>188</v>
      </c>
      <c r="O107" s="252"/>
      <c r="P107" s="252"/>
      <c r="Q107" s="252" t="s">
        <v>189</v>
      </c>
      <c r="R107" s="252"/>
      <c r="S107" s="252"/>
      <c r="T107" s="252" t="s">
        <v>190</v>
      </c>
      <c r="U107" s="252"/>
      <c r="V107" s="252"/>
      <c r="W107" s="252" t="s">
        <v>191</v>
      </c>
      <c r="X107" s="252"/>
      <c r="Y107" s="253"/>
      <c r="Z107" s="63"/>
      <c r="AA107" s="63"/>
      <c r="AB107" s="63"/>
    </row>
    <row r="108" spans="1:40" x14ac:dyDescent="0.25">
      <c r="A108" s="1" t="s">
        <v>11</v>
      </c>
      <c r="B108" s="20" t="s">
        <v>0</v>
      </c>
      <c r="C108" s="18" t="s">
        <v>1</v>
      </c>
      <c r="D108" s="18" t="s">
        <v>2</v>
      </c>
      <c r="E108" s="18" t="s">
        <v>0</v>
      </c>
      <c r="F108" s="18" t="s">
        <v>1</v>
      </c>
      <c r="G108" s="18" t="s">
        <v>2</v>
      </c>
      <c r="H108" s="18" t="s">
        <v>0</v>
      </c>
      <c r="I108" s="18" t="s">
        <v>1</v>
      </c>
      <c r="J108" s="18" t="s">
        <v>2</v>
      </c>
      <c r="K108" s="18" t="s">
        <v>0</v>
      </c>
      <c r="L108" s="18" t="s">
        <v>1</v>
      </c>
      <c r="M108" s="21" t="s">
        <v>2</v>
      </c>
      <c r="N108" s="20" t="s">
        <v>0</v>
      </c>
      <c r="O108" s="18" t="s">
        <v>1</v>
      </c>
      <c r="P108" s="18" t="s">
        <v>2</v>
      </c>
      <c r="Q108" s="18" t="s">
        <v>0</v>
      </c>
      <c r="R108" s="18" t="s">
        <v>1</v>
      </c>
      <c r="S108" s="18" t="s">
        <v>2</v>
      </c>
      <c r="T108" s="18" t="s">
        <v>0</v>
      </c>
      <c r="U108" s="18" t="s">
        <v>1</v>
      </c>
      <c r="V108" s="18" t="s">
        <v>2</v>
      </c>
      <c r="W108" s="18" t="s">
        <v>0</v>
      </c>
      <c r="X108" s="18" t="s">
        <v>1</v>
      </c>
      <c r="Y108" s="21" t="s">
        <v>2</v>
      </c>
      <c r="Z108" s="63"/>
      <c r="AA108" s="63"/>
      <c r="AB108" s="63"/>
    </row>
    <row r="109" spans="1:40" x14ac:dyDescent="0.25">
      <c r="A109" s="1" t="s">
        <v>16</v>
      </c>
      <c r="B109" s="22">
        <v>759.8</v>
      </c>
      <c r="C109" s="23">
        <v>340.7</v>
      </c>
      <c r="D109" s="23">
        <v>1008</v>
      </c>
      <c r="E109" s="23">
        <v>350.7</v>
      </c>
      <c r="F109" s="23">
        <v>541.9</v>
      </c>
      <c r="G109" s="23">
        <v>236.9</v>
      </c>
      <c r="H109" s="23">
        <v>413.9</v>
      </c>
      <c r="I109" s="23">
        <v>1159</v>
      </c>
      <c r="J109" s="23">
        <v>102.9</v>
      </c>
      <c r="K109" s="23">
        <v>153.19999999999999</v>
      </c>
      <c r="L109" s="23">
        <v>19.48</v>
      </c>
      <c r="M109" s="24">
        <v>15.88</v>
      </c>
      <c r="N109" s="22">
        <v>840.3</v>
      </c>
      <c r="O109" s="23">
        <v>312.89999999999998</v>
      </c>
      <c r="P109" s="23">
        <v>954.2</v>
      </c>
      <c r="Q109" s="23">
        <v>328.7</v>
      </c>
      <c r="R109" s="23">
        <v>537.5</v>
      </c>
      <c r="S109" s="23">
        <v>157.30000000000001</v>
      </c>
      <c r="T109" s="23">
        <v>298.5</v>
      </c>
      <c r="U109" s="23">
        <v>1152</v>
      </c>
      <c r="V109" s="23">
        <v>80.569999999999993</v>
      </c>
      <c r="W109" s="23">
        <v>139.5</v>
      </c>
      <c r="X109" s="23">
        <v>15.86</v>
      </c>
      <c r="Y109" s="24">
        <v>14.65</v>
      </c>
      <c r="Z109" s="63"/>
      <c r="AA109" s="63"/>
      <c r="AB109" s="63"/>
    </row>
    <row r="110" spans="1:40" x14ac:dyDescent="0.25">
      <c r="A110" s="1" t="s">
        <v>65</v>
      </c>
      <c r="B110" s="45">
        <f t="shared" ref="B110:G110" si="76">B109*4</f>
        <v>3039.2</v>
      </c>
      <c r="C110" s="12">
        <f t="shared" si="76"/>
        <v>1362.8</v>
      </c>
      <c r="D110" s="12">
        <f t="shared" si="76"/>
        <v>4032</v>
      </c>
      <c r="E110" s="12">
        <f t="shared" si="76"/>
        <v>1402.8</v>
      </c>
      <c r="F110" s="12">
        <f t="shared" si="76"/>
        <v>2167.6</v>
      </c>
      <c r="G110" s="12">
        <f t="shared" si="76"/>
        <v>947.6</v>
      </c>
      <c r="H110" s="12">
        <f>H109*8</f>
        <v>3311.2</v>
      </c>
      <c r="I110" s="12">
        <f>I109*8</f>
        <v>9272</v>
      </c>
      <c r="J110" s="12">
        <f>J109*8</f>
        <v>823.2</v>
      </c>
      <c r="K110" s="12">
        <f t="shared" ref="K110:S110" si="77">K109*4</f>
        <v>612.79999999999995</v>
      </c>
      <c r="L110" s="12">
        <f t="shared" si="77"/>
        <v>77.92</v>
      </c>
      <c r="M110" s="46">
        <f t="shared" si="77"/>
        <v>63.52</v>
      </c>
      <c r="N110" s="45">
        <f t="shared" si="77"/>
        <v>3361.2</v>
      </c>
      <c r="O110" s="12">
        <f t="shared" si="77"/>
        <v>1251.5999999999999</v>
      </c>
      <c r="P110" s="12">
        <f t="shared" si="77"/>
        <v>3816.8</v>
      </c>
      <c r="Q110" s="12">
        <f t="shared" si="77"/>
        <v>1314.8</v>
      </c>
      <c r="R110" s="12">
        <f t="shared" si="77"/>
        <v>2150</v>
      </c>
      <c r="S110" s="12">
        <f t="shared" si="77"/>
        <v>629.20000000000005</v>
      </c>
      <c r="T110" s="12">
        <f>T109*8</f>
        <v>2388</v>
      </c>
      <c r="U110" s="12">
        <f>U109*8</f>
        <v>9216</v>
      </c>
      <c r="V110" s="12">
        <f>V109*8</f>
        <v>644.55999999999995</v>
      </c>
      <c r="W110" s="12">
        <f>W109*4</f>
        <v>558</v>
      </c>
      <c r="X110" s="12">
        <f>X109*4</f>
        <v>63.44</v>
      </c>
      <c r="Y110" s="46">
        <f>Y109*4</f>
        <v>58.6</v>
      </c>
      <c r="Z110" s="63"/>
      <c r="AA110" s="63"/>
      <c r="AB110" s="63"/>
    </row>
    <row r="111" spans="1:40" ht="15.75" thickBot="1" x14ac:dyDescent="0.3">
      <c r="A111" s="1" t="s">
        <v>63</v>
      </c>
      <c r="B111" s="1">
        <v>2</v>
      </c>
      <c r="C111">
        <v>2</v>
      </c>
      <c r="D111">
        <v>2</v>
      </c>
      <c r="E111">
        <v>1</v>
      </c>
      <c r="F111">
        <v>1</v>
      </c>
      <c r="G111">
        <v>1</v>
      </c>
      <c r="H111">
        <v>1</v>
      </c>
      <c r="I111">
        <v>1</v>
      </c>
      <c r="J111">
        <v>1</v>
      </c>
      <c r="K111">
        <v>1</v>
      </c>
      <c r="L111">
        <v>1</v>
      </c>
      <c r="M111" s="7">
        <v>1</v>
      </c>
      <c r="N111" s="1">
        <v>2</v>
      </c>
      <c r="O111">
        <v>2</v>
      </c>
      <c r="P111">
        <v>2</v>
      </c>
      <c r="Q111">
        <v>1</v>
      </c>
      <c r="R111">
        <v>1</v>
      </c>
      <c r="S111">
        <v>1</v>
      </c>
      <c r="T111">
        <v>1</v>
      </c>
      <c r="U111">
        <v>1</v>
      </c>
      <c r="V111">
        <v>1</v>
      </c>
      <c r="W111">
        <v>1</v>
      </c>
      <c r="X111">
        <v>1</v>
      </c>
      <c r="Y111" s="7">
        <v>1</v>
      </c>
      <c r="Z111" s="63"/>
      <c r="AA111" s="63"/>
      <c r="AB111" s="63"/>
    </row>
    <row r="112" spans="1:40" x14ac:dyDescent="0.25">
      <c r="A112" s="1" t="s">
        <v>74</v>
      </c>
      <c r="B112" s="1">
        <f>B110*B111*0.001</f>
        <v>6.0783999999999994</v>
      </c>
      <c r="C112">
        <f>C110*C111*0.001</f>
        <v>2.7256</v>
      </c>
      <c r="D112">
        <f>D110*D111*0.001</f>
        <v>8.0640000000000001</v>
      </c>
      <c r="E112">
        <f>E110*E111*0.001</f>
        <v>1.4028</v>
      </c>
      <c r="F112">
        <f t="shared" ref="F112" si="78">F110*F111*0.001</f>
        <v>2.1675999999999997</v>
      </c>
      <c r="G112">
        <f>G110*G111*0.001</f>
        <v>0.9476</v>
      </c>
      <c r="H112">
        <f>H110*H111*0.001</f>
        <v>3.3111999999999999</v>
      </c>
      <c r="I112">
        <f>I110*I111*0.001</f>
        <v>9.2720000000000002</v>
      </c>
      <c r="J112">
        <f>J110*J111*0.001</f>
        <v>0.82320000000000004</v>
      </c>
      <c r="K112">
        <f>K110*K111*0.001</f>
        <v>0.61280000000000001</v>
      </c>
      <c r="L112">
        <f t="shared" ref="L112" si="79">L110*L111*0.001</f>
        <v>7.7920000000000003E-2</v>
      </c>
      <c r="M112" s="7">
        <f>M110*M111*0.001</f>
        <v>6.3520000000000007E-2</v>
      </c>
      <c r="N112" s="1">
        <f>N110*N111*0.001</f>
        <v>6.7223999999999995</v>
      </c>
      <c r="O112">
        <f>O110*O111*0.001</f>
        <v>2.5032000000000001</v>
      </c>
      <c r="P112">
        <f>P110*P111*0.001</f>
        <v>7.6336000000000004</v>
      </c>
      <c r="Q112">
        <f>Q110*Q111*0.001</f>
        <v>1.3148</v>
      </c>
      <c r="R112">
        <f t="shared" ref="R112" si="80">R110*R111*0.001</f>
        <v>2.15</v>
      </c>
      <c r="S112">
        <f>S110*S111*0.001</f>
        <v>0.62920000000000009</v>
      </c>
      <c r="T112">
        <f>T110*T111*0.001</f>
        <v>2.3879999999999999</v>
      </c>
      <c r="U112">
        <f>U110*U111*0.001</f>
        <v>9.2160000000000011</v>
      </c>
      <c r="V112">
        <f>V110*V111*0.001</f>
        <v>0.64455999999999991</v>
      </c>
      <c r="W112">
        <f>W110*W111*0.001</f>
        <v>0.55800000000000005</v>
      </c>
      <c r="X112">
        <f t="shared" ref="X112" si="81">X110*X111*0.001</f>
        <v>6.3439999999999996E-2</v>
      </c>
      <c r="Y112" s="7">
        <f>Y110*Y111*0.001</f>
        <v>5.8599999999999999E-2</v>
      </c>
      <c r="Z112" s="242" t="s">
        <v>315</v>
      </c>
      <c r="AA112" s="210"/>
      <c r="AB112" s="210"/>
      <c r="AC112" s="210"/>
      <c r="AD112" s="210"/>
      <c r="AE112" s="210"/>
      <c r="AF112" s="210"/>
      <c r="AG112" s="242" t="s">
        <v>316</v>
      </c>
      <c r="AH112" s="210"/>
      <c r="AI112" s="210"/>
      <c r="AJ112" s="210"/>
      <c r="AK112" s="210"/>
      <c r="AL112" s="210"/>
      <c r="AM112" s="210"/>
      <c r="AN112" s="211"/>
    </row>
    <row r="113" spans="1:40" x14ac:dyDescent="0.25">
      <c r="A113" s="1" t="s">
        <v>68</v>
      </c>
      <c r="B113" s="51">
        <f>$H$62-B112-E112</f>
        <v>3.7908533333333327</v>
      </c>
      <c r="C113" s="6">
        <f>$T$62-C112-F112</f>
        <v>9.5709693333333323</v>
      </c>
      <c r="D113" s="6">
        <f>$AF$62-D112-G112</f>
        <v>1.4262159999999997</v>
      </c>
      <c r="E113" s="65" t="s">
        <v>343</v>
      </c>
      <c r="F113" s="92">
        <f>SUM(B113:D113)</f>
        <v>14.788038666666665</v>
      </c>
      <c r="G113" s="65"/>
      <c r="H113" s="192" t="s">
        <v>73</v>
      </c>
      <c r="I113" s="192"/>
      <c r="J113" s="192"/>
      <c r="K113" s="6">
        <f>H112+K112</f>
        <v>3.9239999999999999</v>
      </c>
      <c r="L113" s="6">
        <f>I112+L112</f>
        <v>9.3499200000000009</v>
      </c>
      <c r="M113" s="52">
        <f>J112+M112</f>
        <v>0.88672000000000006</v>
      </c>
      <c r="N113" s="51">
        <f>$H$62-N112-Q112</f>
        <v>3.2348533333333327</v>
      </c>
      <c r="O113" s="6">
        <f>$T$62-O112-R112</f>
        <v>9.8109693333333325</v>
      </c>
      <c r="P113" s="6">
        <f>$AF$62-P112-S112</f>
        <v>2.1750159999999994</v>
      </c>
      <c r="Q113" s="65" t="s">
        <v>343</v>
      </c>
      <c r="R113" s="92">
        <f>SUM(N113:P113)</f>
        <v>15.220838666666666</v>
      </c>
      <c r="S113" s="65"/>
      <c r="T113" s="192" t="s">
        <v>73</v>
      </c>
      <c r="U113" s="192"/>
      <c r="V113" s="192"/>
      <c r="W113" s="6">
        <f>T112+W112</f>
        <v>2.9459999999999997</v>
      </c>
      <c r="X113" s="6">
        <f>U112+X112</f>
        <v>9.279440000000001</v>
      </c>
      <c r="Y113" s="52">
        <f>V112+Y112</f>
        <v>0.7031599999999999</v>
      </c>
      <c r="Z113" s="222" t="s">
        <v>11</v>
      </c>
      <c r="AA113" s="215"/>
      <c r="AB113" s="215"/>
      <c r="AC113" s="6" t="s">
        <v>0</v>
      </c>
      <c r="AD113" s="6" t="s">
        <v>1</v>
      </c>
      <c r="AE113" s="6" t="s">
        <v>2</v>
      </c>
      <c r="AF113" s="6" t="s">
        <v>312</v>
      </c>
      <c r="AG113" s="222" t="s">
        <v>11</v>
      </c>
      <c r="AH113" s="215"/>
      <c r="AI113" s="215"/>
      <c r="AJ113" s="215"/>
      <c r="AK113" s="6" t="s">
        <v>0</v>
      </c>
      <c r="AL113" s="6" t="s">
        <v>1</v>
      </c>
      <c r="AM113" s="6" t="s">
        <v>2</v>
      </c>
      <c r="AN113" s="52" t="s">
        <v>312</v>
      </c>
    </row>
    <row r="114" spans="1:40" x14ac:dyDescent="0.25">
      <c r="A114" s="1" t="s">
        <v>69</v>
      </c>
      <c r="B114" s="47">
        <f>(B113/$H$62)</f>
        <v>0.33630548234926733</v>
      </c>
      <c r="C114" s="48">
        <f>C113/$T$62</f>
        <v>0.66170196938144255</v>
      </c>
      <c r="D114" s="48">
        <f>D113/$AF$62</f>
        <v>0.13663931228525197</v>
      </c>
      <c r="E114" s="65" t="s">
        <v>344</v>
      </c>
      <c r="F114" s="92">
        <f>AVERAGE(F113,R113)</f>
        <v>15.004438666666665</v>
      </c>
      <c r="G114" s="65"/>
      <c r="H114" s="192" t="s">
        <v>71</v>
      </c>
      <c r="I114" s="192"/>
      <c r="J114" s="192"/>
      <c r="K114" s="48">
        <f>K113/B113</f>
        <v>1.0351231385017974</v>
      </c>
      <c r="L114" s="48">
        <f>L113/C113</f>
        <v>0.97690418539285562</v>
      </c>
      <c r="M114" s="53">
        <f>M113/P113</f>
        <v>0.40768435726449842</v>
      </c>
      <c r="N114" s="47">
        <f>(N113/$H$62)</f>
        <v>0.28697995277997262</v>
      </c>
      <c r="O114" s="48">
        <f>O113/$T$62</f>
        <v>0.6782946954806115</v>
      </c>
      <c r="P114" s="48">
        <f>P113/$AF$62</f>
        <v>0.20837845771567534</v>
      </c>
      <c r="Q114" s="65"/>
      <c r="R114" s="65"/>
      <c r="S114" s="65"/>
      <c r="T114" s="192" t="s">
        <v>71</v>
      </c>
      <c r="U114" s="192"/>
      <c r="V114" s="192"/>
      <c r="W114" s="48">
        <f>W113/N113</f>
        <v>0.91070589496071963</v>
      </c>
      <c r="X114" s="48">
        <f>X113/O113</f>
        <v>0.94582295436115271</v>
      </c>
      <c r="Y114" s="53">
        <f>Y113/D113</f>
        <v>0.49302489945422012</v>
      </c>
      <c r="Z114" s="222" t="s">
        <v>313</v>
      </c>
      <c r="AA114" s="215"/>
      <c r="AB114" s="215"/>
      <c r="AC114" s="48">
        <f>AVERAGE(B114,N114)</f>
        <v>0.31164271756461998</v>
      </c>
      <c r="AD114" s="48">
        <f>AVERAGE(C114,O114)</f>
        <v>0.66999833243102702</v>
      </c>
      <c r="AE114" s="48">
        <f>AVERAGE(D114,P114)</f>
        <v>0.17250888500046366</v>
      </c>
      <c r="AF114" s="48">
        <f>AVERAGE(B115,N115)</f>
        <v>0.38471664499870351</v>
      </c>
      <c r="AG114" s="222" t="s">
        <v>317</v>
      </c>
      <c r="AH114" s="215"/>
      <c r="AI114" s="215"/>
      <c r="AJ114" s="215"/>
      <c r="AK114" s="48">
        <f>AVERAGE(K114,W114)</f>
        <v>0.97291451673125851</v>
      </c>
      <c r="AL114" s="48">
        <f>AVERAGE(L114,X114)</f>
        <v>0.96136356987700422</v>
      </c>
      <c r="AM114" s="48">
        <f>AVERAGE(M114,Y114)</f>
        <v>0.45035462835935924</v>
      </c>
      <c r="AN114" s="53">
        <f>AVERAGE(K115,W115)</f>
        <v>0.79487757165587403</v>
      </c>
    </row>
    <row r="115" spans="1:40" ht="15.75" thickBot="1" x14ac:dyDescent="0.3">
      <c r="A115" s="2" t="s">
        <v>70</v>
      </c>
      <c r="B115" s="201">
        <f>AVERAGE(B114:D114)</f>
        <v>0.37821558800532062</v>
      </c>
      <c r="C115" s="199"/>
      <c r="D115" s="199"/>
      <c r="E115" s="67"/>
      <c r="F115" s="67"/>
      <c r="G115" s="67"/>
      <c r="H115" s="202" t="s">
        <v>72</v>
      </c>
      <c r="I115" s="202"/>
      <c r="J115" s="202"/>
      <c r="K115" s="199">
        <f>AVERAGE(K114:M114)</f>
        <v>0.80657056038638386</v>
      </c>
      <c r="L115" s="199"/>
      <c r="M115" s="200"/>
      <c r="N115" s="201">
        <f>AVERAGE(N114:P114)</f>
        <v>0.39121770199208644</v>
      </c>
      <c r="O115" s="199"/>
      <c r="P115" s="199"/>
      <c r="Q115" s="67"/>
      <c r="R115" s="67"/>
      <c r="S115" s="67"/>
      <c r="T115" s="202" t="s">
        <v>72</v>
      </c>
      <c r="U115" s="202"/>
      <c r="V115" s="202"/>
      <c r="W115" s="199">
        <f>AVERAGE(W114:Y114)</f>
        <v>0.78318458292536419</v>
      </c>
      <c r="X115" s="199"/>
      <c r="Y115" s="200"/>
      <c r="Z115" s="212" t="s">
        <v>314</v>
      </c>
      <c r="AA115" s="213"/>
      <c r="AB115" s="213"/>
      <c r="AC115" s="76">
        <f>STDEV(B114,N114)</f>
        <v>3.4878416444065849E-2</v>
      </c>
      <c r="AD115" s="76">
        <f>STDEV(C114,O114)</f>
        <v>1.1732829143093376E-2</v>
      </c>
      <c r="AE115" s="76">
        <f>STDEV(D114,P114)</f>
        <v>5.0727236210380298E-2</v>
      </c>
      <c r="AF115" s="76">
        <f>STDEV(B115,N115)</f>
        <v>9.1938829698025668E-3</v>
      </c>
      <c r="AG115" s="212" t="s">
        <v>314</v>
      </c>
      <c r="AH115" s="213"/>
      <c r="AI115" s="213"/>
      <c r="AJ115" s="213"/>
      <c r="AK115" s="76">
        <f>STDEV(K114,W114)</f>
        <v>8.7976276604434259E-2</v>
      </c>
      <c r="AL115" s="76">
        <f>STDEV(L114,X114)</f>
        <v>2.1977749230142875E-2</v>
      </c>
      <c r="AM115" s="76">
        <f>STDEV(M114,Y114)</f>
        <v>6.0344876092488869E-2</v>
      </c>
      <c r="AN115" s="77">
        <f>STDEV(K115,W115)</f>
        <v>1.6536383247362767E-2</v>
      </c>
    </row>
    <row r="116" spans="1:40" ht="15" customHeight="1" x14ac:dyDescent="0.25">
      <c r="A116" s="263" t="s">
        <v>3</v>
      </c>
      <c r="B116" s="264"/>
      <c r="C116" s="264"/>
      <c r="D116" s="264"/>
      <c r="E116" s="264"/>
      <c r="F116" s="264"/>
      <c r="G116" s="264"/>
      <c r="H116" s="264"/>
      <c r="I116" s="264"/>
      <c r="J116" s="264"/>
      <c r="K116" s="264"/>
      <c r="L116" s="264"/>
      <c r="M116" s="264"/>
      <c r="N116" s="264"/>
      <c r="O116" s="264"/>
      <c r="P116" s="264"/>
      <c r="Q116" s="264"/>
      <c r="R116" s="264"/>
      <c r="S116" s="264"/>
      <c r="T116" s="264"/>
      <c r="U116" s="264"/>
      <c r="V116" s="264"/>
      <c r="W116" s="264"/>
      <c r="X116" s="264"/>
      <c r="Y116" s="264"/>
      <c r="Z116" s="63"/>
      <c r="AA116" s="63"/>
      <c r="AB116" s="63"/>
    </row>
    <row r="117" spans="1:40" ht="15.75" customHeight="1" thickBot="1" x14ac:dyDescent="0.3">
      <c r="A117" s="265"/>
      <c r="B117" s="266"/>
      <c r="C117" s="266"/>
      <c r="D117" s="266"/>
      <c r="E117" s="266"/>
      <c r="F117" s="266"/>
      <c r="G117" s="266"/>
      <c r="H117" s="266"/>
      <c r="I117" s="266"/>
      <c r="J117" s="266"/>
      <c r="K117" s="266"/>
      <c r="L117" s="266"/>
      <c r="M117" s="266"/>
      <c r="N117" s="266"/>
      <c r="O117" s="266"/>
      <c r="P117" s="266"/>
      <c r="Q117" s="266"/>
      <c r="R117" s="266"/>
      <c r="S117" s="266"/>
      <c r="T117" s="266"/>
      <c r="U117" s="266"/>
      <c r="V117" s="266"/>
      <c r="W117" s="266"/>
      <c r="X117" s="266"/>
      <c r="Y117" s="266"/>
      <c r="Z117" s="63"/>
      <c r="AA117" s="63"/>
      <c r="AB117" s="63"/>
    </row>
    <row r="118" spans="1:40" ht="31.5" x14ac:dyDescent="0.5">
      <c r="A118" s="1"/>
      <c r="B118" s="196" t="s">
        <v>77</v>
      </c>
      <c r="C118" s="197"/>
      <c r="D118" s="197"/>
      <c r="E118" s="197"/>
      <c r="F118" s="197"/>
      <c r="G118" s="197"/>
      <c r="H118" s="197"/>
      <c r="I118" s="197"/>
      <c r="J118" s="197"/>
      <c r="K118" s="197"/>
      <c r="L118" s="197"/>
      <c r="M118" s="198"/>
      <c r="N118" s="196" t="s">
        <v>78</v>
      </c>
      <c r="O118" s="197"/>
      <c r="P118" s="197"/>
      <c r="Q118" s="197"/>
      <c r="R118" s="197"/>
      <c r="S118" s="197"/>
      <c r="T118" s="197"/>
      <c r="U118" s="197"/>
      <c r="V118" s="197"/>
      <c r="W118" s="197"/>
      <c r="X118" s="197"/>
      <c r="Y118" s="198"/>
      <c r="Z118" s="63"/>
      <c r="AA118" s="63"/>
      <c r="AB118" s="63"/>
    </row>
    <row r="119" spans="1:40" x14ac:dyDescent="0.25">
      <c r="A119" s="1"/>
      <c r="B119" s="254" t="s">
        <v>192</v>
      </c>
      <c r="C119" s="252"/>
      <c r="D119" s="252"/>
      <c r="E119" s="252" t="s">
        <v>193</v>
      </c>
      <c r="F119" s="252"/>
      <c r="G119" s="252"/>
      <c r="H119" s="252" t="s">
        <v>194</v>
      </c>
      <c r="I119" s="252"/>
      <c r="J119" s="252"/>
      <c r="K119" s="252" t="s">
        <v>195</v>
      </c>
      <c r="L119" s="252"/>
      <c r="M119" s="253"/>
      <c r="N119" s="254" t="s">
        <v>231</v>
      </c>
      <c r="O119" s="252"/>
      <c r="P119" s="252"/>
      <c r="Q119" s="252" t="s">
        <v>230</v>
      </c>
      <c r="R119" s="252"/>
      <c r="S119" s="252"/>
      <c r="T119" s="252" t="s">
        <v>229</v>
      </c>
      <c r="U119" s="252"/>
      <c r="V119" s="252"/>
      <c r="W119" s="252" t="s">
        <v>228</v>
      </c>
      <c r="X119" s="252"/>
      <c r="Y119" s="253"/>
      <c r="Z119" s="63"/>
      <c r="AA119" s="63"/>
      <c r="AB119" s="63"/>
    </row>
    <row r="120" spans="1:40" x14ac:dyDescent="0.25">
      <c r="A120" s="1" t="s">
        <v>11</v>
      </c>
      <c r="B120" s="20" t="s">
        <v>0</v>
      </c>
      <c r="C120" s="18" t="s">
        <v>1</v>
      </c>
      <c r="D120" s="18" t="s">
        <v>2</v>
      </c>
      <c r="E120" s="18" t="s">
        <v>0</v>
      </c>
      <c r="F120" s="18" t="s">
        <v>1</v>
      </c>
      <c r="G120" s="18" t="s">
        <v>2</v>
      </c>
      <c r="H120" s="18" t="s">
        <v>0</v>
      </c>
      <c r="I120" s="18" t="s">
        <v>1</v>
      </c>
      <c r="J120" s="18" t="s">
        <v>2</v>
      </c>
      <c r="K120" s="18" t="s">
        <v>0</v>
      </c>
      <c r="L120" s="18" t="s">
        <v>1</v>
      </c>
      <c r="M120" s="21" t="s">
        <v>2</v>
      </c>
      <c r="N120" s="20" t="s">
        <v>0</v>
      </c>
      <c r="O120" s="18" t="s">
        <v>1</v>
      </c>
      <c r="P120" s="18" t="s">
        <v>2</v>
      </c>
      <c r="Q120" s="18" t="s">
        <v>0</v>
      </c>
      <c r="R120" s="18" t="s">
        <v>1</v>
      </c>
      <c r="S120" s="18" t="s">
        <v>2</v>
      </c>
      <c r="T120" s="18" t="s">
        <v>0</v>
      </c>
      <c r="U120" s="18" t="s">
        <v>1</v>
      </c>
      <c r="V120" s="18" t="s">
        <v>2</v>
      </c>
      <c r="W120" s="18" t="s">
        <v>0</v>
      </c>
      <c r="X120" s="18" t="s">
        <v>1</v>
      </c>
      <c r="Y120" s="21" t="s">
        <v>2</v>
      </c>
      <c r="Z120" s="63"/>
      <c r="AA120" s="63"/>
      <c r="AB120" s="63"/>
    </row>
    <row r="121" spans="1:40" x14ac:dyDescent="0.25">
      <c r="A121" s="1" t="s">
        <v>16</v>
      </c>
      <c r="B121" s="22">
        <v>701.6</v>
      </c>
      <c r="C121" s="23">
        <v>218.4</v>
      </c>
      <c r="D121" s="23">
        <v>973.6</v>
      </c>
      <c r="E121" s="23">
        <v>240.6</v>
      </c>
      <c r="F121" s="23">
        <v>132.19999999999999</v>
      </c>
      <c r="G121" s="23">
        <v>158.6</v>
      </c>
      <c r="H121" s="23">
        <v>412.2</v>
      </c>
      <c r="I121" s="23">
        <v>1069</v>
      </c>
      <c r="J121" s="23">
        <v>51.49</v>
      </c>
      <c r="K121" s="23">
        <v>11.56</v>
      </c>
      <c r="L121" s="23">
        <v>25.01</v>
      </c>
      <c r="M121" s="24">
        <v>5.4820000000000002</v>
      </c>
      <c r="N121" s="22">
        <v>800.1</v>
      </c>
      <c r="O121" s="23">
        <v>353.4</v>
      </c>
      <c r="P121" s="23">
        <v>972.6</v>
      </c>
      <c r="Q121" s="23">
        <v>152.19999999999999</v>
      </c>
      <c r="R121" s="23">
        <v>91.83</v>
      </c>
      <c r="S121" s="23">
        <v>162.4</v>
      </c>
      <c r="T121" s="23">
        <v>356.6</v>
      </c>
      <c r="U121" s="23">
        <v>1007</v>
      </c>
      <c r="V121" s="23">
        <v>53.78</v>
      </c>
      <c r="W121" s="23">
        <v>8.8420000000000005</v>
      </c>
      <c r="X121" s="23">
        <v>5.1319999999999997</v>
      </c>
      <c r="Y121" s="24">
        <v>6.298</v>
      </c>
      <c r="Z121" s="63"/>
      <c r="AA121" s="63"/>
      <c r="AB121" s="63"/>
    </row>
    <row r="122" spans="1:40" x14ac:dyDescent="0.25">
      <c r="A122" s="1" t="s">
        <v>65</v>
      </c>
      <c r="B122" s="45">
        <f t="shared" ref="B122:G122" si="82">B121*4</f>
        <v>2806.4</v>
      </c>
      <c r="C122" s="12">
        <f t="shared" si="82"/>
        <v>873.6</v>
      </c>
      <c r="D122" s="12">
        <f t="shared" si="82"/>
        <v>3894.4</v>
      </c>
      <c r="E122" s="12">
        <f t="shared" si="82"/>
        <v>962.4</v>
      </c>
      <c r="F122" s="12">
        <f t="shared" si="82"/>
        <v>528.79999999999995</v>
      </c>
      <c r="G122" s="12">
        <f t="shared" si="82"/>
        <v>634.4</v>
      </c>
      <c r="H122" s="12">
        <f>H121*8</f>
        <v>3297.6</v>
      </c>
      <c r="I122" s="12">
        <f>I121*8</f>
        <v>8552</v>
      </c>
      <c r="J122" s="12">
        <f>J121*8</f>
        <v>411.92</v>
      </c>
      <c r="K122" s="12">
        <f t="shared" ref="K122:S122" si="83">K121*4</f>
        <v>46.24</v>
      </c>
      <c r="L122" s="12">
        <f t="shared" si="83"/>
        <v>100.04</v>
      </c>
      <c r="M122" s="46">
        <f t="shared" si="83"/>
        <v>21.928000000000001</v>
      </c>
      <c r="N122" s="45">
        <f t="shared" si="83"/>
        <v>3200.4</v>
      </c>
      <c r="O122" s="12">
        <f t="shared" si="83"/>
        <v>1413.6</v>
      </c>
      <c r="P122" s="12">
        <f t="shared" si="83"/>
        <v>3890.4</v>
      </c>
      <c r="Q122" s="12">
        <f t="shared" si="83"/>
        <v>608.79999999999995</v>
      </c>
      <c r="R122" s="12">
        <f t="shared" si="83"/>
        <v>367.32</v>
      </c>
      <c r="S122" s="12">
        <f t="shared" si="83"/>
        <v>649.6</v>
      </c>
      <c r="T122" s="12">
        <f>T121*8</f>
        <v>2852.8</v>
      </c>
      <c r="U122" s="12">
        <f>U121*8</f>
        <v>8056</v>
      </c>
      <c r="V122" s="12">
        <f>V121*8</f>
        <v>430.24</v>
      </c>
      <c r="W122" s="12">
        <f>W121*4</f>
        <v>35.368000000000002</v>
      </c>
      <c r="X122" s="12">
        <f>X121*4</f>
        <v>20.527999999999999</v>
      </c>
      <c r="Y122" s="46">
        <f>Y121*4</f>
        <v>25.192</v>
      </c>
      <c r="Z122" s="63"/>
      <c r="AA122" s="63"/>
      <c r="AB122" s="63"/>
    </row>
    <row r="123" spans="1:40" ht="15.75" thickBot="1" x14ac:dyDescent="0.3">
      <c r="A123" s="1" t="s">
        <v>63</v>
      </c>
      <c r="B123" s="1">
        <v>2</v>
      </c>
      <c r="C123">
        <v>2</v>
      </c>
      <c r="D123">
        <v>2</v>
      </c>
      <c r="E123">
        <v>1</v>
      </c>
      <c r="F123">
        <v>1</v>
      </c>
      <c r="G123">
        <v>1</v>
      </c>
      <c r="H123">
        <v>1</v>
      </c>
      <c r="I123">
        <v>1</v>
      </c>
      <c r="J123">
        <v>1</v>
      </c>
      <c r="K123">
        <v>1</v>
      </c>
      <c r="L123">
        <v>1</v>
      </c>
      <c r="M123" s="7">
        <v>1</v>
      </c>
      <c r="N123" s="1">
        <v>2</v>
      </c>
      <c r="O123">
        <v>2</v>
      </c>
      <c r="P123">
        <v>2</v>
      </c>
      <c r="Q123">
        <v>1</v>
      </c>
      <c r="R123">
        <v>1</v>
      </c>
      <c r="S123">
        <v>1</v>
      </c>
      <c r="T123">
        <v>1</v>
      </c>
      <c r="U123">
        <v>1</v>
      </c>
      <c r="V123">
        <v>1</v>
      </c>
      <c r="W123">
        <v>1</v>
      </c>
      <c r="X123">
        <v>1</v>
      </c>
      <c r="Y123" s="7">
        <v>1</v>
      </c>
      <c r="Z123" s="63"/>
      <c r="AA123" s="63"/>
      <c r="AB123" s="63"/>
    </row>
    <row r="124" spans="1:40" x14ac:dyDescent="0.25">
      <c r="A124" s="1" t="s">
        <v>74</v>
      </c>
      <c r="B124" s="1">
        <f>B122*B123*0.001</f>
        <v>5.6128</v>
      </c>
      <c r="C124">
        <f>C122*C123*0.001</f>
        <v>1.7472000000000001</v>
      </c>
      <c r="D124">
        <f>D122*D123*0.001</f>
        <v>7.7888000000000002</v>
      </c>
      <c r="E124">
        <f>E122*E123*0.001</f>
        <v>0.96240000000000003</v>
      </c>
      <c r="F124">
        <f t="shared" ref="F124" si="84">F122*F123*0.001</f>
        <v>0.52879999999999994</v>
      </c>
      <c r="G124">
        <f>G122*G123*0.001</f>
        <v>0.63439999999999996</v>
      </c>
      <c r="H124">
        <f>H122*H123*0.001</f>
        <v>3.2976000000000001</v>
      </c>
      <c r="I124">
        <f>I122*I123*0.001</f>
        <v>8.5519999999999996</v>
      </c>
      <c r="J124">
        <f>J122*J123*0.001</f>
        <v>0.41192000000000001</v>
      </c>
      <c r="K124">
        <f>K122*K123*0.001</f>
        <v>4.6240000000000003E-2</v>
      </c>
      <c r="L124">
        <f t="shared" ref="L124" si="85">L122*L123*0.001</f>
        <v>0.10004</v>
      </c>
      <c r="M124" s="7">
        <f>M122*M123*0.001</f>
        <v>2.1928E-2</v>
      </c>
      <c r="N124" s="1">
        <f>N122*N123*0.001</f>
        <v>6.4008000000000003</v>
      </c>
      <c r="O124">
        <f>O122*O123*0.001</f>
        <v>2.8271999999999999</v>
      </c>
      <c r="P124">
        <f>P122*P123*0.001</f>
        <v>7.7808000000000002</v>
      </c>
      <c r="Q124">
        <f>Q122*Q123*0.001</f>
        <v>0.60880000000000001</v>
      </c>
      <c r="R124">
        <f t="shared" ref="R124" si="86">R122*R123*0.001</f>
        <v>0.36731999999999998</v>
      </c>
      <c r="S124">
        <f>S122*S123*0.001</f>
        <v>0.64960000000000007</v>
      </c>
      <c r="T124">
        <f>T122*T123*0.001</f>
        <v>2.8528000000000002</v>
      </c>
      <c r="U124">
        <f>U122*U123*0.001</f>
        <v>8.0560000000000009</v>
      </c>
      <c r="V124">
        <f>V122*V123*0.001</f>
        <v>0.43024000000000001</v>
      </c>
      <c r="W124">
        <f>W122*W123*0.001</f>
        <v>3.5368000000000004E-2</v>
      </c>
      <c r="X124">
        <f t="shared" ref="X124" si="87">X122*X123*0.001</f>
        <v>2.0527999999999998E-2</v>
      </c>
      <c r="Y124" s="7">
        <f>Y122*Y123*0.001</f>
        <v>2.5191999999999999E-2</v>
      </c>
      <c r="Z124" s="242" t="s">
        <v>315</v>
      </c>
      <c r="AA124" s="210"/>
      <c r="AB124" s="210"/>
      <c r="AC124" s="210"/>
      <c r="AD124" s="210"/>
      <c r="AE124" s="210"/>
      <c r="AF124" s="210"/>
      <c r="AG124" s="242" t="s">
        <v>316</v>
      </c>
      <c r="AH124" s="210"/>
      <c r="AI124" s="210"/>
      <c r="AJ124" s="210"/>
      <c r="AK124" s="210"/>
      <c r="AL124" s="210"/>
      <c r="AM124" s="210"/>
      <c r="AN124" s="211"/>
    </row>
    <row r="125" spans="1:40" x14ac:dyDescent="0.25">
      <c r="A125" s="1" t="s">
        <v>68</v>
      </c>
      <c r="B125" s="51">
        <f>$H$18-B124-E124</f>
        <v>4.1532360000000024</v>
      </c>
      <c r="C125" s="6">
        <f>$T$18-C124-F124</f>
        <v>9.0088533333333363</v>
      </c>
      <c r="D125" s="6">
        <f>$AF$18-D124-G124</f>
        <v>1.0026053333333329</v>
      </c>
      <c r="E125" s="65" t="s">
        <v>343</v>
      </c>
      <c r="F125" s="92">
        <f>SUM(B125:D125)</f>
        <v>14.164694666666671</v>
      </c>
      <c r="G125" s="65"/>
      <c r="H125" s="192" t="s">
        <v>73</v>
      </c>
      <c r="I125" s="192"/>
      <c r="J125" s="192"/>
      <c r="K125" s="6">
        <f>H124+K124</f>
        <v>3.3438400000000001</v>
      </c>
      <c r="L125" s="6">
        <f>I124+L124</f>
        <v>8.6520399999999995</v>
      </c>
      <c r="M125" s="52">
        <f>J124+M124</f>
        <v>0.43384800000000001</v>
      </c>
      <c r="N125" s="51">
        <f>$H$18-N124-Q124</f>
        <v>3.7188360000000018</v>
      </c>
      <c r="O125" s="6">
        <f>$T$18-O124-R124</f>
        <v>8.0903333333333372</v>
      </c>
      <c r="P125" s="6">
        <f>$AF$18-P124-S124</f>
        <v>0.9954053333333327</v>
      </c>
      <c r="Q125" s="65" t="s">
        <v>343</v>
      </c>
      <c r="R125" s="92">
        <f>SUM(N125:P125)</f>
        <v>12.804574666666671</v>
      </c>
      <c r="S125" s="65"/>
      <c r="T125" s="192" t="s">
        <v>73</v>
      </c>
      <c r="U125" s="192"/>
      <c r="V125" s="192"/>
      <c r="W125" s="6">
        <f>T124+W124</f>
        <v>2.8881680000000003</v>
      </c>
      <c r="X125" s="6">
        <f>U124+X124</f>
        <v>8.0765280000000015</v>
      </c>
      <c r="Y125" s="52">
        <f>V124+Y124</f>
        <v>0.455432</v>
      </c>
      <c r="Z125" s="222" t="s">
        <v>11</v>
      </c>
      <c r="AA125" s="215"/>
      <c r="AB125" s="215"/>
      <c r="AC125" s="6" t="s">
        <v>0</v>
      </c>
      <c r="AD125" s="6" t="s">
        <v>1</v>
      </c>
      <c r="AE125" s="6" t="s">
        <v>2</v>
      </c>
      <c r="AF125" s="6" t="s">
        <v>312</v>
      </c>
      <c r="AG125" s="222" t="s">
        <v>11</v>
      </c>
      <c r="AH125" s="215"/>
      <c r="AI125" s="215"/>
      <c r="AJ125" s="215"/>
      <c r="AK125" s="6" t="s">
        <v>0</v>
      </c>
      <c r="AL125" s="6" t="s">
        <v>1</v>
      </c>
      <c r="AM125" s="6" t="s">
        <v>2</v>
      </c>
      <c r="AN125" s="52" t="s">
        <v>312</v>
      </c>
    </row>
    <row r="126" spans="1:40" x14ac:dyDescent="0.25">
      <c r="A126" s="1" t="s">
        <v>69</v>
      </c>
      <c r="B126" s="47">
        <f>(B125/$H$18)</f>
        <v>0.3871240877980725</v>
      </c>
      <c r="C126" s="48">
        <f>C125/$T$18</f>
        <v>0.79831372789957988</v>
      </c>
      <c r="D126" s="48">
        <f>D125/$AF$18</f>
        <v>0.10636813491020533</v>
      </c>
      <c r="E126" s="65" t="s">
        <v>344</v>
      </c>
      <c r="F126" s="92">
        <f>AVERAGE(F125,R125)</f>
        <v>13.484634666666672</v>
      </c>
      <c r="G126" s="65"/>
      <c r="H126" s="192" t="s">
        <v>71</v>
      </c>
      <c r="I126" s="192"/>
      <c r="J126" s="192"/>
      <c r="K126" s="48">
        <f>K125/B125</f>
        <v>0.8051167812279385</v>
      </c>
      <c r="L126" s="48">
        <f>L125/C125</f>
        <v>0.96039303559165468</v>
      </c>
      <c r="M126" s="53">
        <f>M125/D125</f>
        <v>0.43272061854847521</v>
      </c>
      <c r="N126" s="47">
        <f>(N125/$H$18)</f>
        <v>0.346633563363756</v>
      </c>
      <c r="O126" s="48">
        <f>O125/$T$18</f>
        <v>0.71691967049638239</v>
      </c>
      <c r="P126" s="48">
        <f>P125/$AF$18</f>
        <v>0.10560427444997089</v>
      </c>
      <c r="Q126" s="65"/>
      <c r="R126" s="65"/>
      <c r="S126" s="65"/>
      <c r="T126" s="192" t="s">
        <v>71</v>
      </c>
      <c r="U126" s="192"/>
      <c r="V126" s="192"/>
      <c r="W126" s="48">
        <f>W125/N125</f>
        <v>0.77663225805063707</v>
      </c>
      <c r="X126" s="48">
        <f>X125/O125</f>
        <v>0.99829360141732904</v>
      </c>
      <c r="Y126" s="53">
        <f>Y125/P125</f>
        <v>0.45753421721670534</v>
      </c>
      <c r="Z126" s="222" t="s">
        <v>313</v>
      </c>
      <c r="AA126" s="215"/>
      <c r="AB126" s="215"/>
      <c r="AC126" s="48">
        <f>AVERAGE(B126,N126)</f>
        <v>0.36687882558091423</v>
      </c>
      <c r="AD126" s="48">
        <f>AVERAGE(C126,O126)</f>
        <v>0.75761669919798114</v>
      </c>
      <c r="AE126" s="48">
        <f>AVERAGE(D126,P126)</f>
        <v>0.10598620468008811</v>
      </c>
      <c r="AF126" s="48">
        <f>AVERAGE(B127,N127)</f>
        <v>0.41016057648632781</v>
      </c>
      <c r="AG126" s="222" t="s">
        <v>317</v>
      </c>
      <c r="AH126" s="215"/>
      <c r="AI126" s="215"/>
      <c r="AJ126" s="215"/>
      <c r="AK126" s="48">
        <f>AVERAGE(K126,W126)</f>
        <v>0.79087451963928779</v>
      </c>
      <c r="AL126" s="48">
        <f>AVERAGE(L126,X126)</f>
        <v>0.97934331850449186</v>
      </c>
      <c r="AM126" s="48">
        <f>AVERAGE(M126,Y126)</f>
        <v>0.44512741788259025</v>
      </c>
      <c r="AN126" s="53">
        <f>AVERAGE(K127,W127)</f>
        <v>0.73844841867545674</v>
      </c>
    </row>
    <row r="127" spans="1:40" ht="15.75" thickBot="1" x14ac:dyDescent="0.3">
      <c r="A127" s="2" t="s">
        <v>70</v>
      </c>
      <c r="B127" s="201">
        <f>AVERAGE(B126:D126)</f>
        <v>0.43060198353595253</v>
      </c>
      <c r="C127" s="199"/>
      <c r="D127" s="199"/>
      <c r="E127" s="67"/>
      <c r="F127" s="67"/>
      <c r="G127" s="67"/>
      <c r="H127" s="202" t="s">
        <v>72</v>
      </c>
      <c r="I127" s="202"/>
      <c r="J127" s="202"/>
      <c r="K127" s="199">
        <f>AVERAGE(K126:M126)</f>
        <v>0.73274347845602283</v>
      </c>
      <c r="L127" s="199"/>
      <c r="M127" s="200"/>
      <c r="N127" s="201">
        <f>AVERAGE(N126:P126)</f>
        <v>0.38971916943670309</v>
      </c>
      <c r="O127" s="199"/>
      <c r="P127" s="199"/>
      <c r="Q127" s="67"/>
      <c r="R127" s="67"/>
      <c r="S127" s="67"/>
      <c r="T127" s="202" t="s">
        <v>72</v>
      </c>
      <c r="U127" s="202"/>
      <c r="V127" s="202"/>
      <c r="W127" s="199">
        <f>AVERAGE(W126:Y126)</f>
        <v>0.74415335889489054</v>
      </c>
      <c r="X127" s="199"/>
      <c r="Y127" s="200"/>
      <c r="Z127" s="212" t="s">
        <v>314</v>
      </c>
      <c r="AA127" s="213"/>
      <c r="AB127" s="213"/>
      <c r="AC127" s="76">
        <f>STDEV(B126,N126)</f>
        <v>2.8631124401304792E-2</v>
      </c>
      <c r="AD127" s="76">
        <f>STDEV(C126,O126)</f>
        <v>5.755428993808806E-2</v>
      </c>
      <c r="AE127" s="76">
        <f>STDEV(D126,P126)</f>
        <v>5.4013091131204893E-4</v>
      </c>
      <c r="AF127" s="76">
        <f>STDEV(B127,N127)</f>
        <v>2.8908515083568266E-2</v>
      </c>
      <c r="AG127" s="212" t="s">
        <v>314</v>
      </c>
      <c r="AH127" s="213"/>
      <c r="AI127" s="213"/>
      <c r="AJ127" s="213"/>
      <c r="AK127" s="76">
        <f>STDEV(K126,W126)</f>
        <v>2.0141599497535228E-2</v>
      </c>
      <c r="AL127" s="76">
        <f>STDEV(L126,X126)</f>
        <v>2.6799747106141459E-2</v>
      </c>
      <c r="AM127" s="76">
        <f>STDEV(M126,Y126)</f>
        <v>1.7545863883947008E-2</v>
      </c>
      <c r="AN127" s="77">
        <f>STDEV(K127,W127)</f>
        <v>8.0680038308510935E-3</v>
      </c>
    </row>
    <row r="128" spans="1:40" ht="31.5" x14ac:dyDescent="0.5">
      <c r="A128" s="1"/>
      <c r="B128" s="196" t="s">
        <v>84</v>
      </c>
      <c r="C128" s="197"/>
      <c r="D128" s="197"/>
      <c r="E128" s="197"/>
      <c r="F128" s="197"/>
      <c r="G128" s="197"/>
      <c r="H128" s="197"/>
      <c r="I128" s="197"/>
      <c r="J128" s="197"/>
      <c r="K128" s="197"/>
      <c r="L128" s="197"/>
      <c r="M128" s="198"/>
      <c r="N128" s="196" t="s">
        <v>88</v>
      </c>
      <c r="O128" s="197"/>
      <c r="P128" s="197"/>
      <c r="Q128" s="197"/>
      <c r="R128" s="197"/>
      <c r="S128" s="197"/>
      <c r="T128" s="197"/>
      <c r="U128" s="197"/>
      <c r="V128" s="197"/>
      <c r="W128" s="197"/>
      <c r="X128" s="197"/>
      <c r="Y128" s="198"/>
      <c r="Z128" s="63"/>
      <c r="AA128" s="63"/>
      <c r="AB128" s="63"/>
    </row>
    <row r="129" spans="1:40" x14ac:dyDescent="0.25">
      <c r="A129" s="1"/>
      <c r="B129" s="254" t="s">
        <v>196</v>
      </c>
      <c r="C129" s="252"/>
      <c r="D129" s="252"/>
      <c r="E129" s="252" t="s">
        <v>197</v>
      </c>
      <c r="F129" s="252"/>
      <c r="G129" s="252"/>
      <c r="H129" s="252" t="s">
        <v>198</v>
      </c>
      <c r="I129" s="252"/>
      <c r="J129" s="252"/>
      <c r="K129" s="252" t="s">
        <v>199</v>
      </c>
      <c r="L129" s="252"/>
      <c r="M129" s="253"/>
      <c r="N129" s="254" t="s">
        <v>227</v>
      </c>
      <c r="O129" s="252"/>
      <c r="P129" s="252"/>
      <c r="Q129" s="252" t="s">
        <v>226</v>
      </c>
      <c r="R129" s="252"/>
      <c r="S129" s="252"/>
      <c r="T129" s="252" t="s">
        <v>225</v>
      </c>
      <c r="U129" s="252"/>
      <c r="V129" s="252"/>
      <c r="W129" s="252" t="s">
        <v>224</v>
      </c>
      <c r="X129" s="252"/>
      <c r="Y129" s="253"/>
      <c r="Z129" s="63"/>
      <c r="AA129" s="8"/>
      <c r="AB129" s="63"/>
      <c r="AC129" s="8"/>
    </row>
    <row r="130" spans="1:40" x14ac:dyDescent="0.25">
      <c r="A130" s="1" t="s">
        <v>11</v>
      </c>
      <c r="B130" s="20" t="s">
        <v>0</v>
      </c>
      <c r="C130" s="18" t="s">
        <v>1</v>
      </c>
      <c r="D130" s="18" t="s">
        <v>2</v>
      </c>
      <c r="E130" s="18" t="s">
        <v>0</v>
      </c>
      <c r="F130" s="18" t="s">
        <v>1</v>
      </c>
      <c r="G130" s="18" t="s">
        <v>2</v>
      </c>
      <c r="H130" s="18" t="s">
        <v>0</v>
      </c>
      <c r="I130" s="18" t="s">
        <v>1</v>
      </c>
      <c r="J130" s="18" t="s">
        <v>2</v>
      </c>
      <c r="K130" s="18" t="s">
        <v>0</v>
      </c>
      <c r="L130" s="18" t="s">
        <v>1</v>
      </c>
      <c r="M130" s="21" t="s">
        <v>2</v>
      </c>
      <c r="N130" s="20" t="s">
        <v>0</v>
      </c>
      <c r="O130" s="18" t="s">
        <v>1</v>
      </c>
      <c r="P130" s="18" t="s">
        <v>2</v>
      </c>
      <c r="Q130" s="18" t="s">
        <v>0</v>
      </c>
      <c r="R130" s="18" t="s">
        <v>1</v>
      </c>
      <c r="S130" s="18" t="s">
        <v>2</v>
      </c>
      <c r="T130" s="18" t="s">
        <v>0</v>
      </c>
      <c r="U130" s="18" t="s">
        <v>1</v>
      </c>
      <c r="V130" s="18" t="s">
        <v>2</v>
      </c>
      <c r="W130" s="18" t="s">
        <v>0</v>
      </c>
      <c r="X130" s="18" t="s">
        <v>1</v>
      </c>
      <c r="Y130" s="21" t="s">
        <v>2</v>
      </c>
      <c r="Z130" s="63"/>
      <c r="AA130" s="8"/>
      <c r="AB130" s="63"/>
      <c r="AC130" s="8"/>
    </row>
    <row r="131" spans="1:40" x14ac:dyDescent="0.25">
      <c r="A131" s="1" t="s">
        <v>16</v>
      </c>
      <c r="B131" s="22">
        <v>402.8</v>
      </c>
      <c r="C131" s="23">
        <v>23.01</v>
      </c>
      <c r="D131" s="23">
        <v>945.9</v>
      </c>
      <c r="E131" s="23">
        <v>364.1</v>
      </c>
      <c r="F131" s="23">
        <v>82.61</v>
      </c>
      <c r="G131" s="23">
        <v>193</v>
      </c>
      <c r="H131" s="23">
        <v>693.6</v>
      </c>
      <c r="I131" s="23">
        <v>1769</v>
      </c>
      <c r="J131" s="23">
        <v>64.77</v>
      </c>
      <c r="K131" s="23">
        <v>29.39</v>
      </c>
      <c r="L131" s="23">
        <v>25.4</v>
      </c>
      <c r="M131" s="24">
        <v>10.87</v>
      </c>
      <c r="N131" s="22">
        <v>475.6</v>
      </c>
      <c r="O131" s="23">
        <v>52.83</v>
      </c>
      <c r="P131" s="23">
        <v>961.6</v>
      </c>
      <c r="Q131" s="23">
        <v>309.5</v>
      </c>
      <c r="R131" s="23">
        <v>81.2</v>
      </c>
      <c r="S131" s="23">
        <v>216.8</v>
      </c>
      <c r="T131" s="23">
        <v>600.6</v>
      </c>
      <c r="U131" s="23">
        <v>1578</v>
      </c>
      <c r="V131" s="23">
        <v>61.52</v>
      </c>
      <c r="W131" s="23">
        <v>53.08</v>
      </c>
      <c r="X131" s="23">
        <v>83.64</v>
      </c>
      <c r="Y131" s="24">
        <v>19.5</v>
      </c>
      <c r="Z131" s="63"/>
      <c r="AA131" s="8"/>
      <c r="AB131" s="63"/>
      <c r="AC131" s="8"/>
    </row>
    <row r="132" spans="1:40" x14ac:dyDescent="0.25">
      <c r="A132" s="1" t="s">
        <v>65</v>
      </c>
      <c r="B132" s="45">
        <f t="shared" ref="B132:G132" si="88">B131*4</f>
        <v>1611.2</v>
      </c>
      <c r="C132" s="12">
        <f t="shared" si="88"/>
        <v>92.04</v>
      </c>
      <c r="D132" s="12">
        <f t="shared" si="88"/>
        <v>3783.6</v>
      </c>
      <c r="E132" s="12">
        <f t="shared" si="88"/>
        <v>1456.4</v>
      </c>
      <c r="F132" s="12">
        <f t="shared" si="88"/>
        <v>330.44</v>
      </c>
      <c r="G132" s="12">
        <f t="shared" si="88"/>
        <v>772</v>
      </c>
      <c r="H132" s="12">
        <f>H131*8</f>
        <v>5548.8</v>
      </c>
      <c r="I132" s="12">
        <f>I131*8</f>
        <v>14152</v>
      </c>
      <c r="J132" s="12">
        <f>J131*8</f>
        <v>518.16</v>
      </c>
      <c r="K132" s="12">
        <f t="shared" ref="K132:S132" si="89">K131*4</f>
        <v>117.56</v>
      </c>
      <c r="L132" s="12">
        <f t="shared" si="89"/>
        <v>101.6</v>
      </c>
      <c r="M132" s="46">
        <f t="shared" si="89"/>
        <v>43.48</v>
      </c>
      <c r="N132" s="45">
        <f t="shared" si="89"/>
        <v>1902.4</v>
      </c>
      <c r="O132" s="12">
        <f t="shared" si="89"/>
        <v>211.32</v>
      </c>
      <c r="P132" s="12">
        <f t="shared" si="89"/>
        <v>3846.4</v>
      </c>
      <c r="Q132" s="12">
        <f t="shared" si="89"/>
        <v>1238</v>
      </c>
      <c r="R132" s="12">
        <f t="shared" si="89"/>
        <v>324.8</v>
      </c>
      <c r="S132" s="12">
        <f t="shared" si="89"/>
        <v>867.2</v>
      </c>
      <c r="T132" s="12">
        <f>T131*8</f>
        <v>4804.8</v>
      </c>
      <c r="U132" s="12">
        <f>U131*8</f>
        <v>12624</v>
      </c>
      <c r="V132" s="12">
        <f>V131*8</f>
        <v>492.16</v>
      </c>
      <c r="W132" s="12">
        <f>W131*4</f>
        <v>212.32</v>
      </c>
      <c r="X132" s="12">
        <f>X131*4</f>
        <v>334.56</v>
      </c>
      <c r="Y132" s="46">
        <f>Y131*4</f>
        <v>78</v>
      </c>
      <c r="Z132" s="63"/>
      <c r="AA132" s="8"/>
      <c r="AB132" s="63"/>
      <c r="AC132" s="8"/>
    </row>
    <row r="133" spans="1:40" ht="15.75" thickBot="1" x14ac:dyDescent="0.3">
      <c r="A133" s="1" t="s">
        <v>63</v>
      </c>
      <c r="B133" s="1">
        <v>2</v>
      </c>
      <c r="C133">
        <v>2</v>
      </c>
      <c r="D133">
        <v>2</v>
      </c>
      <c r="E133">
        <v>1</v>
      </c>
      <c r="F133">
        <v>1</v>
      </c>
      <c r="G133">
        <v>1</v>
      </c>
      <c r="H133">
        <v>1</v>
      </c>
      <c r="I133">
        <v>1</v>
      </c>
      <c r="J133">
        <v>1</v>
      </c>
      <c r="K133">
        <v>1</v>
      </c>
      <c r="L133">
        <v>1</v>
      </c>
      <c r="M133" s="7">
        <v>1</v>
      </c>
      <c r="N133" s="1">
        <v>2</v>
      </c>
      <c r="O133">
        <v>2</v>
      </c>
      <c r="P133">
        <v>2</v>
      </c>
      <c r="Q133">
        <v>1</v>
      </c>
      <c r="R133">
        <v>1</v>
      </c>
      <c r="S133">
        <v>1</v>
      </c>
      <c r="T133">
        <v>1</v>
      </c>
      <c r="U133">
        <v>1</v>
      </c>
      <c r="V133">
        <v>1</v>
      </c>
      <c r="W133">
        <v>1</v>
      </c>
      <c r="X133">
        <v>1</v>
      </c>
      <c r="Y133" s="7">
        <v>1</v>
      </c>
      <c r="Z133" s="63"/>
      <c r="AB133" s="63"/>
      <c r="AC133" s="8"/>
    </row>
    <row r="134" spans="1:40" x14ac:dyDescent="0.25">
      <c r="A134" s="1" t="s">
        <v>74</v>
      </c>
      <c r="B134" s="1">
        <f>B132*B133*0.001</f>
        <v>3.2224000000000004</v>
      </c>
      <c r="C134">
        <f>C132*C133*0.001</f>
        <v>0.18408000000000002</v>
      </c>
      <c r="D134">
        <f>D132*D133*0.001</f>
        <v>7.5671999999999997</v>
      </c>
      <c r="E134">
        <f>E132*E133*0.001</f>
        <v>1.4564000000000001</v>
      </c>
      <c r="F134">
        <f t="shared" ref="F134" si="90">F132*F133*0.001</f>
        <v>0.33044000000000001</v>
      </c>
      <c r="G134">
        <f>G132*G133*0.001</f>
        <v>0.77200000000000002</v>
      </c>
      <c r="H134">
        <f>H132*H133*0.001</f>
        <v>5.5488</v>
      </c>
      <c r="I134">
        <f>I132*I133*0.001</f>
        <v>14.152000000000001</v>
      </c>
      <c r="J134">
        <f>J132*J133*0.001</f>
        <v>0.51815999999999995</v>
      </c>
      <c r="K134">
        <f>K132*K133*0.001</f>
        <v>0.11756</v>
      </c>
      <c r="L134">
        <f t="shared" ref="L134" si="91">L132*L133*0.001</f>
        <v>0.1016</v>
      </c>
      <c r="M134" s="7">
        <f>M132*M133*0.001</f>
        <v>4.3479999999999998E-2</v>
      </c>
      <c r="N134" s="1">
        <f>N132*N133*0.001</f>
        <v>3.8048000000000002</v>
      </c>
      <c r="O134">
        <f>O132*O133*0.001</f>
        <v>0.42264000000000002</v>
      </c>
      <c r="P134">
        <f>P132*P133*0.001</f>
        <v>7.6928000000000001</v>
      </c>
      <c r="Q134">
        <f>Q132*Q133*0.001</f>
        <v>1.238</v>
      </c>
      <c r="R134">
        <f t="shared" ref="R134" si="92">R132*R133*0.001</f>
        <v>0.32480000000000003</v>
      </c>
      <c r="S134">
        <f>S132*S133*0.001</f>
        <v>0.86720000000000008</v>
      </c>
      <c r="T134">
        <f>T132*T133*0.001</f>
        <v>4.8048000000000002</v>
      </c>
      <c r="U134">
        <f>U132*U133*0.001</f>
        <v>12.624000000000001</v>
      </c>
      <c r="V134">
        <f>V132*V133*0.001</f>
        <v>0.49216000000000004</v>
      </c>
      <c r="W134">
        <f>W132*W133*0.001</f>
        <v>0.21232000000000001</v>
      </c>
      <c r="X134">
        <f t="shared" ref="X134" si="93">X132*X133*0.001</f>
        <v>0.33456000000000002</v>
      </c>
      <c r="Y134" s="7">
        <f>Y132*Y133*0.001</f>
        <v>7.8E-2</v>
      </c>
      <c r="Z134" s="242" t="s">
        <v>315</v>
      </c>
      <c r="AA134" s="210"/>
      <c r="AB134" s="210"/>
      <c r="AC134" s="210"/>
      <c r="AD134" s="210"/>
      <c r="AE134" s="210"/>
      <c r="AF134" s="210"/>
      <c r="AG134" s="242" t="s">
        <v>316</v>
      </c>
      <c r="AH134" s="210"/>
      <c r="AI134" s="210"/>
      <c r="AJ134" s="210"/>
      <c r="AK134" s="210"/>
      <c r="AL134" s="210"/>
      <c r="AM134" s="210"/>
      <c r="AN134" s="211"/>
    </row>
    <row r="135" spans="1:40" x14ac:dyDescent="0.25">
      <c r="A135" s="1" t="s">
        <v>68</v>
      </c>
      <c r="B135" s="51">
        <f>$H$29-B134-E134</f>
        <v>6.7078266666666657</v>
      </c>
      <c r="C135" s="6">
        <f>$T$29-C134-F134</f>
        <v>14.036688000000002</v>
      </c>
      <c r="D135" s="6">
        <f>$AF$29-D134-G134</f>
        <v>1.1631786666666672</v>
      </c>
      <c r="E135" s="65" t="s">
        <v>343</v>
      </c>
      <c r="F135" s="92">
        <f>SUM(B135:D135)</f>
        <v>21.907693333333334</v>
      </c>
      <c r="G135" s="65"/>
      <c r="H135" s="192" t="s">
        <v>73</v>
      </c>
      <c r="I135" s="192"/>
      <c r="J135" s="192"/>
      <c r="K135" s="6">
        <f>H134+K134</f>
        <v>5.6663600000000001</v>
      </c>
      <c r="L135" s="6">
        <f>I134+L134</f>
        <v>14.2536</v>
      </c>
      <c r="M135" s="52">
        <f>J134+M134</f>
        <v>0.56163999999999992</v>
      </c>
      <c r="N135" s="51">
        <f>$H$29-N134-Q134</f>
        <v>6.3438266666666667</v>
      </c>
      <c r="O135" s="6">
        <f>$T$29-O134-R134</f>
        <v>13.803768000000002</v>
      </c>
      <c r="P135" s="6">
        <f>$AF$29-P134-S134</f>
        <v>0.94237866666666681</v>
      </c>
      <c r="Q135" s="65" t="s">
        <v>343</v>
      </c>
      <c r="R135" s="92">
        <f>SUM(N135:P135)</f>
        <v>21.089973333333337</v>
      </c>
      <c r="S135" s="65"/>
      <c r="T135" s="192" t="s">
        <v>73</v>
      </c>
      <c r="U135" s="192"/>
      <c r="V135" s="192"/>
      <c r="W135" s="6">
        <f>T134+W134</f>
        <v>5.0171200000000002</v>
      </c>
      <c r="X135" s="6">
        <f>U134+X134</f>
        <v>12.95856</v>
      </c>
      <c r="Y135" s="52">
        <f>V134+Y134</f>
        <v>0.57016</v>
      </c>
      <c r="Z135" s="222" t="s">
        <v>11</v>
      </c>
      <c r="AA135" s="215"/>
      <c r="AB135" s="215"/>
      <c r="AC135" s="6" t="s">
        <v>0</v>
      </c>
      <c r="AD135" s="6" t="s">
        <v>1</v>
      </c>
      <c r="AE135" s="6" t="s">
        <v>2</v>
      </c>
      <c r="AF135" s="6" t="s">
        <v>312</v>
      </c>
      <c r="AG135" s="222" t="s">
        <v>11</v>
      </c>
      <c r="AH135" s="215"/>
      <c r="AI135" s="215"/>
      <c r="AJ135" s="215"/>
      <c r="AK135" s="6" t="s">
        <v>0</v>
      </c>
      <c r="AL135" s="6" t="s">
        <v>1</v>
      </c>
      <c r="AM135" s="6" t="s">
        <v>2</v>
      </c>
      <c r="AN135" s="52" t="s">
        <v>312</v>
      </c>
    </row>
    <row r="136" spans="1:40" x14ac:dyDescent="0.25">
      <c r="A136" s="1" t="s">
        <v>69</v>
      </c>
      <c r="B136" s="47">
        <f>(B135/$H$29)</f>
        <v>0.58909691720228519</v>
      </c>
      <c r="C136" s="48">
        <f>C135/$T$29</f>
        <v>0.9646407363567342</v>
      </c>
      <c r="D136" s="48">
        <f>D135/$AF$29</f>
        <v>0.1224092101009376</v>
      </c>
      <c r="E136" s="65" t="s">
        <v>344</v>
      </c>
      <c r="F136" s="92">
        <f>AVERAGE(F135,R135)</f>
        <v>21.498833333333337</v>
      </c>
      <c r="G136" s="65"/>
      <c r="H136" s="192" t="s">
        <v>71</v>
      </c>
      <c r="I136" s="192"/>
      <c r="J136" s="192"/>
      <c r="K136" s="48">
        <f>K135/B135</f>
        <v>0.84473858398249224</v>
      </c>
      <c r="L136" s="48">
        <f>L135/C135</f>
        <v>1.0154532180240807</v>
      </c>
      <c r="M136" s="53">
        <f>M135/D135</f>
        <v>0.48284929572298407</v>
      </c>
      <c r="N136" s="47">
        <f>(N135/$H$29)</f>
        <v>0.5571295917901351</v>
      </c>
      <c r="O136" s="48">
        <f>O135/$T$29</f>
        <v>0.94863381789333234</v>
      </c>
      <c r="P136" s="48">
        <f>P135/$AF$29</f>
        <v>9.9172922877976952E-2</v>
      </c>
      <c r="Q136" s="65"/>
      <c r="R136" s="65"/>
      <c r="S136" s="65"/>
      <c r="T136" s="192" t="s">
        <v>71</v>
      </c>
      <c r="U136" s="192"/>
      <c r="V136" s="192"/>
      <c r="W136" s="48">
        <f>W135/N135</f>
        <v>0.7908665011864553</v>
      </c>
      <c r="X136" s="48">
        <f>X135/O135</f>
        <v>0.93876976199542028</v>
      </c>
      <c r="Y136" s="53">
        <f>Y135/P135</f>
        <v>0.60502218499569871</v>
      </c>
      <c r="Z136" s="222" t="s">
        <v>313</v>
      </c>
      <c r="AA136" s="215"/>
      <c r="AB136" s="215"/>
      <c r="AC136" s="48">
        <f>AVERAGE(B136,N136)</f>
        <v>0.57311325449621009</v>
      </c>
      <c r="AD136" s="48">
        <f>AVERAGE(C136,O136)</f>
        <v>0.95663727712503333</v>
      </c>
      <c r="AE136" s="48">
        <f>AVERAGE(D136,P136)</f>
        <v>0.11079106648945727</v>
      </c>
      <c r="AF136" s="48">
        <f>AVERAGE(B137,N137)</f>
        <v>0.54684719937023352</v>
      </c>
      <c r="AG136" s="222" t="s">
        <v>317</v>
      </c>
      <c r="AH136" s="215"/>
      <c r="AI136" s="215"/>
      <c r="AJ136" s="215"/>
      <c r="AK136" s="48">
        <f>AVERAGE(K136,W136)</f>
        <v>0.81780254258447371</v>
      </c>
      <c r="AL136" s="48">
        <f>AVERAGE(L136,X136)</f>
        <v>0.97711149000975051</v>
      </c>
      <c r="AM136" s="48">
        <f>AVERAGE(M136,Y136)</f>
        <v>0.54393574035934145</v>
      </c>
      <c r="AN136" s="53">
        <f>AVERAGE(K137,W137)</f>
        <v>0.77961659098452185</v>
      </c>
    </row>
    <row r="137" spans="1:40" ht="15.75" thickBot="1" x14ac:dyDescent="0.3">
      <c r="A137" s="2" t="s">
        <v>70</v>
      </c>
      <c r="B137" s="201">
        <f>AVERAGE(B136:D136)</f>
        <v>0.55871562121998564</v>
      </c>
      <c r="C137" s="199"/>
      <c r="D137" s="199"/>
      <c r="E137" s="67"/>
      <c r="F137" s="67"/>
      <c r="G137" s="67"/>
      <c r="H137" s="202" t="s">
        <v>72</v>
      </c>
      <c r="I137" s="202"/>
      <c r="J137" s="202"/>
      <c r="K137" s="199">
        <f>AVERAGE(K136:M136)</f>
        <v>0.78101369924318575</v>
      </c>
      <c r="L137" s="199"/>
      <c r="M137" s="200"/>
      <c r="N137" s="201">
        <f>AVERAGE(N136:P136)</f>
        <v>0.53497877752048151</v>
      </c>
      <c r="O137" s="199"/>
      <c r="P137" s="199"/>
      <c r="Q137" s="67"/>
      <c r="R137" s="67"/>
      <c r="S137" s="67"/>
      <c r="T137" s="202" t="s">
        <v>72</v>
      </c>
      <c r="U137" s="202"/>
      <c r="V137" s="202"/>
      <c r="W137" s="199">
        <f>AVERAGE(W136:Y136)</f>
        <v>0.77821948272585806</v>
      </c>
      <c r="X137" s="199"/>
      <c r="Y137" s="200"/>
      <c r="Z137" s="212" t="s">
        <v>314</v>
      </c>
      <c r="AA137" s="213"/>
      <c r="AB137" s="213"/>
      <c r="AC137" s="76">
        <f>STDEV(B136,N136)</f>
        <v>2.260431257532837E-2</v>
      </c>
      <c r="AD137" s="76">
        <f>STDEV(C136,O136)</f>
        <v>1.1318600591371601E-2</v>
      </c>
      <c r="AE137" s="76">
        <f>STDEV(D136,P136)</f>
        <v>1.643053626495378E-2</v>
      </c>
      <c r="AF137" s="76">
        <f>STDEV(B137,N137)</f>
        <v>1.6784483143884546E-2</v>
      </c>
      <c r="AG137" s="212" t="s">
        <v>314</v>
      </c>
      <c r="AH137" s="213"/>
      <c r="AI137" s="213"/>
      <c r="AJ137" s="213"/>
      <c r="AK137" s="76">
        <f>STDEV(K136,W136)</f>
        <v>3.8093315061720867E-2</v>
      </c>
      <c r="AL137" s="76">
        <f>STDEV(L136,X136)</f>
        <v>5.4223391762686236E-2</v>
      </c>
      <c r="AM137" s="76">
        <f>STDEV(M136,Y136)</f>
        <v>8.6389278481889029E-2</v>
      </c>
      <c r="AN137" s="77">
        <f>STDEV(K137,W137)</f>
        <v>1.9758094475058724E-3</v>
      </c>
    </row>
    <row r="138" spans="1:40" ht="31.5" x14ac:dyDescent="0.5">
      <c r="A138" s="1"/>
      <c r="B138" s="196" t="s">
        <v>85</v>
      </c>
      <c r="C138" s="197"/>
      <c r="D138" s="197"/>
      <c r="E138" s="197"/>
      <c r="F138" s="197"/>
      <c r="G138" s="197"/>
      <c r="H138" s="197"/>
      <c r="I138" s="197"/>
      <c r="J138" s="197"/>
      <c r="K138" s="197"/>
      <c r="L138" s="197"/>
      <c r="M138" s="198"/>
      <c r="N138" s="196" t="s">
        <v>89</v>
      </c>
      <c r="O138" s="197"/>
      <c r="P138" s="197"/>
      <c r="Q138" s="197"/>
      <c r="R138" s="197"/>
      <c r="S138" s="197"/>
      <c r="T138" s="197"/>
      <c r="U138" s="197"/>
      <c r="V138" s="197"/>
      <c r="W138" s="197"/>
      <c r="X138" s="197"/>
      <c r="Y138" s="198"/>
      <c r="Z138" s="63"/>
      <c r="AA138" s="8"/>
      <c r="AB138" s="63"/>
      <c r="AC138" s="8"/>
    </row>
    <row r="139" spans="1:40" x14ac:dyDescent="0.25">
      <c r="A139" s="1"/>
      <c r="B139" s="254" t="s">
        <v>200</v>
      </c>
      <c r="C139" s="252"/>
      <c r="D139" s="252"/>
      <c r="E139" s="252" t="s">
        <v>201</v>
      </c>
      <c r="F139" s="252"/>
      <c r="G139" s="252"/>
      <c r="H139" s="252" t="s">
        <v>202</v>
      </c>
      <c r="I139" s="252"/>
      <c r="J139" s="252"/>
      <c r="K139" s="252" t="s">
        <v>203</v>
      </c>
      <c r="L139" s="252"/>
      <c r="M139" s="253"/>
      <c r="N139" s="254" t="s">
        <v>220</v>
      </c>
      <c r="O139" s="252"/>
      <c r="P139" s="252"/>
      <c r="Q139" s="252" t="s">
        <v>223</v>
      </c>
      <c r="R139" s="252"/>
      <c r="S139" s="252"/>
      <c r="T139" s="252" t="s">
        <v>222</v>
      </c>
      <c r="U139" s="252"/>
      <c r="V139" s="252"/>
      <c r="W139" s="252" t="s">
        <v>221</v>
      </c>
      <c r="X139" s="252"/>
      <c r="Y139" s="253"/>
      <c r="Z139" s="63"/>
      <c r="AA139" s="8"/>
      <c r="AB139" s="63"/>
      <c r="AC139" s="8"/>
    </row>
    <row r="140" spans="1:40" x14ac:dyDescent="0.25">
      <c r="A140" s="1" t="s">
        <v>11</v>
      </c>
      <c r="B140" s="20" t="s">
        <v>0</v>
      </c>
      <c r="C140" s="18" t="s">
        <v>1</v>
      </c>
      <c r="D140" s="18" t="s">
        <v>2</v>
      </c>
      <c r="E140" s="18" t="s">
        <v>0</v>
      </c>
      <c r="F140" s="18" t="s">
        <v>1</v>
      </c>
      <c r="G140" s="18" t="s">
        <v>2</v>
      </c>
      <c r="H140" s="18" t="s">
        <v>0</v>
      </c>
      <c r="I140" s="18" t="s">
        <v>1</v>
      </c>
      <c r="J140" s="18" t="s">
        <v>2</v>
      </c>
      <c r="K140" s="18" t="s">
        <v>0</v>
      </c>
      <c r="L140" s="18" t="s">
        <v>1</v>
      </c>
      <c r="M140" s="21" t="s">
        <v>2</v>
      </c>
      <c r="N140" s="20" t="s">
        <v>0</v>
      </c>
      <c r="O140" s="18" t="s">
        <v>1</v>
      </c>
      <c r="P140" s="18" t="s">
        <v>2</v>
      </c>
      <c r="Q140" s="18" t="s">
        <v>0</v>
      </c>
      <c r="R140" s="18" t="s">
        <v>1</v>
      </c>
      <c r="S140" s="18" t="s">
        <v>2</v>
      </c>
      <c r="T140" s="18" t="s">
        <v>0</v>
      </c>
      <c r="U140" s="18" t="s">
        <v>1</v>
      </c>
      <c r="V140" s="18" t="s">
        <v>2</v>
      </c>
      <c r="W140" s="18" t="s">
        <v>0</v>
      </c>
      <c r="X140" s="18" t="s">
        <v>1</v>
      </c>
      <c r="Y140" s="21" t="s">
        <v>2</v>
      </c>
      <c r="Z140" s="63"/>
      <c r="AA140" s="8"/>
      <c r="AB140" s="63"/>
      <c r="AC140" s="8"/>
      <c r="AD140" s="8"/>
    </row>
    <row r="141" spans="1:40" x14ac:dyDescent="0.25">
      <c r="A141" s="1" t="s">
        <v>16</v>
      </c>
      <c r="B141" s="22">
        <v>410.3</v>
      </c>
      <c r="C141" s="23">
        <v>28.6</v>
      </c>
      <c r="D141" s="23">
        <v>928.4</v>
      </c>
      <c r="E141" s="23">
        <v>390.5</v>
      </c>
      <c r="F141" s="23">
        <v>91.75</v>
      </c>
      <c r="G141" s="23">
        <v>212.9</v>
      </c>
      <c r="H141" s="23">
        <v>714.3</v>
      </c>
      <c r="I141" s="23">
        <v>1595</v>
      </c>
      <c r="J141" s="23">
        <v>78.349999999999994</v>
      </c>
      <c r="K141" s="23">
        <v>33.520000000000003</v>
      </c>
      <c r="L141" s="23">
        <v>24.21</v>
      </c>
      <c r="M141" s="24">
        <v>15.12</v>
      </c>
      <c r="N141" s="22">
        <v>480</v>
      </c>
      <c r="O141" s="23">
        <v>46.77</v>
      </c>
      <c r="P141" s="23">
        <v>938.5</v>
      </c>
      <c r="Q141" s="23">
        <v>373.9</v>
      </c>
      <c r="R141" s="23">
        <v>154.19999999999999</v>
      </c>
      <c r="S141" s="23">
        <v>195.5</v>
      </c>
      <c r="T141" s="23">
        <v>621.70000000000005</v>
      </c>
      <c r="U141" s="23">
        <v>1498</v>
      </c>
      <c r="V141" s="23">
        <v>71.709999999999994</v>
      </c>
      <c r="W141" s="23">
        <v>93.77</v>
      </c>
      <c r="X141" s="23">
        <v>92.01</v>
      </c>
      <c r="Y141" s="24">
        <v>24.06</v>
      </c>
      <c r="Z141" s="63"/>
      <c r="AA141" s="8"/>
      <c r="AB141" s="63"/>
      <c r="AC141" s="8"/>
      <c r="AD141" s="8"/>
    </row>
    <row r="142" spans="1:40" x14ac:dyDescent="0.25">
      <c r="A142" s="1" t="s">
        <v>65</v>
      </c>
      <c r="B142" s="45">
        <f t="shared" ref="B142:G142" si="94">B141*4</f>
        <v>1641.2</v>
      </c>
      <c r="C142" s="12">
        <f t="shared" si="94"/>
        <v>114.4</v>
      </c>
      <c r="D142" s="12">
        <f t="shared" si="94"/>
        <v>3713.6</v>
      </c>
      <c r="E142" s="12">
        <f t="shared" si="94"/>
        <v>1562</v>
      </c>
      <c r="F142" s="12">
        <f t="shared" si="94"/>
        <v>367</v>
      </c>
      <c r="G142" s="12">
        <f t="shared" si="94"/>
        <v>851.6</v>
      </c>
      <c r="H142" s="12">
        <f>H141*8</f>
        <v>5714.4</v>
      </c>
      <c r="I142" s="12">
        <f>I141*8</f>
        <v>12760</v>
      </c>
      <c r="J142" s="12">
        <f>J141*8</f>
        <v>626.79999999999995</v>
      </c>
      <c r="K142" s="12">
        <f t="shared" ref="K142:S142" si="95">K141*4</f>
        <v>134.08000000000001</v>
      </c>
      <c r="L142" s="12">
        <f t="shared" si="95"/>
        <v>96.84</v>
      </c>
      <c r="M142" s="46">
        <f t="shared" si="95"/>
        <v>60.48</v>
      </c>
      <c r="N142" s="45">
        <f t="shared" si="95"/>
        <v>1920</v>
      </c>
      <c r="O142" s="12">
        <f t="shared" si="95"/>
        <v>187.08</v>
      </c>
      <c r="P142" s="12">
        <f t="shared" si="95"/>
        <v>3754</v>
      </c>
      <c r="Q142" s="12">
        <f t="shared" si="95"/>
        <v>1495.6</v>
      </c>
      <c r="R142" s="12">
        <f t="shared" si="95"/>
        <v>616.79999999999995</v>
      </c>
      <c r="S142" s="12">
        <f t="shared" si="95"/>
        <v>782</v>
      </c>
      <c r="T142" s="12">
        <f>T141*8</f>
        <v>4973.6000000000004</v>
      </c>
      <c r="U142" s="12">
        <f>U141*8</f>
        <v>11984</v>
      </c>
      <c r="V142" s="12">
        <f>V141*8</f>
        <v>573.67999999999995</v>
      </c>
      <c r="W142" s="12">
        <f>W141*4</f>
        <v>375.08</v>
      </c>
      <c r="X142" s="12">
        <f>X141*4</f>
        <v>368.04</v>
      </c>
      <c r="Y142" s="46">
        <f>Y141*4</f>
        <v>96.24</v>
      </c>
      <c r="Z142" s="63"/>
      <c r="AB142" s="63"/>
      <c r="AC142" s="8"/>
      <c r="AD142" s="8"/>
    </row>
    <row r="143" spans="1:40" ht="15.75" thickBot="1" x14ac:dyDescent="0.3">
      <c r="A143" s="1" t="s">
        <v>63</v>
      </c>
      <c r="B143" s="1">
        <v>2</v>
      </c>
      <c r="C143">
        <v>2</v>
      </c>
      <c r="D143">
        <v>2</v>
      </c>
      <c r="E143">
        <v>1</v>
      </c>
      <c r="F143">
        <v>1</v>
      </c>
      <c r="G143">
        <v>1</v>
      </c>
      <c r="H143">
        <v>1</v>
      </c>
      <c r="I143">
        <v>1</v>
      </c>
      <c r="J143">
        <v>1</v>
      </c>
      <c r="K143">
        <v>1</v>
      </c>
      <c r="L143">
        <v>1</v>
      </c>
      <c r="M143" s="7">
        <v>1</v>
      </c>
      <c r="N143" s="1">
        <v>2</v>
      </c>
      <c r="O143">
        <v>2</v>
      </c>
      <c r="P143">
        <v>2</v>
      </c>
      <c r="Q143">
        <v>1</v>
      </c>
      <c r="R143">
        <v>1</v>
      </c>
      <c r="S143">
        <v>1</v>
      </c>
      <c r="T143">
        <v>1</v>
      </c>
      <c r="U143">
        <v>1</v>
      </c>
      <c r="V143">
        <v>1</v>
      </c>
      <c r="W143">
        <v>1</v>
      </c>
      <c r="X143">
        <v>1</v>
      </c>
      <c r="Y143" s="7">
        <v>1</v>
      </c>
      <c r="Z143" s="63"/>
      <c r="AA143" s="8"/>
      <c r="AB143" s="63"/>
      <c r="AC143" s="8"/>
      <c r="AD143" s="8"/>
    </row>
    <row r="144" spans="1:40" x14ac:dyDescent="0.25">
      <c r="A144" s="1" t="s">
        <v>74</v>
      </c>
      <c r="B144" s="1">
        <f>B142*B143*0.001</f>
        <v>3.2824</v>
      </c>
      <c r="C144">
        <f>C142*C143*0.001</f>
        <v>0.2288</v>
      </c>
      <c r="D144">
        <f>D142*D143*0.001</f>
        <v>7.4272</v>
      </c>
      <c r="E144">
        <f>E142*E143*0.001</f>
        <v>1.5620000000000001</v>
      </c>
      <c r="F144">
        <f t="shared" ref="F144" si="96">F142*F143*0.001</f>
        <v>0.36699999999999999</v>
      </c>
      <c r="G144">
        <f>G142*G143*0.001</f>
        <v>0.85160000000000002</v>
      </c>
      <c r="H144">
        <f>H142*H143*0.001</f>
        <v>5.7143999999999995</v>
      </c>
      <c r="I144">
        <f>I142*I143*0.001</f>
        <v>12.76</v>
      </c>
      <c r="J144">
        <f>J142*J143*0.001</f>
        <v>0.62679999999999991</v>
      </c>
      <c r="K144">
        <f>K142*K143*0.001</f>
        <v>0.13408</v>
      </c>
      <c r="L144">
        <f t="shared" ref="L144" si="97">L142*L143*0.001</f>
        <v>9.6840000000000009E-2</v>
      </c>
      <c r="M144" s="7">
        <f>M142*M143*0.001</f>
        <v>6.0479999999999999E-2</v>
      </c>
      <c r="N144" s="1">
        <f>N142*N143*0.001</f>
        <v>3.84</v>
      </c>
      <c r="O144">
        <f>O142*O143*0.001</f>
        <v>0.37416000000000005</v>
      </c>
      <c r="P144">
        <f>P142*P143*0.001</f>
        <v>7.508</v>
      </c>
      <c r="Q144">
        <f>Q142*Q143*0.001</f>
        <v>1.4956</v>
      </c>
      <c r="R144">
        <f t="shared" ref="R144" si="98">R142*R143*0.001</f>
        <v>0.61680000000000001</v>
      </c>
      <c r="S144">
        <f>S142*S143*0.001</f>
        <v>0.78200000000000003</v>
      </c>
      <c r="T144">
        <f>T142*T143*0.001</f>
        <v>4.9736000000000002</v>
      </c>
      <c r="U144">
        <f>U142*U143*0.001</f>
        <v>11.984</v>
      </c>
      <c r="V144">
        <f>V142*V143*0.001</f>
        <v>0.57367999999999997</v>
      </c>
      <c r="W144">
        <f>W142*W143*0.001</f>
        <v>0.37507999999999997</v>
      </c>
      <c r="X144">
        <f t="shared" ref="X144" si="99">X142*X143*0.001</f>
        <v>0.36804000000000003</v>
      </c>
      <c r="Y144" s="7">
        <f>Y142*Y143*0.001</f>
        <v>9.6239999999999992E-2</v>
      </c>
      <c r="Z144" s="242" t="s">
        <v>315</v>
      </c>
      <c r="AA144" s="210"/>
      <c r="AB144" s="210"/>
      <c r="AC144" s="210"/>
      <c r="AD144" s="210"/>
      <c r="AE144" s="210"/>
      <c r="AF144" s="210"/>
      <c r="AG144" s="242" t="s">
        <v>316</v>
      </c>
      <c r="AH144" s="210"/>
      <c r="AI144" s="210"/>
      <c r="AJ144" s="210"/>
      <c r="AK144" s="210"/>
      <c r="AL144" s="210"/>
      <c r="AM144" s="210"/>
      <c r="AN144" s="211"/>
    </row>
    <row r="145" spans="1:40" x14ac:dyDescent="0.25">
      <c r="A145" s="1" t="s">
        <v>68</v>
      </c>
      <c r="B145" s="51">
        <f>$H$40-B144-E144</f>
        <v>6.8174639999999984</v>
      </c>
      <c r="C145" s="6">
        <f>$T$40-C144-F144</f>
        <v>13.160831733333335</v>
      </c>
      <c r="D145" s="6">
        <f>$AF$40-D144-G144</f>
        <v>1.5563520000000008</v>
      </c>
      <c r="E145" s="65" t="s">
        <v>343</v>
      </c>
      <c r="F145" s="92">
        <f>SUM(B145:D145)</f>
        <v>21.534647733333333</v>
      </c>
      <c r="G145" s="65"/>
      <c r="H145" s="192" t="s">
        <v>73</v>
      </c>
      <c r="I145" s="192"/>
      <c r="J145" s="192"/>
      <c r="K145" s="6">
        <f>H144+K144</f>
        <v>5.8484799999999995</v>
      </c>
      <c r="L145" s="6">
        <f>I144+L144</f>
        <v>12.85684</v>
      </c>
      <c r="M145" s="52">
        <f>J144+M144</f>
        <v>0.68727999999999989</v>
      </c>
      <c r="N145" s="51">
        <f>$H$40-N144-Q144</f>
        <v>6.3262640000000001</v>
      </c>
      <c r="O145" s="6">
        <f>$T$40-O144-R144</f>
        <v>12.765671733333335</v>
      </c>
      <c r="P145" s="6">
        <f>$AF$40-P144-S144</f>
        <v>1.5451520000000007</v>
      </c>
      <c r="Q145" s="65" t="s">
        <v>343</v>
      </c>
      <c r="R145" s="92">
        <f>SUM(N145:P145)</f>
        <v>20.637087733333338</v>
      </c>
      <c r="S145" s="65"/>
      <c r="T145" s="192" t="s">
        <v>73</v>
      </c>
      <c r="U145" s="192"/>
      <c r="V145" s="192"/>
      <c r="W145" s="6">
        <f>T144+W144</f>
        <v>5.3486799999999999</v>
      </c>
      <c r="X145" s="6">
        <f>U144+X144</f>
        <v>12.352040000000001</v>
      </c>
      <c r="Y145" s="52">
        <f>V144+Y144</f>
        <v>0.66991999999999996</v>
      </c>
      <c r="Z145" s="222" t="s">
        <v>11</v>
      </c>
      <c r="AA145" s="215"/>
      <c r="AB145" s="215"/>
      <c r="AC145" s="6" t="s">
        <v>0</v>
      </c>
      <c r="AD145" s="6" t="s">
        <v>1</v>
      </c>
      <c r="AE145" s="6" t="s">
        <v>2</v>
      </c>
      <c r="AF145" s="6" t="s">
        <v>312</v>
      </c>
      <c r="AG145" s="222" t="s">
        <v>11</v>
      </c>
      <c r="AH145" s="215"/>
      <c r="AI145" s="215"/>
      <c r="AJ145" s="215"/>
      <c r="AK145" s="6" t="s">
        <v>0</v>
      </c>
      <c r="AL145" s="6" t="s">
        <v>1</v>
      </c>
      <c r="AM145" s="6" t="s">
        <v>2</v>
      </c>
      <c r="AN145" s="52" t="s">
        <v>312</v>
      </c>
    </row>
    <row r="146" spans="1:40" x14ac:dyDescent="0.25">
      <c r="A146" s="1" t="s">
        <v>69</v>
      </c>
      <c r="B146" s="47">
        <f>(B145/$H$40)</f>
        <v>0.58459470973079419</v>
      </c>
      <c r="C146" s="48">
        <f>C145/$T$40</f>
        <v>0.95668997967312508</v>
      </c>
      <c r="D146" s="48">
        <f>D145/$AF$40</f>
        <v>0.15824381768578674</v>
      </c>
      <c r="E146" s="65" t="s">
        <v>344</v>
      </c>
      <c r="F146" s="92">
        <f>AVERAGE(F145,R145)</f>
        <v>21.085867733333338</v>
      </c>
      <c r="G146" s="65"/>
      <c r="H146" s="192" t="s">
        <v>71</v>
      </c>
      <c r="I146" s="192"/>
      <c r="J146" s="192"/>
      <c r="K146" s="48">
        <f>K145/B145</f>
        <v>0.85786738294474318</v>
      </c>
      <c r="L146" s="48">
        <f>L145/C145</f>
        <v>0.97690178405948347</v>
      </c>
      <c r="M146" s="53">
        <f>M145/D145</f>
        <v>0.44159675960194061</v>
      </c>
      <c r="N146" s="47">
        <f>(N145/$H$40)</f>
        <v>0.54247451350830367</v>
      </c>
      <c r="O146" s="48">
        <f>O145/$T$40</f>
        <v>0.92796492490245053</v>
      </c>
      <c r="P146" s="48">
        <f>P145/$AF$40</f>
        <v>0.15710504524993621</v>
      </c>
      <c r="Q146" s="65"/>
      <c r="R146" s="65"/>
      <c r="S146" s="65"/>
      <c r="T146" s="192" t="s">
        <v>71</v>
      </c>
      <c r="U146" s="192"/>
      <c r="V146" s="192"/>
      <c r="W146" s="48">
        <f>W145/N145</f>
        <v>0.84547214596166076</v>
      </c>
      <c r="X146" s="48">
        <f>X145/O145</f>
        <v>0.96759812237273257</v>
      </c>
      <c r="Y146" s="53">
        <f>Y145/P145</f>
        <v>0.43356252329867845</v>
      </c>
      <c r="Z146" s="222" t="s">
        <v>313</v>
      </c>
      <c r="AA146" s="215"/>
      <c r="AB146" s="215"/>
      <c r="AC146" s="48">
        <f>AVERAGE(B146,N146)</f>
        <v>0.56353461161954899</v>
      </c>
      <c r="AD146" s="48">
        <f>AVERAGE(C146,O146)</f>
        <v>0.9423274522877878</v>
      </c>
      <c r="AE146" s="48">
        <f>AVERAGE(D146,P146)</f>
        <v>0.15767443146786148</v>
      </c>
      <c r="AF146" s="48">
        <f>AVERAGE(B147,N147)</f>
        <v>0.55451216512506618</v>
      </c>
      <c r="AG146" s="222" t="s">
        <v>317</v>
      </c>
      <c r="AH146" s="215"/>
      <c r="AI146" s="215"/>
      <c r="AJ146" s="215"/>
      <c r="AK146" s="48">
        <f>AVERAGE(K146,W146)</f>
        <v>0.85166976445320197</v>
      </c>
      <c r="AL146" s="48">
        <f>AVERAGE(L146,X146)</f>
        <v>0.97224995321610796</v>
      </c>
      <c r="AM146" s="48">
        <f>AVERAGE(M146,Y146)</f>
        <v>0.43757964145030953</v>
      </c>
      <c r="AN146" s="53">
        <f>AVERAGE(K147,W147)</f>
        <v>0.75383311970653977</v>
      </c>
    </row>
    <row r="147" spans="1:40" ht="15.75" thickBot="1" x14ac:dyDescent="0.3">
      <c r="A147" s="2" t="s">
        <v>70</v>
      </c>
      <c r="B147" s="201">
        <f>AVERAGE(B146:D146)</f>
        <v>0.56650950236323538</v>
      </c>
      <c r="C147" s="199"/>
      <c r="D147" s="199"/>
      <c r="E147" s="67"/>
      <c r="F147" s="67"/>
      <c r="G147" s="67"/>
      <c r="H147" s="202" t="s">
        <v>72</v>
      </c>
      <c r="I147" s="202"/>
      <c r="J147" s="202"/>
      <c r="K147" s="199">
        <f>AVERAGE(K146:M146)</f>
        <v>0.75878864220205566</v>
      </c>
      <c r="L147" s="199"/>
      <c r="M147" s="200"/>
      <c r="N147" s="201">
        <f>AVERAGE(N146:P146)</f>
        <v>0.54251482788689687</v>
      </c>
      <c r="O147" s="199"/>
      <c r="P147" s="199"/>
      <c r="Q147" s="67"/>
      <c r="R147" s="67"/>
      <c r="S147" s="67"/>
      <c r="T147" s="202" t="s">
        <v>72</v>
      </c>
      <c r="U147" s="202"/>
      <c r="V147" s="202"/>
      <c r="W147" s="199">
        <f>AVERAGE(W146:Y146)</f>
        <v>0.74887759721102398</v>
      </c>
      <c r="X147" s="199"/>
      <c r="Y147" s="200"/>
      <c r="Z147" s="212" t="s">
        <v>314</v>
      </c>
      <c r="AA147" s="213"/>
      <c r="AB147" s="213"/>
      <c r="AC147" s="76">
        <f>STDEV(B146,N146)</f>
        <v>2.9783476373831053E-2</v>
      </c>
      <c r="AD147" s="76">
        <f>STDEV(C146,O146)</f>
        <v>2.0311681018298965E-2</v>
      </c>
      <c r="AE147" s="76">
        <f>STDEV(D146,P146)</f>
        <v>8.052337116182341E-4</v>
      </c>
      <c r="AF147" s="76">
        <f>STDEV(B147,N147)</f>
        <v>1.6966797034582735E-2</v>
      </c>
      <c r="AG147" s="212" t="s">
        <v>314</v>
      </c>
      <c r="AH147" s="213"/>
      <c r="AI147" s="213"/>
      <c r="AJ147" s="213"/>
      <c r="AK147" s="76">
        <f>STDEV(K146,W146)</f>
        <v>8.7647561251518648E-3</v>
      </c>
      <c r="AL147" s="76">
        <f>STDEV(L146,X146)</f>
        <v>6.5786822685670321E-3</v>
      </c>
      <c r="AM147" s="76">
        <f>STDEV(M146,Y146)</f>
        <v>5.681062971691817E-3</v>
      </c>
      <c r="AN147" s="77">
        <f>STDEV(K147,W147)</f>
        <v>7.0081671218034667E-3</v>
      </c>
    </row>
    <row r="148" spans="1:40" ht="31.5" x14ac:dyDescent="0.5">
      <c r="A148" s="1"/>
      <c r="B148" s="196" t="s">
        <v>86</v>
      </c>
      <c r="C148" s="197"/>
      <c r="D148" s="197"/>
      <c r="E148" s="197"/>
      <c r="F148" s="197"/>
      <c r="G148" s="197"/>
      <c r="H148" s="197"/>
      <c r="I148" s="197"/>
      <c r="J148" s="197"/>
      <c r="K148" s="197"/>
      <c r="L148" s="197"/>
      <c r="M148" s="198"/>
      <c r="N148" s="196" t="s">
        <v>90</v>
      </c>
      <c r="O148" s="197"/>
      <c r="P148" s="197"/>
      <c r="Q148" s="197"/>
      <c r="R148" s="197"/>
      <c r="S148" s="197"/>
      <c r="T148" s="197"/>
      <c r="U148" s="197"/>
      <c r="V148" s="197"/>
      <c r="W148" s="197"/>
      <c r="X148" s="197"/>
      <c r="Y148" s="198"/>
      <c r="Z148" s="63"/>
      <c r="AA148" s="8"/>
      <c r="AB148" s="63"/>
      <c r="AC148" s="8"/>
      <c r="AD148" s="8"/>
    </row>
    <row r="149" spans="1:40" x14ac:dyDescent="0.25">
      <c r="A149" s="1"/>
      <c r="B149" s="254" t="s">
        <v>204</v>
      </c>
      <c r="C149" s="252"/>
      <c r="D149" s="252"/>
      <c r="E149" s="252" t="s">
        <v>205</v>
      </c>
      <c r="F149" s="252"/>
      <c r="G149" s="252"/>
      <c r="H149" s="252" t="s">
        <v>206</v>
      </c>
      <c r="I149" s="252"/>
      <c r="J149" s="252"/>
      <c r="K149" s="252" t="s">
        <v>207</v>
      </c>
      <c r="L149" s="252"/>
      <c r="M149" s="253"/>
      <c r="N149" s="254" t="s">
        <v>216</v>
      </c>
      <c r="O149" s="252"/>
      <c r="P149" s="252"/>
      <c r="Q149" s="252" t="s">
        <v>217</v>
      </c>
      <c r="R149" s="252"/>
      <c r="S149" s="252"/>
      <c r="T149" s="252" t="s">
        <v>218</v>
      </c>
      <c r="U149" s="252"/>
      <c r="V149" s="252"/>
      <c r="W149" s="252" t="s">
        <v>219</v>
      </c>
      <c r="X149" s="252"/>
      <c r="Y149" s="253"/>
      <c r="Z149" s="63"/>
      <c r="AA149" s="8"/>
      <c r="AB149" s="63"/>
      <c r="AC149" s="8"/>
      <c r="AD149" s="8"/>
    </row>
    <row r="150" spans="1:40" x14ac:dyDescent="0.25">
      <c r="A150" s="1" t="s">
        <v>11</v>
      </c>
      <c r="B150" s="20" t="s">
        <v>0</v>
      </c>
      <c r="C150" s="18" t="s">
        <v>1</v>
      </c>
      <c r="D150" s="18" t="s">
        <v>2</v>
      </c>
      <c r="E150" s="18" t="s">
        <v>0</v>
      </c>
      <c r="F150" s="18" t="s">
        <v>1</v>
      </c>
      <c r="G150" s="18" t="s">
        <v>2</v>
      </c>
      <c r="H150" s="18" t="s">
        <v>0</v>
      </c>
      <c r="I150" s="18" t="s">
        <v>1</v>
      </c>
      <c r="J150" s="18" t="s">
        <v>2</v>
      </c>
      <c r="K150" s="18" t="s">
        <v>0</v>
      </c>
      <c r="L150" s="18" t="s">
        <v>1</v>
      </c>
      <c r="M150" s="21" t="s">
        <v>2</v>
      </c>
      <c r="N150" s="20" t="s">
        <v>0</v>
      </c>
      <c r="O150" s="18" t="s">
        <v>1</v>
      </c>
      <c r="P150" s="18" t="s">
        <v>2</v>
      </c>
      <c r="Q150" s="18" t="s">
        <v>0</v>
      </c>
      <c r="R150" s="18" t="s">
        <v>1</v>
      </c>
      <c r="S150" s="18" t="s">
        <v>2</v>
      </c>
      <c r="T150" s="18" t="s">
        <v>0</v>
      </c>
      <c r="U150" s="18" t="s">
        <v>1</v>
      </c>
      <c r="V150" s="18" t="s">
        <v>2</v>
      </c>
      <c r="W150" s="18" t="s">
        <v>0</v>
      </c>
      <c r="X150" s="18" t="s">
        <v>1</v>
      </c>
      <c r="Y150" s="21" t="s">
        <v>2</v>
      </c>
      <c r="Z150" s="63"/>
      <c r="AA150" s="8"/>
      <c r="AB150" s="63"/>
      <c r="AC150" s="8"/>
      <c r="AD150" s="8"/>
    </row>
    <row r="151" spans="1:40" x14ac:dyDescent="0.25">
      <c r="A151" s="1" t="s">
        <v>16</v>
      </c>
      <c r="B151" s="22">
        <v>466.6</v>
      </c>
      <c r="C151" s="23">
        <v>50.99</v>
      </c>
      <c r="D151" s="23">
        <v>932.5</v>
      </c>
      <c r="E151" s="23">
        <v>355.4</v>
      </c>
      <c r="F151" s="23">
        <v>137.69999999999999</v>
      </c>
      <c r="G151" s="23">
        <v>228.1</v>
      </c>
      <c r="H151" s="23">
        <v>706</v>
      </c>
      <c r="I151" s="23">
        <v>1690</v>
      </c>
      <c r="J151" s="23">
        <v>82.28</v>
      </c>
      <c r="K151" s="23">
        <v>40.81</v>
      </c>
      <c r="L151" s="23">
        <v>19.440000000000001</v>
      </c>
      <c r="M151" s="24">
        <v>19.760000000000002</v>
      </c>
      <c r="N151" s="22">
        <v>470.6</v>
      </c>
      <c r="O151" s="23">
        <v>109.9</v>
      </c>
      <c r="P151" s="23">
        <v>942.4</v>
      </c>
      <c r="Q151" s="23">
        <v>384.8</v>
      </c>
      <c r="R151" s="23">
        <v>163.80000000000001</v>
      </c>
      <c r="S151" s="23">
        <v>258.7</v>
      </c>
      <c r="T151" s="23">
        <v>650.6</v>
      </c>
      <c r="U151" s="23">
        <v>1488</v>
      </c>
      <c r="V151" s="23">
        <v>88.3</v>
      </c>
      <c r="W151" s="23">
        <v>45.77</v>
      </c>
      <c r="X151" s="23">
        <v>18.64</v>
      </c>
      <c r="Y151" s="24">
        <v>12.88</v>
      </c>
      <c r="Z151" s="63"/>
      <c r="AA151" s="63"/>
      <c r="AB151" s="63"/>
      <c r="AD151" s="8"/>
    </row>
    <row r="152" spans="1:40" x14ac:dyDescent="0.25">
      <c r="A152" s="1" t="s">
        <v>65</v>
      </c>
      <c r="B152" s="45">
        <f t="shared" ref="B152:G152" si="100">B151*4</f>
        <v>1866.4</v>
      </c>
      <c r="C152" s="12">
        <f t="shared" si="100"/>
        <v>203.96</v>
      </c>
      <c r="D152" s="12">
        <f t="shared" si="100"/>
        <v>3730</v>
      </c>
      <c r="E152" s="12">
        <f t="shared" si="100"/>
        <v>1421.6</v>
      </c>
      <c r="F152" s="12">
        <f t="shared" si="100"/>
        <v>550.79999999999995</v>
      </c>
      <c r="G152" s="12">
        <f t="shared" si="100"/>
        <v>912.4</v>
      </c>
      <c r="H152" s="12">
        <f>H151*8</f>
        <v>5648</v>
      </c>
      <c r="I152" s="12">
        <f>I151*8</f>
        <v>13520</v>
      </c>
      <c r="J152" s="12">
        <f>J151*8</f>
        <v>658.24</v>
      </c>
      <c r="K152" s="12">
        <f t="shared" ref="K152:S152" si="101">K151*4</f>
        <v>163.24</v>
      </c>
      <c r="L152" s="12">
        <f t="shared" si="101"/>
        <v>77.760000000000005</v>
      </c>
      <c r="M152" s="46">
        <f t="shared" si="101"/>
        <v>79.040000000000006</v>
      </c>
      <c r="N152" s="45">
        <f t="shared" si="101"/>
        <v>1882.4</v>
      </c>
      <c r="O152" s="12">
        <f t="shared" si="101"/>
        <v>439.6</v>
      </c>
      <c r="P152" s="12">
        <f t="shared" si="101"/>
        <v>3769.6</v>
      </c>
      <c r="Q152" s="12">
        <f t="shared" si="101"/>
        <v>1539.2</v>
      </c>
      <c r="R152" s="12">
        <f t="shared" si="101"/>
        <v>655.20000000000005</v>
      </c>
      <c r="S152" s="12">
        <f t="shared" si="101"/>
        <v>1034.8</v>
      </c>
      <c r="T152" s="12">
        <f>T151*8</f>
        <v>5204.8</v>
      </c>
      <c r="U152" s="12">
        <f>U151*8</f>
        <v>11904</v>
      </c>
      <c r="V152" s="12">
        <f>V151*8</f>
        <v>706.4</v>
      </c>
      <c r="W152" s="12">
        <f>W151*4</f>
        <v>183.08</v>
      </c>
      <c r="X152" s="12">
        <f>X151*4</f>
        <v>74.56</v>
      </c>
      <c r="Y152" s="46">
        <f>Y151*4</f>
        <v>51.52</v>
      </c>
      <c r="Z152" s="63"/>
      <c r="AA152" s="63"/>
      <c r="AB152" s="63"/>
    </row>
    <row r="153" spans="1:40" ht="15.75" thickBot="1" x14ac:dyDescent="0.3">
      <c r="A153" s="1" t="s">
        <v>63</v>
      </c>
      <c r="B153" s="1">
        <v>2</v>
      </c>
      <c r="C153">
        <v>2</v>
      </c>
      <c r="D153">
        <v>2</v>
      </c>
      <c r="E153">
        <v>1</v>
      </c>
      <c r="F153">
        <v>1</v>
      </c>
      <c r="G153">
        <v>1</v>
      </c>
      <c r="H153">
        <v>1</v>
      </c>
      <c r="I153">
        <v>1</v>
      </c>
      <c r="J153">
        <v>1</v>
      </c>
      <c r="K153">
        <v>1</v>
      </c>
      <c r="L153">
        <v>1</v>
      </c>
      <c r="M153" s="7">
        <v>1</v>
      </c>
      <c r="N153" s="1">
        <v>2</v>
      </c>
      <c r="O153">
        <v>2</v>
      </c>
      <c r="P153">
        <v>2</v>
      </c>
      <c r="Q153">
        <v>1</v>
      </c>
      <c r="R153">
        <v>1</v>
      </c>
      <c r="S153">
        <v>1</v>
      </c>
      <c r="T153">
        <v>1</v>
      </c>
      <c r="U153">
        <v>1</v>
      </c>
      <c r="V153">
        <v>1</v>
      </c>
      <c r="W153">
        <v>1</v>
      </c>
      <c r="X153">
        <v>1</v>
      </c>
      <c r="Y153" s="7">
        <v>1</v>
      </c>
      <c r="Z153" s="63"/>
      <c r="AA153" s="63"/>
      <c r="AB153" s="63"/>
    </row>
    <row r="154" spans="1:40" x14ac:dyDescent="0.25">
      <c r="A154" s="1" t="s">
        <v>74</v>
      </c>
      <c r="B154" s="1">
        <f>B152*B153*0.001</f>
        <v>3.7328000000000001</v>
      </c>
      <c r="C154">
        <f>C152*C153*0.001</f>
        <v>0.40792</v>
      </c>
      <c r="D154">
        <f>D152*D153*0.001</f>
        <v>7.46</v>
      </c>
      <c r="E154">
        <f>E152*E153*0.001</f>
        <v>1.4216</v>
      </c>
      <c r="F154">
        <f t="shared" ref="F154" si="102">F152*F153*0.001</f>
        <v>0.55079999999999996</v>
      </c>
      <c r="G154">
        <f>G152*G153*0.001</f>
        <v>0.91239999999999999</v>
      </c>
      <c r="H154">
        <f>H152*H153*0.001</f>
        <v>5.6479999999999997</v>
      </c>
      <c r="I154">
        <f>I152*I153*0.001</f>
        <v>13.52</v>
      </c>
      <c r="J154">
        <f>J152*J153*0.001</f>
        <v>0.65824000000000005</v>
      </c>
      <c r="K154">
        <f>K152*K153*0.001</f>
        <v>0.16324000000000002</v>
      </c>
      <c r="L154">
        <f t="shared" ref="L154" si="103">L152*L153*0.001</f>
        <v>7.776000000000001E-2</v>
      </c>
      <c r="M154" s="7">
        <f>M152*M153*0.001</f>
        <v>7.9040000000000013E-2</v>
      </c>
      <c r="N154" s="1">
        <f>N152*N153*0.001</f>
        <v>3.7648000000000001</v>
      </c>
      <c r="O154">
        <f>O152*O153*0.001</f>
        <v>0.87920000000000009</v>
      </c>
      <c r="P154">
        <f>P152*P153*0.001</f>
        <v>7.5392000000000001</v>
      </c>
      <c r="Q154">
        <f>Q152*Q153*0.001</f>
        <v>1.5392000000000001</v>
      </c>
      <c r="R154">
        <f t="shared" ref="R154" si="104">R152*R153*0.001</f>
        <v>0.6552</v>
      </c>
      <c r="S154">
        <f>S152*S153*0.001</f>
        <v>1.0347999999999999</v>
      </c>
      <c r="T154">
        <f>T152*T153*0.001</f>
        <v>5.2048000000000005</v>
      </c>
      <c r="U154">
        <f>U152*U153*0.001</f>
        <v>11.904</v>
      </c>
      <c r="V154">
        <f>V152*V153*0.001</f>
        <v>0.70640000000000003</v>
      </c>
      <c r="W154">
        <f>W152*W153*0.001</f>
        <v>0.18308000000000002</v>
      </c>
      <c r="X154">
        <f t="shared" ref="X154" si="105">X152*X153*0.001</f>
        <v>7.4560000000000001E-2</v>
      </c>
      <c r="Y154" s="7">
        <f>Y152*Y153*0.001</f>
        <v>5.1520000000000003E-2</v>
      </c>
      <c r="Z154" s="242" t="s">
        <v>315</v>
      </c>
      <c r="AA154" s="210"/>
      <c r="AB154" s="210"/>
      <c r="AC154" s="210"/>
      <c r="AD154" s="210"/>
      <c r="AE154" s="210"/>
      <c r="AF154" s="210"/>
      <c r="AG154" s="242" t="s">
        <v>316</v>
      </c>
      <c r="AH154" s="210"/>
      <c r="AI154" s="210"/>
      <c r="AJ154" s="210"/>
      <c r="AK154" s="210"/>
      <c r="AL154" s="210"/>
      <c r="AM154" s="210"/>
      <c r="AN154" s="211"/>
    </row>
    <row r="155" spans="1:40" x14ac:dyDescent="0.25">
      <c r="A155" s="1" t="s">
        <v>68</v>
      </c>
      <c r="B155" s="51">
        <f>$H$51-B154-E154</f>
        <v>6.0782280000000002</v>
      </c>
      <c r="C155" s="6">
        <f>$T$51-C154-F154</f>
        <v>12.498909333333334</v>
      </c>
      <c r="D155" s="6">
        <f>$AF$51-D154-G154</f>
        <v>1.7073119999999991</v>
      </c>
      <c r="E155" s="65" t="s">
        <v>343</v>
      </c>
      <c r="F155" s="92">
        <f>SUM(B155:D155)</f>
        <v>20.284449333333331</v>
      </c>
      <c r="G155" s="65"/>
      <c r="H155" s="192" t="s">
        <v>73</v>
      </c>
      <c r="I155" s="192"/>
      <c r="J155" s="192"/>
      <c r="K155" s="6">
        <f>H154+K154</f>
        <v>5.8112399999999997</v>
      </c>
      <c r="L155" s="6">
        <f>I154+L154</f>
        <v>13.597759999999999</v>
      </c>
      <c r="M155" s="52">
        <f>J154+M154</f>
        <v>0.73728000000000005</v>
      </c>
      <c r="N155" s="51">
        <f>$H$51-N154-Q154</f>
        <v>5.9286279999999998</v>
      </c>
      <c r="O155" s="6">
        <f>$T$51-O154-R154</f>
        <v>11.923229333333333</v>
      </c>
      <c r="P155" s="6">
        <f>$AF$51-P154-S154</f>
        <v>1.5057119999999988</v>
      </c>
      <c r="Q155" s="65" t="s">
        <v>343</v>
      </c>
      <c r="R155" s="92">
        <f>SUM(N155:P155)</f>
        <v>19.357569333333334</v>
      </c>
      <c r="S155" s="65"/>
      <c r="T155" s="192" t="s">
        <v>73</v>
      </c>
      <c r="U155" s="192"/>
      <c r="V155" s="192"/>
      <c r="W155" s="6">
        <f>T154+W154</f>
        <v>5.3878800000000009</v>
      </c>
      <c r="X155" s="6">
        <f>U154+X154</f>
        <v>11.97856</v>
      </c>
      <c r="Y155" s="52">
        <f>V154+Y154</f>
        <v>0.75792000000000004</v>
      </c>
      <c r="Z155" s="222" t="s">
        <v>11</v>
      </c>
      <c r="AA155" s="215"/>
      <c r="AB155" s="215"/>
      <c r="AC155" s="6" t="s">
        <v>0</v>
      </c>
      <c r="AD155" s="6" t="s">
        <v>1</v>
      </c>
      <c r="AE155" s="6" t="s">
        <v>2</v>
      </c>
      <c r="AF155" s="6" t="s">
        <v>312</v>
      </c>
      <c r="AG155" s="222" t="s">
        <v>11</v>
      </c>
      <c r="AH155" s="215"/>
      <c r="AI155" s="215"/>
      <c r="AJ155" s="215"/>
      <c r="AK155" s="6" t="s">
        <v>0</v>
      </c>
      <c r="AL155" s="6" t="s">
        <v>1</v>
      </c>
      <c r="AM155" s="6" t="s">
        <v>2</v>
      </c>
      <c r="AN155" s="52" t="s">
        <v>312</v>
      </c>
    </row>
    <row r="156" spans="1:40" x14ac:dyDescent="0.25">
      <c r="A156" s="1" t="s">
        <v>69</v>
      </c>
      <c r="B156" s="47">
        <f>(B155/$H$51)</f>
        <v>0.54112252270795402</v>
      </c>
      <c r="C156" s="48">
        <f>C155/$T$51</f>
        <v>0.92876011247944401</v>
      </c>
      <c r="D156" s="48">
        <f>D155/$AF$51</f>
        <v>0.16938102993418852</v>
      </c>
      <c r="E156" s="65" t="s">
        <v>344</v>
      </c>
      <c r="F156" s="92">
        <f>AVERAGE(F155,R155)</f>
        <v>19.821009333333333</v>
      </c>
      <c r="G156" s="65"/>
      <c r="H156" s="192" t="s">
        <v>71</v>
      </c>
      <c r="I156" s="192"/>
      <c r="J156" s="192"/>
      <c r="K156" s="48">
        <f>K155/B155</f>
        <v>0.95607469808635004</v>
      </c>
      <c r="L156" s="48">
        <f>L155/C155</f>
        <v>1.0879157242733286</v>
      </c>
      <c r="M156" s="53">
        <f>M155/D155</f>
        <v>0.43183671174337229</v>
      </c>
      <c r="N156" s="47">
        <f>(N155/$H$51)</f>
        <v>0.52780417903984711</v>
      </c>
      <c r="O156" s="48">
        <f>O155/$T$51</f>
        <v>0.88598289030004485</v>
      </c>
      <c r="P156" s="48">
        <f>P155/$AF$51</f>
        <v>0.14938045848929007</v>
      </c>
      <c r="Q156" s="65"/>
      <c r="R156" s="65"/>
      <c r="S156" s="65"/>
      <c r="T156" s="192" t="s">
        <v>71</v>
      </c>
      <c r="U156" s="192"/>
      <c r="V156" s="192"/>
      <c r="W156" s="48">
        <f>W155/N155</f>
        <v>0.90879036431363225</v>
      </c>
      <c r="X156" s="48">
        <f>X155/O155</f>
        <v>1.004640577239589</v>
      </c>
      <c r="Y156" s="53">
        <f>Y155/P155</f>
        <v>0.50336319296120413</v>
      </c>
      <c r="Z156" s="222" t="s">
        <v>313</v>
      </c>
      <c r="AA156" s="215"/>
      <c r="AB156" s="215"/>
      <c r="AC156" s="48">
        <f>AVERAGE(B156,N156)</f>
        <v>0.53446335087390051</v>
      </c>
      <c r="AD156" s="48">
        <f>AVERAGE(C156,O156)</f>
        <v>0.90737150138974443</v>
      </c>
      <c r="AE156" s="48">
        <f>AVERAGE(D156,P156)</f>
        <v>0.15938074421173931</v>
      </c>
      <c r="AF156" s="48">
        <f>AVERAGE(B157,N157)</f>
        <v>0.53373853215846134</v>
      </c>
      <c r="AG156" s="222" t="s">
        <v>317</v>
      </c>
      <c r="AH156" s="215"/>
      <c r="AI156" s="215"/>
      <c r="AJ156" s="215"/>
      <c r="AK156" s="48">
        <f>AVERAGE(K156,W156)</f>
        <v>0.93243253119999114</v>
      </c>
      <c r="AL156" s="48">
        <f>AVERAGE(L156,X156)</f>
        <v>1.0462781507564589</v>
      </c>
      <c r="AM156" s="48">
        <f>AVERAGE(M156,Y156)</f>
        <v>0.46759995235228824</v>
      </c>
      <c r="AN156" s="53">
        <f>AVERAGE(K157,W157)</f>
        <v>0.81543687810291277</v>
      </c>
    </row>
    <row r="157" spans="1:40" ht="15.75" thickBot="1" x14ac:dyDescent="0.3">
      <c r="A157" s="2" t="s">
        <v>70</v>
      </c>
      <c r="B157" s="201">
        <f>AVERAGE(B156:D156)</f>
        <v>0.54642122170719543</v>
      </c>
      <c r="C157" s="199"/>
      <c r="D157" s="199"/>
      <c r="E157" s="67"/>
      <c r="F157" s="67"/>
      <c r="G157" s="67"/>
      <c r="H157" s="202" t="s">
        <v>72</v>
      </c>
      <c r="I157" s="202"/>
      <c r="J157" s="202"/>
      <c r="K157" s="199">
        <f>AVERAGE(K156:M156)</f>
        <v>0.82527571136768374</v>
      </c>
      <c r="L157" s="199"/>
      <c r="M157" s="200"/>
      <c r="N157" s="201">
        <f>AVERAGE(N156:P156)</f>
        <v>0.52105584260972737</v>
      </c>
      <c r="O157" s="199"/>
      <c r="P157" s="199"/>
      <c r="Q157" s="67"/>
      <c r="R157" s="67"/>
      <c r="S157" s="67"/>
      <c r="T157" s="202" t="s">
        <v>72</v>
      </c>
      <c r="U157" s="202"/>
      <c r="V157" s="202"/>
      <c r="W157" s="199">
        <f>AVERAGE(W156:Y156)</f>
        <v>0.80559804483814179</v>
      </c>
      <c r="X157" s="199"/>
      <c r="Y157" s="200"/>
      <c r="Z157" s="212" t="s">
        <v>314</v>
      </c>
      <c r="AA157" s="213"/>
      <c r="AB157" s="213"/>
      <c r="AC157" s="76">
        <f>STDEV(B156,N156)</f>
        <v>9.4174911218913165E-3</v>
      </c>
      <c r="AD157" s="76">
        <f>STDEV(C156,O156)</f>
        <v>3.0248063883376735E-2</v>
      </c>
      <c r="AE157" s="76">
        <f>STDEV(D156,P156)</f>
        <v>1.4142539696293716E-2</v>
      </c>
      <c r="AF157" s="76">
        <f>STDEV(B157,N157)</f>
        <v>1.793603156718717E-2</v>
      </c>
      <c r="AG157" s="212" t="s">
        <v>314</v>
      </c>
      <c r="AH157" s="213"/>
      <c r="AI157" s="213"/>
      <c r="AJ157" s="213"/>
      <c r="AK157" s="76">
        <f>STDEV(K156,W156)</f>
        <v>3.3435073054576839E-2</v>
      </c>
      <c r="AL157" s="76">
        <f>STDEV(L156,X156)</f>
        <v>5.8884421171864092E-2</v>
      </c>
      <c r="AM157" s="76">
        <f>STDEV(M156,Y156)</f>
        <v>5.0576859903541119E-2</v>
      </c>
      <c r="AN157" s="77">
        <f>STDEV(K157,W157)</f>
        <v>1.3914211440966669E-2</v>
      </c>
    </row>
    <row r="158" spans="1:40" ht="31.5" x14ac:dyDescent="0.5">
      <c r="A158" s="1"/>
      <c r="B158" s="196" t="s">
        <v>87</v>
      </c>
      <c r="C158" s="197"/>
      <c r="D158" s="197"/>
      <c r="E158" s="197"/>
      <c r="F158" s="197"/>
      <c r="G158" s="197"/>
      <c r="H158" s="197"/>
      <c r="I158" s="197"/>
      <c r="J158" s="197"/>
      <c r="K158" s="197"/>
      <c r="L158" s="197"/>
      <c r="M158" s="198"/>
      <c r="N158" s="196" t="s">
        <v>91</v>
      </c>
      <c r="O158" s="197"/>
      <c r="P158" s="197"/>
      <c r="Q158" s="197"/>
      <c r="R158" s="197"/>
      <c r="S158" s="197"/>
      <c r="T158" s="197"/>
      <c r="U158" s="197"/>
      <c r="V158" s="197"/>
      <c r="W158" s="197"/>
      <c r="X158" s="197"/>
      <c r="Y158" s="198"/>
      <c r="Z158" s="63"/>
      <c r="AA158" s="63"/>
      <c r="AB158" s="63"/>
    </row>
    <row r="159" spans="1:40" x14ac:dyDescent="0.25">
      <c r="A159" s="1"/>
      <c r="B159" s="254" t="s">
        <v>208</v>
      </c>
      <c r="C159" s="252"/>
      <c r="D159" s="252"/>
      <c r="E159" s="252" t="s">
        <v>209</v>
      </c>
      <c r="F159" s="252"/>
      <c r="G159" s="252"/>
      <c r="H159" s="252" t="s">
        <v>210</v>
      </c>
      <c r="I159" s="252"/>
      <c r="J159" s="252"/>
      <c r="K159" s="252" t="s">
        <v>211</v>
      </c>
      <c r="L159" s="252"/>
      <c r="M159" s="253"/>
      <c r="N159" s="254" t="s">
        <v>212</v>
      </c>
      <c r="O159" s="252"/>
      <c r="P159" s="252"/>
      <c r="Q159" s="252" t="s">
        <v>213</v>
      </c>
      <c r="R159" s="252"/>
      <c r="S159" s="252"/>
      <c r="T159" s="252" t="s">
        <v>214</v>
      </c>
      <c r="U159" s="252"/>
      <c r="V159" s="252"/>
      <c r="W159" s="252" t="s">
        <v>215</v>
      </c>
      <c r="X159" s="252"/>
      <c r="Y159" s="253"/>
      <c r="Z159" s="63"/>
      <c r="AA159" s="63"/>
      <c r="AB159" s="63"/>
    </row>
    <row r="160" spans="1:40" x14ac:dyDescent="0.25">
      <c r="A160" s="1" t="s">
        <v>11</v>
      </c>
      <c r="B160" s="20" t="s">
        <v>0</v>
      </c>
      <c r="C160" s="18" t="s">
        <v>1</v>
      </c>
      <c r="D160" s="18" t="s">
        <v>2</v>
      </c>
      <c r="E160" s="18" t="s">
        <v>0</v>
      </c>
      <c r="F160" s="18" t="s">
        <v>1</v>
      </c>
      <c r="G160" s="18" t="s">
        <v>2</v>
      </c>
      <c r="H160" s="18" t="s">
        <v>0</v>
      </c>
      <c r="I160" s="18" t="s">
        <v>1</v>
      </c>
      <c r="J160" s="18" t="s">
        <v>2</v>
      </c>
      <c r="K160" s="18" t="s">
        <v>0</v>
      </c>
      <c r="L160" s="18" t="s">
        <v>1</v>
      </c>
      <c r="M160" s="21" t="s">
        <v>2</v>
      </c>
      <c r="N160" s="20" t="s">
        <v>0</v>
      </c>
      <c r="O160" s="18" t="s">
        <v>1</v>
      </c>
      <c r="P160" s="18" t="s">
        <v>2</v>
      </c>
      <c r="Q160" s="18" t="s">
        <v>0</v>
      </c>
      <c r="R160" s="18" t="s">
        <v>1</v>
      </c>
      <c r="S160" s="18" t="s">
        <v>2</v>
      </c>
      <c r="T160" s="18" t="s">
        <v>0</v>
      </c>
      <c r="U160" s="18" t="s">
        <v>1</v>
      </c>
      <c r="V160" s="18" t="s">
        <v>2</v>
      </c>
      <c r="W160" s="18" t="s">
        <v>0</v>
      </c>
      <c r="X160" s="18" t="s">
        <v>1</v>
      </c>
      <c r="Y160" s="21" t="s">
        <v>2</v>
      </c>
      <c r="Z160" s="63"/>
      <c r="AA160" s="63"/>
      <c r="AB160" s="63"/>
    </row>
    <row r="161" spans="1:40" x14ac:dyDescent="0.25">
      <c r="A161" s="1" t="s">
        <v>16</v>
      </c>
      <c r="B161" s="22">
        <v>415.9</v>
      </c>
      <c r="C161" s="23">
        <v>25.27</v>
      </c>
      <c r="D161" s="23">
        <v>924.7</v>
      </c>
      <c r="E161" s="23">
        <v>398.9</v>
      </c>
      <c r="F161" s="23">
        <v>142</v>
      </c>
      <c r="G161" s="23">
        <v>237.9</v>
      </c>
      <c r="H161" s="23">
        <v>772.1</v>
      </c>
      <c r="I161" s="23">
        <v>1741</v>
      </c>
      <c r="J161" s="23">
        <v>86.05</v>
      </c>
      <c r="K161" s="23">
        <v>34.380000000000003</v>
      </c>
      <c r="L161" s="23">
        <v>18.88</v>
      </c>
      <c r="M161" s="24">
        <v>16.329999999999998</v>
      </c>
      <c r="N161" s="22">
        <v>502.7</v>
      </c>
      <c r="O161" s="23">
        <v>88.33</v>
      </c>
      <c r="P161" s="23">
        <v>930.8</v>
      </c>
      <c r="Q161" s="23">
        <v>375.5</v>
      </c>
      <c r="R161" s="23">
        <v>170.1</v>
      </c>
      <c r="S161" s="23">
        <v>274</v>
      </c>
      <c r="T161" s="23">
        <v>675.4</v>
      </c>
      <c r="U161" s="23">
        <v>1569</v>
      </c>
      <c r="V161" s="23">
        <v>91.82</v>
      </c>
      <c r="W161" s="23">
        <v>42.51</v>
      </c>
      <c r="X161" s="23">
        <v>45.62</v>
      </c>
      <c r="Y161" s="24">
        <v>15.85</v>
      </c>
      <c r="Z161" s="63"/>
      <c r="AA161" s="63"/>
      <c r="AB161" s="63"/>
    </row>
    <row r="162" spans="1:40" x14ac:dyDescent="0.25">
      <c r="A162" s="1" t="s">
        <v>65</v>
      </c>
      <c r="B162" s="45">
        <f t="shared" ref="B162:G162" si="106">B161*4</f>
        <v>1663.6</v>
      </c>
      <c r="C162" s="12">
        <f t="shared" si="106"/>
        <v>101.08</v>
      </c>
      <c r="D162" s="12">
        <f t="shared" si="106"/>
        <v>3698.8</v>
      </c>
      <c r="E162" s="12">
        <f t="shared" si="106"/>
        <v>1595.6</v>
      </c>
      <c r="F162" s="12">
        <f t="shared" si="106"/>
        <v>568</v>
      </c>
      <c r="G162" s="12">
        <f t="shared" si="106"/>
        <v>951.6</v>
      </c>
      <c r="H162" s="12">
        <f>H161*8</f>
        <v>6176.8</v>
      </c>
      <c r="I162" s="12">
        <f>I161*8</f>
        <v>13928</v>
      </c>
      <c r="J162" s="12">
        <f>J161*8</f>
        <v>688.4</v>
      </c>
      <c r="K162" s="12">
        <f t="shared" ref="K162:S162" si="107">K161*4</f>
        <v>137.52000000000001</v>
      </c>
      <c r="L162" s="12">
        <f t="shared" si="107"/>
        <v>75.52</v>
      </c>
      <c r="M162" s="46">
        <f t="shared" si="107"/>
        <v>65.319999999999993</v>
      </c>
      <c r="N162" s="45">
        <f t="shared" si="107"/>
        <v>2010.8</v>
      </c>
      <c r="O162" s="12">
        <f t="shared" si="107"/>
        <v>353.32</v>
      </c>
      <c r="P162" s="12">
        <f t="shared" si="107"/>
        <v>3723.2</v>
      </c>
      <c r="Q162" s="12">
        <f t="shared" si="107"/>
        <v>1502</v>
      </c>
      <c r="R162" s="12">
        <f t="shared" si="107"/>
        <v>680.4</v>
      </c>
      <c r="S162" s="12">
        <f t="shared" si="107"/>
        <v>1096</v>
      </c>
      <c r="T162" s="12">
        <f>T161*8</f>
        <v>5403.2</v>
      </c>
      <c r="U162" s="12">
        <f>U161*8</f>
        <v>12552</v>
      </c>
      <c r="V162" s="12">
        <f>V161*8</f>
        <v>734.56</v>
      </c>
      <c r="W162" s="12">
        <f>W161*4</f>
        <v>170.04</v>
      </c>
      <c r="X162" s="12">
        <f>X161*4</f>
        <v>182.48</v>
      </c>
      <c r="Y162" s="46">
        <f>Y161*4</f>
        <v>63.4</v>
      </c>
      <c r="Z162" s="63"/>
      <c r="AA162" s="63"/>
      <c r="AB162" s="63"/>
    </row>
    <row r="163" spans="1:40" ht="15.75" thickBot="1" x14ac:dyDescent="0.3">
      <c r="A163" s="1" t="s">
        <v>63</v>
      </c>
      <c r="B163" s="1">
        <v>2</v>
      </c>
      <c r="C163">
        <v>2</v>
      </c>
      <c r="D163">
        <v>2</v>
      </c>
      <c r="E163">
        <v>1</v>
      </c>
      <c r="F163">
        <v>1</v>
      </c>
      <c r="G163">
        <v>1</v>
      </c>
      <c r="H163">
        <v>1</v>
      </c>
      <c r="I163">
        <v>1</v>
      </c>
      <c r="J163">
        <v>1</v>
      </c>
      <c r="K163">
        <v>1</v>
      </c>
      <c r="L163">
        <v>1</v>
      </c>
      <c r="M163" s="7">
        <v>1</v>
      </c>
      <c r="N163" s="1">
        <v>2</v>
      </c>
      <c r="O163">
        <v>2</v>
      </c>
      <c r="P163">
        <v>2</v>
      </c>
      <c r="Q163">
        <v>1</v>
      </c>
      <c r="R163">
        <v>1</v>
      </c>
      <c r="S163">
        <v>1</v>
      </c>
      <c r="T163">
        <v>1</v>
      </c>
      <c r="U163">
        <v>1</v>
      </c>
      <c r="V163">
        <v>1</v>
      </c>
      <c r="W163">
        <v>1</v>
      </c>
      <c r="X163">
        <v>1</v>
      </c>
      <c r="Y163" s="7">
        <v>1</v>
      </c>
      <c r="Z163" s="63"/>
      <c r="AA163" s="63"/>
      <c r="AB163" s="63"/>
    </row>
    <row r="164" spans="1:40" x14ac:dyDescent="0.25">
      <c r="A164" s="1" t="s">
        <v>74</v>
      </c>
      <c r="B164" s="1">
        <f>B162*B163*0.001</f>
        <v>3.3271999999999999</v>
      </c>
      <c r="C164">
        <f>C162*C163*0.001</f>
        <v>0.20216000000000001</v>
      </c>
      <c r="D164">
        <f>D162*D163*0.001</f>
        <v>7.3976000000000006</v>
      </c>
      <c r="E164">
        <f>E162*E163*0.001</f>
        <v>1.5955999999999999</v>
      </c>
      <c r="F164">
        <f t="shared" ref="F164" si="108">F162*F163*0.001</f>
        <v>0.56800000000000006</v>
      </c>
      <c r="G164">
        <f>G162*G163*0.001</f>
        <v>0.9516</v>
      </c>
      <c r="H164">
        <f>H162*H163*0.001</f>
        <v>6.1768000000000001</v>
      </c>
      <c r="I164">
        <f>I162*I163*0.001</f>
        <v>13.928000000000001</v>
      </c>
      <c r="J164">
        <f>J162*J163*0.001</f>
        <v>0.68840000000000001</v>
      </c>
      <c r="K164">
        <f>K162*K163*0.001</f>
        <v>0.13752</v>
      </c>
      <c r="L164">
        <f t="shared" ref="L164" si="109">L162*L163*0.001</f>
        <v>7.5520000000000004E-2</v>
      </c>
      <c r="M164" s="7">
        <f>M162*M163*0.001</f>
        <v>6.5319999999999989E-2</v>
      </c>
      <c r="N164" s="1">
        <f>N162*N163*0.001</f>
        <v>4.0216000000000003</v>
      </c>
      <c r="O164">
        <f>O162*O163*0.001</f>
        <v>0.70664000000000005</v>
      </c>
      <c r="P164">
        <f>P162*P163*0.001</f>
        <v>7.4463999999999997</v>
      </c>
      <c r="Q164">
        <f>Q162*Q163*0.001</f>
        <v>1.502</v>
      </c>
      <c r="R164">
        <f t="shared" ref="R164" si="110">R162*R163*0.001</f>
        <v>0.6804</v>
      </c>
      <c r="S164">
        <f>S162*S163*0.001</f>
        <v>1.0960000000000001</v>
      </c>
      <c r="T164">
        <f>T162*T163*0.001</f>
        <v>5.4032</v>
      </c>
      <c r="U164">
        <f>U162*U163*0.001</f>
        <v>12.552</v>
      </c>
      <c r="V164">
        <f>V162*V163*0.001</f>
        <v>0.73455999999999999</v>
      </c>
      <c r="W164">
        <f>W162*W163*0.001</f>
        <v>0.17004</v>
      </c>
      <c r="X164">
        <f t="shared" ref="X164" si="111">X162*X163*0.001</f>
        <v>0.18248</v>
      </c>
      <c r="Y164" s="7">
        <f>Y162*Y163*0.001</f>
        <v>6.3399999999999998E-2</v>
      </c>
      <c r="Z164" s="242" t="s">
        <v>315</v>
      </c>
      <c r="AA164" s="210"/>
      <c r="AB164" s="210"/>
      <c r="AC164" s="210"/>
      <c r="AD164" s="210"/>
      <c r="AE164" s="210"/>
      <c r="AF164" s="210"/>
      <c r="AG164" s="242" t="s">
        <v>316</v>
      </c>
      <c r="AH164" s="210"/>
      <c r="AI164" s="210"/>
      <c r="AJ164" s="210"/>
      <c r="AK164" s="210"/>
      <c r="AL164" s="210"/>
      <c r="AM164" s="210"/>
      <c r="AN164" s="211"/>
    </row>
    <row r="165" spans="1:40" x14ac:dyDescent="0.25">
      <c r="A165" s="1" t="s">
        <v>68</v>
      </c>
      <c r="B165" s="51">
        <f>$H$62-B164-E164</f>
        <v>6.3492533333333325</v>
      </c>
      <c r="C165" s="6">
        <f>$T$62-C164-F164</f>
        <v>13.694009333333334</v>
      </c>
      <c r="D165" s="6">
        <f>$AF$62-D164-G164</f>
        <v>2.0886159999999991</v>
      </c>
      <c r="E165" s="65" t="s">
        <v>343</v>
      </c>
      <c r="F165" s="92">
        <f>SUM(B165:D165)</f>
        <v>22.131878666666665</v>
      </c>
      <c r="G165" s="65"/>
      <c r="H165" s="192" t="s">
        <v>73</v>
      </c>
      <c r="I165" s="192"/>
      <c r="J165" s="192"/>
      <c r="K165" s="6">
        <f>H164+K164</f>
        <v>6.3143200000000004</v>
      </c>
      <c r="L165" s="6">
        <f>I164+L164</f>
        <v>14.00352</v>
      </c>
      <c r="M165" s="52">
        <f>J164+M164</f>
        <v>0.75371999999999995</v>
      </c>
      <c r="N165" s="51">
        <f>$H$62-N164-Q164</f>
        <v>5.7484533333333321</v>
      </c>
      <c r="O165" s="6">
        <f>$T$62-O164-R164</f>
        <v>13.077129333333332</v>
      </c>
      <c r="P165" s="6">
        <f>$AF$62-P164-S164</f>
        <v>1.895416</v>
      </c>
      <c r="Q165" s="65" t="s">
        <v>343</v>
      </c>
      <c r="R165" s="92">
        <f>SUM(N165:P165)</f>
        <v>20.720998666666663</v>
      </c>
      <c r="S165" s="65"/>
      <c r="T165" s="192" t="s">
        <v>73</v>
      </c>
      <c r="U165" s="192"/>
      <c r="V165" s="192"/>
      <c r="W165" s="6">
        <f>T164+W164</f>
        <v>5.5732400000000002</v>
      </c>
      <c r="X165" s="6">
        <f>U164+X164</f>
        <v>12.73448</v>
      </c>
      <c r="Y165" s="52">
        <f>V164+Y164</f>
        <v>0.79796</v>
      </c>
      <c r="Z165" s="222" t="s">
        <v>11</v>
      </c>
      <c r="AA165" s="215"/>
      <c r="AB165" s="215"/>
      <c r="AC165" s="6" t="s">
        <v>0</v>
      </c>
      <c r="AD165" s="6" t="s">
        <v>1</v>
      </c>
      <c r="AE165" s="6" t="s">
        <v>2</v>
      </c>
      <c r="AF165" s="6" t="s">
        <v>312</v>
      </c>
      <c r="AG165" s="222" t="s">
        <v>11</v>
      </c>
      <c r="AH165" s="215"/>
      <c r="AI165" s="215"/>
      <c r="AJ165" s="215"/>
      <c r="AK165" s="6" t="s">
        <v>0</v>
      </c>
      <c r="AL165" s="6" t="s">
        <v>1</v>
      </c>
      <c r="AM165" s="6" t="s">
        <v>2</v>
      </c>
      <c r="AN165" s="52" t="s">
        <v>312</v>
      </c>
    </row>
    <row r="166" spans="1:40" x14ac:dyDescent="0.25">
      <c r="A166" s="1" t="s">
        <v>69</v>
      </c>
      <c r="B166" s="47">
        <f>(B165/$H$62)</f>
        <v>0.56327389035301467</v>
      </c>
      <c r="C166" s="48">
        <f>C165/$T$62</f>
        <v>0.94675394194776674</v>
      </c>
      <c r="D166" s="48">
        <f>D165/$AF$62</f>
        <v>0.20010086401216493</v>
      </c>
      <c r="E166" s="65" t="s">
        <v>344</v>
      </c>
      <c r="F166" s="92">
        <f>AVERAGE(F165,R165)</f>
        <v>21.426438666666662</v>
      </c>
      <c r="G166" s="65"/>
      <c r="H166" s="192" t="s">
        <v>71</v>
      </c>
      <c r="I166" s="192"/>
      <c r="J166" s="192"/>
      <c r="K166" s="48">
        <f>K165/B165</f>
        <v>0.99449804071449888</v>
      </c>
      <c r="L166" s="48">
        <f>L165/C165</f>
        <v>1.022601902710353</v>
      </c>
      <c r="M166" s="53">
        <f>M165/D165</f>
        <v>0.36087054776943212</v>
      </c>
      <c r="N166" s="47">
        <f>(N165/$H$62)</f>
        <v>0.50997392962417964</v>
      </c>
      <c r="O166" s="48">
        <f>O165/$T$62</f>
        <v>0.90410510496420249</v>
      </c>
      <c r="P166" s="48">
        <f>P165/$AF$62</f>
        <v>0.18159124475848204</v>
      </c>
      <c r="Q166" s="65"/>
      <c r="R166" s="65"/>
      <c r="S166" s="65"/>
      <c r="T166" s="192" t="s">
        <v>71</v>
      </c>
      <c r="U166" s="192"/>
      <c r="V166" s="192"/>
      <c r="W166" s="48">
        <f>W165/N165</f>
        <v>0.96951991724150755</v>
      </c>
      <c r="X166" s="48">
        <f>X165/O165</f>
        <v>0.97379781719678138</v>
      </c>
      <c r="Y166" s="53">
        <f>Y165/P165</f>
        <v>0.42099465236127587</v>
      </c>
      <c r="Z166" s="222" t="s">
        <v>313</v>
      </c>
      <c r="AA166" s="215"/>
      <c r="AB166" s="215"/>
      <c r="AC166" s="48">
        <f>AVERAGE(B166,N166)</f>
        <v>0.53662390998859721</v>
      </c>
      <c r="AD166" s="48">
        <f>AVERAGE(C166,O166)</f>
        <v>0.92542952345598462</v>
      </c>
      <c r="AE166" s="48">
        <f>AVERAGE(D166,P166)</f>
        <v>0.19084605438532348</v>
      </c>
      <c r="AF166" s="48">
        <f>AVERAGE(B167,N167)</f>
        <v>0.55096649594330172</v>
      </c>
      <c r="AG166" s="222" t="s">
        <v>317</v>
      </c>
      <c r="AH166" s="215"/>
      <c r="AI166" s="215"/>
      <c r="AJ166" s="215"/>
      <c r="AK166" s="48">
        <f>AVERAGE(K166,W166)</f>
        <v>0.98200897897800321</v>
      </c>
      <c r="AL166" s="48">
        <f>AVERAGE(L166,X166)</f>
        <v>0.99819985995356719</v>
      </c>
      <c r="AM166" s="48">
        <f>AVERAGE(M166,Y166)</f>
        <v>0.39093260006535402</v>
      </c>
      <c r="AN166" s="53">
        <f>AVERAGE(K167,W167)</f>
        <v>0.79038047966564151</v>
      </c>
    </row>
    <row r="167" spans="1:40" ht="15.75" thickBot="1" x14ac:dyDescent="0.3">
      <c r="A167" s="2" t="s">
        <v>70</v>
      </c>
      <c r="B167" s="201">
        <f>AVERAGE(B166:D166)</f>
        <v>0.57004289877098213</v>
      </c>
      <c r="C167" s="199"/>
      <c r="D167" s="199"/>
      <c r="E167" s="67"/>
      <c r="F167" s="67"/>
      <c r="G167" s="67"/>
      <c r="H167" s="202" t="s">
        <v>72</v>
      </c>
      <c r="I167" s="202"/>
      <c r="J167" s="202"/>
      <c r="K167" s="199">
        <f>AVERAGE(K166:M166)</f>
        <v>0.79265683039809476</v>
      </c>
      <c r="L167" s="199"/>
      <c r="M167" s="200"/>
      <c r="N167" s="201">
        <f>AVERAGE(N166:P166)</f>
        <v>0.5318900931156213</v>
      </c>
      <c r="O167" s="199"/>
      <c r="P167" s="199"/>
      <c r="Q167" s="67"/>
      <c r="R167" s="67"/>
      <c r="S167" s="67"/>
      <c r="T167" s="202" t="s">
        <v>72</v>
      </c>
      <c r="U167" s="202"/>
      <c r="V167" s="202"/>
      <c r="W167" s="199">
        <f>AVERAGE(W166:Y166)</f>
        <v>0.78810412893318826</v>
      </c>
      <c r="X167" s="199"/>
      <c r="Y167" s="200"/>
      <c r="Z167" s="212" t="s">
        <v>314</v>
      </c>
      <c r="AA167" s="213"/>
      <c r="AB167" s="213"/>
      <c r="AC167" s="76">
        <f>STDEV(B166,N166)</f>
        <v>3.7688763668335928E-2</v>
      </c>
      <c r="AD167" s="76">
        <f>STDEV(C166,O166)</f>
        <v>3.0157281840797905E-2</v>
      </c>
      <c r="AE167" s="76">
        <f>STDEV(D166,P166)</f>
        <v>1.3088277291460251E-2</v>
      </c>
      <c r="AF167" s="76">
        <f>STDEV(B167,N167)</f>
        <v>2.6978107600198104E-2</v>
      </c>
      <c r="AG167" s="212" t="s">
        <v>314</v>
      </c>
      <c r="AH167" s="213"/>
      <c r="AI167" s="213"/>
      <c r="AJ167" s="213"/>
      <c r="AK167" s="76">
        <f>STDEV(K166,W166)</f>
        <v>1.7662200489067047E-2</v>
      </c>
      <c r="AL167" s="76">
        <f>STDEV(L166,X166)</f>
        <v>3.4509699816254645E-2</v>
      </c>
      <c r="AM167" s="76">
        <f>STDEV(M166,Y166)</f>
        <v>4.2514162069661958E-2</v>
      </c>
      <c r="AN167" s="77">
        <f>STDEV(K167,W167)</f>
        <v>3.2192460785533108E-3</v>
      </c>
    </row>
    <row r="168" spans="1:40" ht="15" customHeight="1" x14ac:dyDescent="0.25">
      <c r="A168" s="259" t="s">
        <v>6</v>
      </c>
      <c r="B168" s="260"/>
      <c r="C168" s="260"/>
      <c r="D168" s="260"/>
      <c r="E168" s="260"/>
      <c r="F168" s="260"/>
      <c r="G168" s="260"/>
      <c r="H168" s="260"/>
      <c r="I168" s="260"/>
      <c r="J168" s="260"/>
      <c r="K168" s="260"/>
      <c r="L168" s="260"/>
      <c r="M168" s="260"/>
      <c r="N168" s="260"/>
      <c r="O168" s="260"/>
      <c r="P168" s="260"/>
      <c r="Q168" s="260"/>
      <c r="R168" s="260"/>
      <c r="S168" s="260"/>
      <c r="T168" s="260"/>
      <c r="U168" s="260"/>
      <c r="V168" s="260"/>
      <c r="W168" s="260"/>
      <c r="X168" s="260"/>
      <c r="Y168" s="260"/>
      <c r="Z168" s="63"/>
      <c r="AA168" s="63"/>
      <c r="AB168" s="63"/>
    </row>
    <row r="169" spans="1:40" ht="15.75" customHeight="1" thickBot="1" x14ac:dyDescent="0.3">
      <c r="A169" s="261"/>
      <c r="B169" s="262"/>
      <c r="C169" s="262"/>
      <c r="D169" s="262"/>
      <c r="E169" s="262"/>
      <c r="F169" s="262"/>
      <c r="G169" s="262"/>
      <c r="H169" s="262"/>
      <c r="I169" s="262"/>
      <c r="J169" s="262"/>
      <c r="K169" s="262"/>
      <c r="L169" s="262"/>
      <c r="M169" s="262"/>
      <c r="N169" s="262"/>
      <c r="O169" s="262"/>
      <c r="P169" s="262"/>
      <c r="Q169" s="262"/>
      <c r="R169" s="262"/>
      <c r="S169" s="262"/>
      <c r="T169" s="262"/>
      <c r="U169" s="262"/>
      <c r="V169" s="262"/>
      <c r="W169" s="262"/>
      <c r="X169" s="262"/>
      <c r="Y169" s="262"/>
      <c r="Z169" s="63"/>
      <c r="AA169" s="63"/>
      <c r="AB169" s="63"/>
    </row>
    <row r="170" spans="1:40" ht="31.5" x14ac:dyDescent="0.5">
      <c r="A170" s="1"/>
      <c r="B170" s="196" t="s">
        <v>77</v>
      </c>
      <c r="C170" s="197"/>
      <c r="D170" s="197"/>
      <c r="E170" s="197"/>
      <c r="F170" s="197"/>
      <c r="G170" s="197"/>
      <c r="H170" s="197"/>
      <c r="I170" s="197"/>
      <c r="J170" s="197"/>
      <c r="K170" s="197"/>
      <c r="L170" s="197"/>
      <c r="M170" s="198"/>
      <c r="N170" s="196" t="s">
        <v>78</v>
      </c>
      <c r="O170" s="197"/>
      <c r="P170" s="197"/>
      <c r="Q170" s="197"/>
      <c r="R170" s="197"/>
      <c r="S170" s="197"/>
      <c r="T170" s="197"/>
      <c r="U170" s="197"/>
      <c r="V170" s="197"/>
      <c r="W170" s="197"/>
      <c r="X170" s="197"/>
      <c r="Y170" s="198"/>
      <c r="Z170" s="63"/>
      <c r="AA170" s="63"/>
      <c r="AB170" s="63"/>
    </row>
    <row r="171" spans="1:40" x14ac:dyDescent="0.25">
      <c r="A171" s="1"/>
      <c r="B171" s="254" t="s">
        <v>232</v>
      </c>
      <c r="C171" s="252"/>
      <c r="D171" s="252"/>
      <c r="E171" s="252" t="s">
        <v>233</v>
      </c>
      <c r="F171" s="252"/>
      <c r="G171" s="252"/>
      <c r="H171" s="252" t="s">
        <v>234</v>
      </c>
      <c r="I171" s="252"/>
      <c r="J171" s="252"/>
      <c r="K171" s="252" t="s">
        <v>235</v>
      </c>
      <c r="L171" s="252"/>
      <c r="M171" s="253"/>
      <c r="N171" s="254" t="s">
        <v>268</v>
      </c>
      <c r="O171" s="252"/>
      <c r="P171" s="252"/>
      <c r="Q171" s="252" t="s">
        <v>269</v>
      </c>
      <c r="R171" s="252"/>
      <c r="S171" s="252"/>
      <c r="T171" s="252" t="s">
        <v>270</v>
      </c>
      <c r="U171" s="252"/>
      <c r="V171" s="252"/>
      <c r="W171" s="252" t="s">
        <v>271</v>
      </c>
      <c r="X171" s="252"/>
      <c r="Y171" s="253"/>
      <c r="Z171" s="63"/>
      <c r="AA171" s="63"/>
      <c r="AB171" s="63"/>
    </row>
    <row r="172" spans="1:40" x14ac:dyDescent="0.25">
      <c r="A172" s="1" t="s">
        <v>11</v>
      </c>
      <c r="B172" s="20" t="s">
        <v>0</v>
      </c>
      <c r="C172" s="18" t="s">
        <v>1</v>
      </c>
      <c r="D172" s="18" t="s">
        <v>2</v>
      </c>
      <c r="E172" s="18" t="s">
        <v>0</v>
      </c>
      <c r="F172" s="18" t="s">
        <v>1</v>
      </c>
      <c r="G172" s="18" t="s">
        <v>2</v>
      </c>
      <c r="H172" s="18" t="s">
        <v>0</v>
      </c>
      <c r="I172" s="18" t="s">
        <v>1</v>
      </c>
      <c r="J172" s="18" t="s">
        <v>2</v>
      </c>
      <c r="K172" s="18" t="s">
        <v>0</v>
      </c>
      <c r="L172" s="18" t="s">
        <v>1</v>
      </c>
      <c r="M172" s="21" t="s">
        <v>2</v>
      </c>
      <c r="N172" s="20" t="s">
        <v>0</v>
      </c>
      <c r="O172" s="18" t="s">
        <v>1</v>
      </c>
      <c r="P172" s="18" t="s">
        <v>2</v>
      </c>
      <c r="Q172" s="18" t="s">
        <v>0</v>
      </c>
      <c r="R172" s="18" t="s">
        <v>1</v>
      </c>
      <c r="S172" s="18" t="s">
        <v>2</v>
      </c>
      <c r="T172" s="18" t="s">
        <v>0</v>
      </c>
      <c r="U172" s="18" t="s">
        <v>1</v>
      </c>
      <c r="V172" s="18" t="s">
        <v>2</v>
      </c>
      <c r="W172" s="18" t="s">
        <v>0</v>
      </c>
      <c r="X172" s="18" t="s">
        <v>1</v>
      </c>
      <c r="Y172" s="21" t="s">
        <v>2</v>
      </c>
      <c r="Z172" s="63"/>
      <c r="AA172" s="63"/>
      <c r="AB172" s="63"/>
    </row>
    <row r="173" spans="1:40" x14ac:dyDescent="0.25">
      <c r="A173" s="1" t="s">
        <v>16</v>
      </c>
      <c r="B173" s="22">
        <v>1029</v>
      </c>
      <c r="C173" s="23">
        <v>703.4</v>
      </c>
      <c r="D173" s="23">
        <v>1001</v>
      </c>
      <c r="E173" s="23">
        <v>138.30000000000001</v>
      </c>
      <c r="F173" s="23">
        <v>160.4</v>
      </c>
      <c r="G173" s="23">
        <v>97.2</v>
      </c>
      <c r="H173" s="23">
        <v>221.4</v>
      </c>
      <c r="I173" s="23">
        <v>617.1</v>
      </c>
      <c r="J173" s="23">
        <v>68.180000000000007</v>
      </c>
      <c r="K173" s="23">
        <v>10.8</v>
      </c>
      <c r="L173" s="23">
        <v>6.9939999999999998</v>
      </c>
      <c r="M173" s="24">
        <v>5.4370000000000003</v>
      </c>
      <c r="N173" s="22">
        <v>884.2</v>
      </c>
      <c r="O173" s="23">
        <v>416.6</v>
      </c>
      <c r="P173" s="23">
        <v>886.1</v>
      </c>
      <c r="Q173" s="23">
        <v>167.5</v>
      </c>
      <c r="R173" s="23">
        <v>143.1</v>
      </c>
      <c r="S173" s="23">
        <v>146.69999999999999</v>
      </c>
      <c r="T173" s="23">
        <v>350.1</v>
      </c>
      <c r="U173" s="23">
        <v>895.4</v>
      </c>
      <c r="V173" s="23">
        <v>127.9</v>
      </c>
      <c r="W173" s="23">
        <v>14.54</v>
      </c>
      <c r="X173" s="23">
        <v>20.34</v>
      </c>
      <c r="Y173" s="24">
        <v>5.5279999999999996</v>
      </c>
      <c r="Z173" s="63"/>
      <c r="AA173" s="63"/>
      <c r="AB173" s="63"/>
    </row>
    <row r="174" spans="1:40" x14ac:dyDescent="0.25">
      <c r="A174" s="1" t="s">
        <v>65</v>
      </c>
      <c r="B174" s="45">
        <f t="shared" ref="B174:G174" si="112">B173*4</f>
        <v>4116</v>
      </c>
      <c r="C174" s="12">
        <f t="shared" si="112"/>
        <v>2813.6</v>
      </c>
      <c r="D174" s="12">
        <f t="shared" si="112"/>
        <v>4004</v>
      </c>
      <c r="E174" s="12">
        <f t="shared" si="112"/>
        <v>553.20000000000005</v>
      </c>
      <c r="F174" s="12">
        <f t="shared" si="112"/>
        <v>641.6</v>
      </c>
      <c r="G174" s="12">
        <f t="shared" si="112"/>
        <v>388.8</v>
      </c>
      <c r="H174" s="12">
        <f>H173*8</f>
        <v>1771.2</v>
      </c>
      <c r="I174" s="12">
        <f>I173*8</f>
        <v>4936.8</v>
      </c>
      <c r="J174" s="12">
        <f>J173*8</f>
        <v>545.44000000000005</v>
      </c>
      <c r="K174" s="12">
        <f t="shared" ref="K174:S174" si="113">K173*4</f>
        <v>43.2</v>
      </c>
      <c r="L174" s="12">
        <f t="shared" si="113"/>
        <v>27.975999999999999</v>
      </c>
      <c r="M174" s="46">
        <f t="shared" si="113"/>
        <v>21.748000000000001</v>
      </c>
      <c r="N174" s="45">
        <f t="shared" si="113"/>
        <v>3536.8</v>
      </c>
      <c r="O174" s="12">
        <f t="shared" si="113"/>
        <v>1666.4</v>
      </c>
      <c r="P174" s="12">
        <f t="shared" si="113"/>
        <v>3544.4</v>
      </c>
      <c r="Q174" s="12">
        <f t="shared" si="113"/>
        <v>670</v>
      </c>
      <c r="R174" s="12">
        <f t="shared" si="113"/>
        <v>572.4</v>
      </c>
      <c r="S174" s="12">
        <f t="shared" si="113"/>
        <v>586.79999999999995</v>
      </c>
      <c r="T174" s="12">
        <f>T173*8</f>
        <v>2800.8</v>
      </c>
      <c r="U174" s="12">
        <f>U173*8</f>
        <v>7163.2</v>
      </c>
      <c r="V174" s="12">
        <f>V173*8</f>
        <v>1023.2</v>
      </c>
      <c r="W174" s="12">
        <f>W173*4</f>
        <v>58.16</v>
      </c>
      <c r="X174" s="12">
        <f>X173*4</f>
        <v>81.36</v>
      </c>
      <c r="Y174" s="46">
        <f>Y173*4</f>
        <v>22.111999999999998</v>
      </c>
      <c r="Z174" s="63"/>
      <c r="AA174" s="63"/>
      <c r="AB174" s="63"/>
    </row>
    <row r="175" spans="1:40" ht="15.75" thickBot="1" x14ac:dyDescent="0.3">
      <c r="A175" s="1" t="s">
        <v>63</v>
      </c>
      <c r="B175" s="1">
        <v>2</v>
      </c>
      <c r="C175">
        <v>2</v>
      </c>
      <c r="D175">
        <v>2</v>
      </c>
      <c r="E175">
        <v>1</v>
      </c>
      <c r="F175">
        <v>1</v>
      </c>
      <c r="G175">
        <v>1</v>
      </c>
      <c r="H175">
        <v>1</v>
      </c>
      <c r="I175">
        <v>1</v>
      </c>
      <c r="J175">
        <v>1</v>
      </c>
      <c r="K175">
        <v>1</v>
      </c>
      <c r="L175">
        <v>1</v>
      </c>
      <c r="M175" s="7">
        <v>1</v>
      </c>
      <c r="N175" s="1">
        <v>2</v>
      </c>
      <c r="O175">
        <v>2</v>
      </c>
      <c r="P175">
        <v>2</v>
      </c>
      <c r="Q175">
        <v>1</v>
      </c>
      <c r="R175">
        <v>1</v>
      </c>
      <c r="S175">
        <v>1</v>
      </c>
      <c r="T175">
        <v>1</v>
      </c>
      <c r="U175">
        <v>1</v>
      </c>
      <c r="V175">
        <v>1</v>
      </c>
      <c r="W175">
        <v>1</v>
      </c>
      <c r="X175">
        <v>1</v>
      </c>
      <c r="Y175" s="7">
        <v>1</v>
      </c>
      <c r="Z175" s="63"/>
      <c r="AA175" s="63"/>
      <c r="AB175" s="63"/>
    </row>
    <row r="176" spans="1:40" x14ac:dyDescent="0.25">
      <c r="A176" s="1" t="s">
        <v>74</v>
      </c>
      <c r="B176" s="1">
        <f>B174*B175*0.001</f>
        <v>8.2319999999999993</v>
      </c>
      <c r="C176">
        <f>C174*C175*0.001</f>
        <v>5.6272000000000002</v>
      </c>
      <c r="D176">
        <f>D174*D175*0.001</f>
        <v>8.0080000000000009</v>
      </c>
      <c r="E176">
        <f>E174*E175*0.001</f>
        <v>0.55320000000000003</v>
      </c>
      <c r="F176">
        <f t="shared" ref="F176" si="114">F174*F175*0.001</f>
        <v>0.64160000000000006</v>
      </c>
      <c r="G176">
        <f>G174*G175*0.001</f>
        <v>0.38880000000000003</v>
      </c>
      <c r="H176">
        <f>H174*H175*0.001</f>
        <v>1.7712000000000001</v>
      </c>
      <c r="I176">
        <f>I174*I175*0.001</f>
        <v>4.9367999999999999</v>
      </c>
      <c r="J176">
        <f>J174*J175*0.001</f>
        <v>0.54544000000000004</v>
      </c>
      <c r="K176">
        <f>K174*K175*0.001</f>
        <v>4.3200000000000002E-2</v>
      </c>
      <c r="L176">
        <f t="shared" ref="L176" si="115">L174*L175*0.001</f>
        <v>2.7976000000000001E-2</v>
      </c>
      <c r="M176" s="7">
        <f>M174*M175*0.001</f>
        <v>2.1748E-2</v>
      </c>
      <c r="N176" s="1">
        <f>N174*N175*0.001</f>
        <v>7.0736000000000008</v>
      </c>
      <c r="O176">
        <f>O174*O175*0.001</f>
        <v>3.3328000000000002</v>
      </c>
      <c r="P176">
        <f>P174*P175*0.001</f>
        <v>7.0888</v>
      </c>
      <c r="Q176">
        <f>Q174*Q175*0.001</f>
        <v>0.67</v>
      </c>
      <c r="R176">
        <f t="shared" ref="R176" si="116">R174*R175*0.001</f>
        <v>0.57240000000000002</v>
      </c>
      <c r="S176">
        <f>S174*S175*0.001</f>
        <v>0.58679999999999999</v>
      </c>
      <c r="T176">
        <f>T174*T175*0.001</f>
        <v>2.8008000000000002</v>
      </c>
      <c r="U176">
        <f>U174*U175*0.001</f>
        <v>7.1631999999999998</v>
      </c>
      <c r="V176">
        <f>V174*V175*0.001</f>
        <v>1.0232000000000001</v>
      </c>
      <c r="W176">
        <f>W174*W175*0.001</f>
        <v>5.8159999999999996E-2</v>
      </c>
      <c r="X176">
        <f t="shared" ref="X176" si="117">X174*X175*0.001</f>
        <v>8.1360000000000002E-2</v>
      </c>
      <c r="Y176" s="7">
        <f>Y174*Y175*0.001</f>
        <v>2.2112E-2</v>
      </c>
      <c r="Z176" s="242" t="s">
        <v>315</v>
      </c>
      <c r="AA176" s="210"/>
      <c r="AB176" s="210"/>
      <c r="AC176" s="210"/>
      <c r="AD176" s="210"/>
      <c r="AE176" s="210"/>
      <c r="AF176" s="210"/>
      <c r="AG176" s="242" t="s">
        <v>316</v>
      </c>
      <c r="AH176" s="210"/>
      <c r="AI176" s="210"/>
      <c r="AJ176" s="210"/>
      <c r="AK176" s="210"/>
      <c r="AL176" s="210"/>
      <c r="AM176" s="210"/>
      <c r="AN176" s="211"/>
    </row>
    <row r="177" spans="1:40" x14ac:dyDescent="0.25">
      <c r="A177" s="1" t="s">
        <v>68</v>
      </c>
      <c r="B177" s="51">
        <f>$H$18-B176-E176</f>
        <v>1.9432360000000028</v>
      </c>
      <c r="C177" s="6">
        <f>$T$18-C176-F176</f>
        <v>5.0160533333333355</v>
      </c>
      <c r="D177" s="6">
        <f>$AF$18-D176-G176</f>
        <v>1.029005333333332</v>
      </c>
      <c r="E177" s="65" t="s">
        <v>343</v>
      </c>
      <c r="F177" s="92">
        <f>SUM(B177:D177)</f>
        <v>7.9882946666666701</v>
      </c>
      <c r="G177" s="65"/>
      <c r="H177" s="192" t="s">
        <v>73</v>
      </c>
      <c r="I177" s="192"/>
      <c r="J177" s="192"/>
      <c r="K177" s="6">
        <f>H176+K176</f>
        <v>1.8144</v>
      </c>
      <c r="L177" s="6">
        <f>I176+L176</f>
        <v>4.9647759999999996</v>
      </c>
      <c r="M177" s="52">
        <f>J176+M176</f>
        <v>0.56718800000000003</v>
      </c>
      <c r="N177" s="51">
        <f>$H$18-N176-Q176</f>
        <v>2.9848360000000014</v>
      </c>
      <c r="O177" s="6">
        <f>$T$18-O176-R176</f>
        <v>7.3796533333333354</v>
      </c>
      <c r="P177" s="6">
        <f>$AF$18-P176-S176</f>
        <v>1.7502053333333329</v>
      </c>
      <c r="Q177" s="65" t="s">
        <v>343</v>
      </c>
      <c r="R177" s="92">
        <f>SUM(N177:P177)</f>
        <v>12.11469466666667</v>
      </c>
      <c r="S177" s="65"/>
      <c r="T177" s="192" t="s">
        <v>73</v>
      </c>
      <c r="U177" s="192"/>
      <c r="V177" s="192"/>
      <c r="W177" s="6">
        <f>T176+W176</f>
        <v>2.8589600000000002</v>
      </c>
      <c r="X177" s="6">
        <f>U176+X176</f>
        <v>7.2445599999999999</v>
      </c>
      <c r="Y177" s="52">
        <f>V176+Y176</f>
        <v>1.045312</v>
      </c>
      <c r="Z177" s="222" t="s">
        <v>11</v>
      </c>
      <c r="AA177" s="215"/>
      <c r="AB177" s="215"/>
      <c r="AC177" s="6" t="s">
        <v>0</v>
      </c>
      <c r="AD177" s="6" t="s">
        <v>1</v>
      </c>
      <c r="AE177" s="6" t="s">
        <v>2</v>
      </c>
      <c r="AF177" s="6" t="s">
        <v>312</v>
      </c>
      <c r="AG177" s="222" t="s">
        <v>11</v>
      </c>
      <c r="AH177" s="215"/>
      <c r="AI177" s="215"/>
      <c r="AJ177" s="215"/>
      <c r="AK177" s="6" t="s">
        <v>0</v>
      </c>
      <c r="AL177" s="6" t="s">
        <v>1</v>
      </c>
      <c r="AM177" s="6" t="s">
        <v>2</v>
      </c>
      <c r="AN177" s="52" t="s">
        <v>312</v>
      </c>
    </row>
    <row r="178" spans="1:40" x14ac:dyDescent="0.25">
      <c r="A178" s="1" t="s">
        <v>69</v>
      </c>
      <c r="B178" s="47">
        <f>(B177/$H$18)</f>
        <v>0.18112947684079977</v>
      </c>
      <c r="C178" s="48">
        <f>C177/$T$18</f>
        <v>0.44449433104432617</v>
      </c>
      <c r="D178" s="48">
        <f>D177/$AF$18</f>
        <v>0.10916895659773142</v>
      </c>
      <c r="E178" s="65" t="s">
        <v>344</v>
      </c>
      <c r="F178" s="92">
        <f>AVERAGE(F177,R177)</f>
        <v>10.05149466666667</v>
      </c>
      <c r="G178" s="65"/>
      <c r="H178" s="192" t="s">
        <v>71</v>
      </c>
      <c r="I178" s="192"/>
      <c r="J178" s="192"/>
      <c r="K178" s="48">
        <f>K177/B177</f>
        <v>0.93370028138630479</v>
      </c>
      <c r="L178" s="48">
        <f>L177/C177</f>
        <v>0.98977735483939511</v>
      </c>
      <c r="M178" s="53">
        <f>M177/D177</f>
        <v>0.5512002529303387</v>
      </c>
      <c r="N178" s="47">
        <f>(N177/$H$18)</f>
        <v>0.27821725366120476</v>
      </c>
      <c r="O178" s="48">
        <f>O177/$T$18</f>
        <v>0.65394322064738108</v>
      </c>
      <c r="P178" s="48">
        <f>P177/$AF$18</f>
        <v>0.18568231269787872</v>
      </c>
      <c r="Q178" s="65"/>
      <c r="R178" s="65"/>
      <c r="S178" s="65"/>
      <c r="T178" s="192" t="s">
        <v>71</v>
      </c>
      <c r="U178" s="192"/>
      <c r="V178" s="192"/>
      <c r="W178" s="48">
        <f>W177/N177</f>
        <v>0.95782816878381216</v>
      </c>
      <c r="X178" s="48">
        <f>X177/O177</f>
        <v>0.98169381036868908</v>
      </c>
      <c r="Y178" s="53">
        <f>Y177/P177</f>
        <v>0.59725106539880291</v>
      </c>
      <c r="Z178" s="222" t="s">
        <v>313</v>
      </c>
      <c r="AA178" s="215"/>
      <c r="AB178" s="215"/>
      <c r="AC178" s="48">
        <f>AVERAGE(B178,N178)</f>
        <v>0.22967336525100226</v>
      </c>
      <c r="AD178" s="48">
        <f>AVERAGE(C178,O178)</f>
        <v>0.54921877584585366</v>
      </c>
      <c r="AE178" s="48">
        <f>AVERAGE(D178,P178)</f>
        <v>0.14742563464780506</v>
      </c>
      <c r="AF178" s="48">
        <f>AVERAGE(B179,N179)</f>
        <v>0.30877259191488698</v>
      </c>
      <c r="AG178" s="222" t="s">
        <v>317</v>
      </c>
      <c r="AH178" s="215"/>
      <c r="AI178" s="215"/>
      <c r="AJ178" s="215"/>
      <c r="AK178" s="48">
        <f>AVERAGE(K178,W178)</f>
        <v>0.94576422508505842</v>
      </c>
      <c r="AL178" s="48">
        <f>AVERAGE(L178,X178)</f>
        <v>0.98573558260404215</v>
      </c>
      <c r="AM178" s="48">
        <f>AVERAGE(M178,Y178)</f>
        <v>0.5742256591645708</v>
      </c>
      <c r="AN178" s="53">
        <f>AVERAGE(K179,W179)</f>
        <v>0.83524182228455712</v>
      </c>
    </row>
    <row r="179" spans="1:40" ht="15.75" thickBot="1" x14ac:dyDescent="0.3">
      <c r="A179" s="2" t="s">
        <v>70</v>
      </c>
      <c r="B179" s="201">
        <f>AVERAGE(B178:D178)</f>
        <v>0.24493092149428577</v>
      </c>
      <c r="C179" s="199"/>
      <c r="D179" s="199"/>
      <c r="E179" s="67"/>
      <c r="F179" s="67"/>
      <c r="G179" s="67"/>
      <c r="H179" s="202" t="s">
        <v>72</v>
      </c>
      <c r="I179" s="202"/>
      <c r="J179" s="202"/>
      <c r="K179" s="199">
        <f>AVERAGE(K178:M178)</f>
        <v>0.82489262971867949</v>
      </c>
      <c r="L179" s="199"/>
      <c r="M179" s="200"/>
      <c r="N179" s="201">
        <f>AVERAGE(N178:P178)</f>
        <v>0.37261426233548817</v>
      </c>
      <c r="O179" s="199"/>
      <c r="P179" s="199"/>
      <c r="Q179" s="67"/>
      <c r="R179" s="67"/>
      <c r="S179" s="67"/>
      <c r="T179" s="202" t="s">
        <v>72</v>
      </c>
      <c r="U179" s="202"/>
      <c r="V179" s="202"/>
      <c r="W179" s="199">
        <f>AVERAGE(W178:Y178)</f>
        <v>0.84559101485043475</v>
      </c>
      <c r="X179" s="199"/>
      <c r="Y179" s="200"/>
      <c r="Z179" s="212" t="s">
        <v>314</v>
      </c>
      <c r="AA179" s="213"/>
      <c r="AB179" s="213"/>
      <c r="AC179" s="76">
        <f>STDEV(B178,N178)</f>
        <v>6.865142536003449E-2</v>
      </c>
      <c r="AD179" s="76">
        <f>STDEV(C178,O178)</f>
        <v>0.14810273015031256</v>
      </c>
      <c r="AE179" s="76">
        <f>STDEV(D178,P178)</f>
        <v>5.4103112949755318E-2</v>
      </c>
      <c r="AF179" s="76">
        <f>STDEV(B179,N179)</f>
        <v>9.0285756153367425E-2</v>
      </c>
      <c r="AG179" s="212" t="s">
        <v>314</v>
      </c>
      <c r="AH179" s="213"/>
      <c r="AI179" s="213"/>
      <c r="AJ179" s="213"/>
      <c r="AK179" s="76">
        <f>STDEV(K178,W178)</f>
        <v>1.7060992794482907E-2</v>
      </c>
      <c r="AL179" s="76">
        <f>STDEV(L178,X178)</f>
        <v>5.7159291112592533E-3</v>
      </c>
      <c r="AM179" s="76">
        <f>STDEV(M178,Y178)</f>
        <v>3.2562841775601058E-2</v>
      </c>
      <c r="AN179" s="77">
        <f>STDEV(K179,W179)</f>
        <v>1.4635968486274955E-2</v>
      </c>
    </row>
    <row r="180" spans="1:40" ht="31.5" x14ac:dyDescent="0.5">
      <c r="A180" s="1"/>
      <c r="B180" s="196" t="s">
        <v>84</v>
      </c>
      <c r="C180" s="197"/>
      <c r="D180" s="197"/>
      <c r="E180" s="197"/>
      <c r="F180" s="197"/>
      <c r="G180" s="197"/>
      <c r="H180" s="197"/>
      <c r="I180" s="197"/>
      <c r="J180" s="197"/>
      <c r="K180" s="197"/>
      <c r="L180" s="197"/>
      <c r="M180" s="198"/>
      <c r="N180" s="196" t="s">
        <v>88</v>
      </c>
      <c r="O180" s="197"/>
      <c r="P180" s="197"/>
      <c r="Q180" s="197"/>
      <c r="R180" s="197"/>
      <c r="S180" s="197"/>
      <c r="T180" s="197"/>
      <c r="U180" s="197"/>
      <c r="V180" s="197"/>
      <c r="W180" s="197"/>
      <c r="X180" s="197"/>
      <c r="Y180" s="198"/>
      <c r="Z180" s="63"/>
      <c r="AA180" s="63"/>
      <c r="AB180" s="63"/>
      <c r="AC180" s="8"/>
    </row>
    <row r="181" spans="1:40" x14ac:dyDescent="0.25">
      <c r="A181" s="1"/>
      <c r="B181" s="254" t="s">
        <v>236</v>
      </c>
      <c r="C181" s="252"/>
      <c r="D181" s="252"/>
      <c r="E181" s="252" t="s">
        <v>237</v>
      </c>
      <c r="F181" s="252"/>
      <c r="G181" s="252"/>
      <c r="H181" s="252" t="s">
        <v>238</v>
      </c>
      <c r="I181" s="252"/>
      <c r="J181" s="252"/>
      <c r="K181" s="252" t="s">
        <v>239</v>
      </c>
      <c r="L181" s="252"/>
      <c r="M181" s="253"/>
      <c r="N181" s="254" t="s">
        <v>264</v>
      </c>
      <c r="O181" s="252"/>
      <c r="P181" s="252"/>
      <c r="Q181" s="252" t="s">
        <v>265</v>
      </c>
      <c r="R181" s="252"/>
      <c r="S181" s="252"/>
      <c r="T181" s="252" t="s">
        <v>266</v>
      </c>
      <c r="U181" s="252"/>
      <c r="V181" s="252"/>
      <c r="W181" s="252" t="s">
        <v>267</v>
      </c>
      <c r="X181" s="252"/>
      <c r="Y181" s="253"/>
      <c r="Z181" s="63"/>
      <c r="AA181" s="8"/>
      <c r="AB181" s="63"/>
      <c r="AC181" s="8"/>
      <c r="AD181" s="8"/>
    </row>
    <row r="182" spans="1:40" x14ac:dyDescent="0.25">
      <c r="A182" s="1" t="s">
        <v>11</v>
      </c>
      <c r="B182" s="20" t="s">
        <v>0</v>
      </c>
      <c r="C182" s="18" t="s">
        <v>1</v>
      </c>
      <c r="D182" s="18" t="s">
        <v>2</v>
      </c>
      <c r="E182" s="18" t="s">
        <v>0</v>
      </c>
      <c r="F182" s="18" t="s">
        <v>1</v>
      </c>
      <c r="G182" s="18" t="s">
        <v>2</v>
      </c>
      <c r="H182" s="18" t="s">
        <v>0</v>
      </c>
      <c r="I182" s="18" t="s">
        <v>1</v>
      </c>
      <c r="J182" s="18" t="s">
        <v>2</v>
      </c>
      <c r="K182" s="18" t="s">
        <v>0</v>
      </c>
      <c r="L182" s="18" t="s">
        <v>1</v>
      </c>
      <c r="M182" s="21" t="s">
        <v>2</v>
      </c>
      <c r="N182" s="20" t="s">
        <v>0</v>
      </c>
      <c r="O182" s="18" t="s">
        <v>1</v>
      </c>
      <c r="P182" s="18" t="s">
        <v>2</v>
      </c>
      <c r="Q182" s="18" t="s">
        <v>0</v>
      </c>
      <c r="R182" s="18" t="s">
        <v>1</v>
      </c>
      <c r="S182" s="18" t="s">
        <v>2</v>
      </c>
      <c r="T182" s="18" t="s">
        <v>0</v>
      </c>
      <c r="U182" s="18" t="s">
        <v>1</v>
      </c>
      <c r="V182" s="18" t="s">
        <v>2</v>
      </c>
      <c r="W182" s="18" t="s">
        <v>0</v>
      </c>
      <c r="X182" s="18" t="s">
        <v>1</v>
      </c>
      <c r="Y182" s="21" t="s">
        <v>2</v>
      </c>
      <c r="Z182" s="63"/>
      <c r="AA182" s="8"/>
      <c r="AB182" s="63"/>
      <c r="AC182" s="8"/>
      <c r="AD182" s="8"/>
    </row>
    <row r="183" spans="1:40" x14ac:dyDescent="0.25">
      <c r="A183" s="1" t="s">
        <v>16</v>
      </c>
      <c r="B183" s="22">
        <v>431.4</v>
      </c>
      <c r="C183" s="23">
        <v>93.81</v>
      </c>
      <c r="D183" s="23">
        <v>831.3</v>
      </c>
      <c r="E183" s="23">
        <v>287.60000000000002</v>
      </c>
      <c r="F183" s="23">
        <v>86.48</v>
      </c>
      <c r="G183" s="23">
        <v>309.3</v>
      </c>
      <c r="H183" s="23">
        <v>666.4</v>
      </c>
      <c r="I183" s="23">
        <v>1606</v>
      </c>
      <c r="J183" s="23">
        <v>168.6</v>
      </c>
      <c r="K183" s="23">
        <v>157.5</v>
      </c>
      <c r="L183" s="23">
        <v>14.32</v>
      </c>
      <c r="M183" s="24">
        <v>18.87</v>
      </c>
      <c r="N183" s="22">
        <v>461.9</v>
      </c>
      <c r="O183" s="23">
        <v>102.1</v>
      </c>
      <c r="P183" s="23">
        <v>842</v>
      </c>
      <c r="Q183" s="23">
        <v>325.7</v>
      </c>
      <c r="R183" s="23">
        <v>78.02</v>
      </c>
      <c r="S183" s="23">
        <v>332.2</v>
      </c>
      <c r="T183" s="23">
        <v>566.5</v>
      </c>
      <c r="U183" s="23">
        <v>1448</v>
      </c>
      <c r="V183" s="23">
        <v>148.9</v>
      </c>
      <c r="W183" s="23">
        <v>209</v>
      </c>
      <c r="X183" s="23">
        <v>144.9</v>
      </c>
      <c r="Y183" s="24">
        <v>34.39</v>
      </c>
      <c r="Z183" s="63"/>
      <c r="AA183" s="8"/>
      <c r="AB183" s="63"/>
      <c r="AC183" s="8"/>
      <c r="AD183" s="8"/>
    </row>
    <row r="184" spans="1:40" x14ac:dyDescent="0.25">
      <c r="A184" s="1" t="s">
        <v>65</v>
      </c>
      <c r="B184" s="45">
        <f t="shared" ref="B184:G184" si="118">B183*4</f>
        <v>1725.6</v>
      </c>
      <c r="C184" s="12">
        <f t="shared" si="118"/>
        <v>375.24</v>
      </c>
      <c r="D184" s="12">
        <f t="shared" si="118"/>
        <v>3325.2</v>
      </c>
      <c r="E184" s="12">
        <f t="shared" si="118"/>
        <v>1150.4000000000001</v>
      </c>
      <c r="F184" s="12">
        <f t="shared" si="118"/>
        <v>345.92</v>
      </c>
      <c r="G184" s="12">
        <f t="shared" si="118"/>
        <v>1237.2</v>
      </c>
      <c r="H184" s="12">
        <f>H183*8</f>
        <v>5331.2</v>
      </c>
      <c r="I184" s="12">
        <f>I183*8</f>
        <v>12848</v>
      </c>
      <c r="J184" s="12">
        <f>J183*8</f>
        <v>1348.8</v>
      </c>
      <c r="K184" s="12">
        <f t="shared" ref="K184:S184" si="119">K183*4</f>
        <v>630</v>
      </c>
      <c r="L184" s="12">
        <f t="shared" si="119"/>
        <v>57.28</v>
      </c>
      <c r="M184" s="46">
        <f t="shared" si="119"/>
        <v>75.48</v>
      </c>
      <c r="N184" s="45">
        <f t="shared" si="119"/>
        <v>1847.6</v>
      </c>
      <c r="O184" s="12">
        <f t="shared" si="119"/>
        <v>408.4</v>
      </c>
      <c r="P184" s="12">
        <f t="shared" si="119"/>
        <v>3368</v>
      </c>
      <c r="Q184" s="12">
        <f t="shared" si="119"/>
        <v>1302.8</v>
      </c>
      <c r="R184" s="12">
        <f t="shared" si="119"/>
        <v>312.08</v>
      </c>
      <c r="S184" s="12">
        <f t="shared" si="119"/>
        <v>1328.8</v>
      </c>
      <c r="T184" s="12">
        <f>T183*8</f>
        <v>4532</v>
      </c>
      <c r="U184" s="12">
        <f>U183*8</f>
        <v>11584</v>
      </c>
      <c r="V184" s="12">
        <f>V183*8</f>
        <v>1191.2</v>
      </c>
      <c r="W184" s="12">
        <f>W183*4</f>
        <v>836</v>
      </c>
      <c r="X184" s="12">
        <f>X183*4</f>
        <v>579.6</v>
      </c>
      <c r="Y184" s="46">
        <f>Y183*4</f>
        <v>137.56</v>
      </c>
      <c r="Z184" s="63"/>
      <c r="AA184" s="8"/>
      <c r="AB184" s="63"/>
      <c r="AC184" s="8"/>
      <c r="AD184" s="8"/>
    </row>
    <row r="185" spans="1:40" ht="15.75" thickBot="1" x14ac:dyDescent="0.3">
      <c r="A185" s="1" t="s">
        <v>63</v>
      </c>
      <c r="B185" s="1">
        <v>2</v>
      </c>
      <c r="C185">
        <v>2</v>
      </c>
      <c r="D185">
        <v>2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>
        <v>1</v>
      </c>
      <c r="L185">
        <v>1</v>
      </c>
      <c r="M185" s="7">
        <v>1</v>
      </c>
      <c r="N185" s="1">
        <v>2</v>
      </c>
      <c r="O185">
        <v>2</v>
      </c>
      <c r="P185">
        <v>2</v>
      </c>
      <c r="Q185">
        <v>1</v>
      </c>
      <c r="R185">
        <v>1</v>
      </c>
      <c r="S185">
        <v>1</v>
      </c>
      <c r="T185">
        <v>1</v>
      </c>
      <c r="U185">
        <v>1</v>
      </c>
      <c r="V185">
        <v>1</v>
      </c>
      <c r="W185">
        <v>1</v>
      </c>
      <c r="X185">
        <v>1</v>
      </c>
      <c r="Y185" s="7">
        <v>1</v>
      </c>
      <c r="Z185" s="63"/>
      <c r="AB185" s="63"/>
      <c r="AC185" s="8"/>
      <c r="AD185" s="8"/>
    </row>
    <row r="186" spans="1:40" x14ac:dyDescent="0.25">
      <c r="A186" s="1" t="s">
        <v>74</v>
      </c>
      <c r="B186" s="1">
        <f>B184*B185*0.001</f>
        <v>3.4512</v>
      </c>
      <c r="C186">
        <f>C184*C185*0.001</f>
        <v>0.75048000000000004</v>
      </c>
      <c r="D186">
        <f>D184*D185*0.001</f>
        <v>6.6503999999999994</v>
      </c>
      <c r="E186">
        <f>E184*E185*0.001</f>
        <v>1.1504000000000001</v>
      </c>
      <c r="F186">
        <f t="shared" ref="F186" si="120">F184*F185*0.001</f>
        <v>0.34592000000000001</v>
      </c>
      <c r="G186">
        <f>G184*G185*0.001</f>
        <v>1.2372000000000001</v>
      </c>
      <c r="H186">
        <f>H184*H185*0.001</f>
        <v>5.3311999999999999</v>
      </c>
      <c r="I186">
        <f>I184*I185*0.001</f>
        <v>12.848000000000001</v>
      </c>
      <c r="J186">
        <f>J184*J185*0.001</f>
        <v>1.3488</v>
      </c>
      <c r="K186">
        <f>K184*K185*0.001</f>
        <v>0.63</v>
      </c>
      <c r="L186">
        <f t="shared" ref="L186" si="121">L184*L185*0.001</f>
        <v>5.7280000000000005E-2</v>
      </c>
      <c r="M186" s="7">
        <f>M184*M185*0.001</f>
        <v>7.5480000000000005E-2</v>
      </c>
      <c r="N186" s="1">
        <f>N184*N185*0.001</f>
        <v>3.6951999999999998</v>
      </c>
      <c r="O186">
        <f>O184*O185*0.001</f>
        <v>0.81679999999999997</v>
      </c>
      <c r="P186">
        <f>P184*P185*0.001</f>
        <v>6.7359999999999998</v>
      </c>
      <c r="Q186">
        <f>Q184*Q185*0.001</f>
        <v>1.3028</v>
      </c>
      <c r="R186">
        <f t="shared" ref="R186" si="122">R184*R185*0.001</f>
        <v>0.31207999999999997</v>
      </c>
      <c r="S186">
        <f>S184*S185*0.001</f>
        <v>1.3288</v>
      </c>
      <c r="T186">
        <f>T184*T185*0.001</f>
        <v>4.532</v>
      </c>
      <c r="U186">
        <f>U184*U185*0.001</f>
        <v>11.584</v>
      </c>
      <c r="V186">
        <f>V184*V185*0.001</f>
        <v>1.1912</v>
      </c>
      <c r="W186">
        <f>W184*W185*0.001</f>
        <v>0.83599999999999997</v>
      </c>
      <c r="X186">
        <f t="shared" ref="X186" si="123">X184*X185*0.001</f>
        <v>0.5796</v>
      </c>
      <c r="Y186" s="7">
        <f>Y184*Y185*0.001</f>
        <v>0.13756000000000002</v>
      </c>
      <c r="Z186" s="242" t="s">
        <v>315</v>
      </c>
      <c r="AA186" s="210"/>
      <c r="AB186" s="210"/>
      <c r="AC186" s="210"/>
      <c r="AD186" s="210"/>
      <c r="AE186" s="210"/>
      <c r="AF186" s="210"/>
      <c r="AG186" s="242" t="s">
        <v>316</v>
      </c>
      <c r="AH186" s="210"/>
      <c r="AI186" s="210"/>
      <c r="AJ186" s="210"/>
      <c r="AK186" s="210"/>
      <c r="AL186" s="210"/>
      <c r="AM186" s="210"/>
      <c r="AN186" s="211"/>
    </row>
    <row r="187" spans="1:40" x14ac:dyDescent="0.25">
      <c r="A187" s="1" t="s">
        <v>68</v>
      </c>
      <c r="B187" s="51">
        <f>$H$29-B186-E186</f>
        <v>6.7850266666666661</v>
      </c>
      <c r="C187" s="6">
        <f>$T$29-C186-F186</f>
        <v>13.454808000000002</v>
      </c>
      <c r="D187" s="6">
        <f>$AF$29-D186-G186</f>
        <v>1.6147786666666675</v>
      </c>
      <c r="E187" s="65" t="s">
        <v>343</v>
      </c>
      <c r="F187" s="92">
        <f>SUM(B187:D187)</f>
        <v>21.854613333333333</v>
      </c>
      <c r="G187" s="65"/>
      <c r="H187" s="192" t="s">
        <v>73</v>
      </c>
      <c r="I187" s="192"/>
      <c r="J187" s="192"/>
      <c r="K187" s="6">
        <f>H186+K186</f>
        <v>5.9611999999999998</v>
      </c>
      <c r="L187" s="6">
        <f>I186+L186</f>
        <v>12.905280000000001</v>
      </c>
      <c r="M187" s="52">
        <f>J186+M186</f>
        <v>1.42428</v>
      </c>
      <c r="N187" s="51">
        <f>$H$29-N186-Q186</f>
        <v>6.3886266666666671</v>
      </c>
      <c r="O187" s="6">
        <f>$T$29-O186-R186</f>
        <v>13.422328</v>
      </c>
      <c r="P187" s="6">
        <f>$AF$29-P186-S186</f>
        <v>1.4375786666666672</v>
      </c>
      <c r="Q187" s="65" t="s">
        <v>343</v>
      </c>
      <c r="R187" s="92">
        <f>SUM(N187:P187)</f>
        <v>21.248533333333334</v>
      </c>
      <c r="S187" s="65"/>
      <c r="T187" s="192" t="s">
        <v>73</v>
      </c>
      <c r="U187" s="192"/>
      <c r="V187" s="192"/>
      <c r="W187" s="6">
        <f>T186+W186</f>
        <v>5.3680000000000003</v>
      </c>
      <c r="X187" s="6">
        <f>U186+X186</f>
        <v>12.163599999999999</v>
      </c>
      <c r="Y187" s="52">
        <f>V186+Y186</f>
        <v>1.3287599999999999</v>
      </c>
      <c r="Z187" s="222" t="s">
        <v>11</v>
      </c>
      <c r="AA187" s="215"/>
      <c r="AB187" s="215"/>
      <c r="AC187" s="6" t="s">
        <v>0</v>
      </c>
      <c r="AD187" s="6" t="s">
        <v>1</v>
      </c>
      <c r="AE187" s="6" t="s">
        <v>2</v>
      </c>
      <c r="AF187" s="6" t="s">
        <v>312</v>
      </c>
      <c r="AG187" s="222" t="s">
        <v>11</v>
      </c>
      <c r="AH187" s="215"/>
      <c r="AI187" s="215"/>
      <c r="AJ187" s="215"/>
      <c r="AK187" s="6" t="s">
        <v>0</v>
      </c>
      <c r="AL187" s="6" t="s">
        <v>1</v>
      </c>
      <c r="AM187" s="6" t="s">
        <v>2</v>
      </c>
      <c r="AN187" s="52" t="s">
        <v>312</v>
      </c>
    </row>
    <row r="188" spans="1:40" x14ac:dyDescent="0.25">
      <c r="A188" s="1" t="s">
        <v>69</v>
      </c>
      <c r="B188" s="47">
        <f>(B187/$H$29)</f>
        <v>0.59587680050398295</v>
      </c>
      <c r="C188" s="48">
        <f>C187/$T$29</f>
        <v>0.92465230378123942</v>
      </c>
      <c r="D188" s="48">
        <f>D187/$AF$29</f>
        <v>0.16993415262760883</v>
      </c>
      <c r="E188" s="65" t="s">
        <v>344</v>
      </c>
      <c r="F188" s="92">
        <f>AVERAGE(F187,R187)</f>
        <v>21.551573333333334</v>
      </c>
      <c r="G188" s="65"/>
      <c r="H188" s="192" t="s">
        <v>71</v>
      </c>
      <c r="I188" s="192"/>
      <c r="J188" s="192"/>
      <c r="K188" s="48">
        <f>K187/B187</f>
        <v>0.87858166118728109</v>
      </c>
      <c r="L188" s="48">
        <f>L187/C187</f>
        <v>0.95915749968338448</v>
      </c>
      <c r="M188" s="53">
        <f>M187/D187</f>
        <v>0.88202800136076398</v>
      </c>
      <c r="N188" s="47">
        <f>(N187/$H$29)</f>
        <v>0.56106403184086129</v>
      </c>
      <c r="O188" s="48">
        <f>O187/$T$29</f>
        <v>0.92242018669515269</v>
      </c>
      <c r="P188" s="48">
        <f>P187/$AF$29</f>
        <v>0.15128619023671833</v>
      </c>
      <c r="Q188" s="65"/>
      <c r="R188" s="65"/>
      <c r="S188" s="65"/>
      <c r="T188" s="192" t="s">
        <v>71</v>
      </c>
      <c r="U188" s="192"/>
      <c r="V188" s="192"/>
      <c r="W188" s="48">
        <f>W187/N187</f>
        <v>0.84024318215495453</v>
      </c>
      <c r="X188" s="48">
        <f>X187/O187</f>
        <v>0.90622133507689562</v>
      </c>
      <c r="Y188" s="53">
        <f>Y187/P187</f>
        <v>0.92430420039622141</v>
      </c>
      <c r="Z188" s="222" t="s">
        <v>313</v>
      </c>
      <c r="AA188" s="215"/>
      <c r="AB188" s="215"/>
      <c r="AC188" s="48">
        <f>AVERAGE(B188,N188)</f>
        <v>0.57847041617242212</v>
      </c>
      <c r="AD188" s="48">
        <f>AVERAGE(C188,O188)</f>
        <v>0.92353624523819611</v>
      </c>
      <c r="AE188" s="48">
        <f>AVERAGE(D188,P188)</f>
        <v>0.16061017143216358</v>
      </c>
      <c r="AF188" s="48">
        <f>AVERAGE(B189,N189)</f>
        <v>0.55420561094759391</v>
      </c>
      <c r="AG188" s="222" t="s">
        <v>317</v>
      </c>
      <c r="AH188" s="215"/>
      <c r="AI188" s="215"/>
      <c r="AJ188" s="215"/>
      <c r="AK188" s="48">
        <f>AVERAGE(K188,W188)</f>
        <v>0.85941242167111787</v>
      </c>
      <c r="AL188" s="48">
        <f>AVERAGE(L188,X188)</f>
        <v>0.93268941738014011</v>
      </c>
      <c r="AM188" s="48">
        <f>AVERAGE(M188,Y188)</f>
        <v>0.90316610087849269</v>
      </c>
      <c r="AN188" s="53">
        <f>AVERAGE(K189,W189)</f>
        <v>0.89842264664325011</v>
      </c>
    </row>
    <row r="189" spans="1:40" ht="15.75" thickBot="1" x14ac:dyDescent="0.3">
      <c r="A189" s="2" t="s">
        <v>70</v>
      </c>
      <c r="B189" s="201">
        <f>AVERAGE(B188:D188)</f>
        <v>0.56348775230427706</v>
      </c>
      <c r="C189" s="199"/>
      <c r="D189" s="199"/>
      <c r="E189" s="67"/>
      <c r="F189" s="67"/>
      <c r="G189" s="67"/>
      <c r="H189" s="202" t="s">
        <v>72</v>
      </c>
      <c r="I189" s="202"/>
      <c r="J189" s="202"/>
      <c r="K189" s="199">
        <f>AVERAGE(K188:M188)</f>
        <v>0.90658905407714319</v>
      </c>
      <c r="L189" s="199"/>
      <c r="M189" s="200"/>
      <c r="N189" s="201">
        <f>AVERAGE(N188:P188)</f>
        <v>0.54492346959091076</v>
      </c>
      <c r="O189" s="199"/>
      <c r="P189" s="199"/>
      <c r="Q189" s="67"/>
      <c r="R189" s="67"/>
      <c r="S189" s="67"/>
      <c r="T189" s="202" t="s">
        <v>72</v>
      </c>
      <c r="U189" s="202"/>
      <c r="V189" s="202"/>
      <c r="W189" s="199">
        <f>AVERAGE(W188:Y188)</f>
        <v>0.89025623920935715</v>
      </c>
      <c r="X189" s="199"/>
      <c r="Y189" s="200"/>
      <c r="Z189" s="212" t="s">
        <v>314</v>
      </c>
      <c r="AA189" s="213"/>
      <c r="AB189" s="213"/>
      <c r="AC189" s="76">
        <f>STDEV(B188,N188)</f>
        <v>2.461634479357187E-2</v>
      </c>
      <c r="AD189" s="76">
        <f>STDEV(C188,O188)</f>
        <v>1.5783451279742812E-3</v>
      </c>
      <c r="AE189" s="76">
        <f>STDEV(D188,P188)</f>
        <v>1.318610066191038E-2</v>
      </c>
      <c r="AF189" s="76">
        <f>STDEV(B189,N189)</f>
        <v>1.3126930194485509E-2</v>
      </c>
      <c r="AG189" s="212" t="s">
        <v>314</v>
      </c>
      <c r="AH189" s="213"/>
      <c r="AI189" s="213"/>
      <c r="AJ189" s="213"/>
      <c r="AK189" s="76">
        <f>STDEV(K188,W188)</f>
        <v>2.7109398504136382E-2</v>
      </c>
      <c r="AL189" s="76">
        <f>STDEV(L188,X188)</f>
        <v>3.7431520963255582E-2</v>
      </c>
      <c r="AM189" s="76">
        <f>STDEV(M188,Y188)</f>
        <v>2.9893787020764128E-2</v>
      </c>
      <c r="AN189" s="77">
        <f>STDEV(K189,W189)</f>
        <v>1.1549044148875972E-2</v>
      </c>
    </row>
    <row r="190" spans="1:40" ht="31.5" x14ac:dyDescent="0.5">
      <c r="A190" s="1"/>
      <c r="B190" s="196" t="s">
        <v>85</v>
      </c>
      <c r="C190" s="197"/>
      <c r="D190" s="197"/>
      <c r="E190" s="197"/>
      <c r="F190" s="197"/>
      <c r="G190" s="197"/>
      <c r="H190" s="197"/>
      <c r="I190" s="197"/>
      <c r="J190" s="197"/>
      <c r="K190" s="197"/>
      <c r="L190" s="197"/>
      <c r="M190" s="198"/>
      <c r="N190" s="196" t="s">
        <v>89</v>
      </c>
      <c r="O190" s="197"/>
      <c r="P190" s="197"/>
      <c r="Q190" s="197"/>
      <c r="R190" s="197"/>
      <c r="S190" s="197"/>
      <c r="T190" s="197"/>
      <c r="U190" s="197"/>
      <c r="V190" s="197"/>
      <c r="W190" s="197"/>
      <c r="X190" s="197"/>
      <c r="Y190" s="198"/>
      <c r="Z190" s="63"/>
      <c r="AA190" s="8"/>
      <c r="AB190" s="63"/>
      <c r="AC190" s="8"/>
      <c r="AD190" s="8"/>
    </row>
    <row r="191" spans="1:40" x14ac:dyDescent="0.25">
      <c r="A191" s="1"/>
      <c r="B191" s="254" t="s">
        <v>240</v>
      </c>
      <c r="C191" s="252"/>
      <c r="D191" s="252"/>
      <c r="E191" s="252" t="s">
        <v>241</v>
      </c>
      <c r="F191" s="252"/>
      <c r="G191" s="252"/>
      <c r="H191" s="252" t="s">
        <v>242</v>
      </c>
      <c r="I191" s="252"/>
      <c r="J191" s="252"/>
      <c r="K191" s="252" t="s">
        <v>243</v>
      </c>
      <c r="L191" s="252"/>
      <c r="M191" s="253"/>
      <c r="N191" s="254" t="s">
        <v>260</v>
      </c>
      <c r="O191" s="252"/>
      <c r="P191" s="252"/>
      <c r="Q191" s="252" t="s">
        <v>261</v>
      </c>
      <c r="R191" s="252"/>
      <c r="S191" s="252"/>
      <c r="T191" s="252" t="s">
        <v>262</v>
      </c>
      <c r="U191" s="252"/>
      <c r="V191" s="252"/>
      <c r="W191" s="252" t="s">
        <v>263</v>
      </c>
      <c r="X191" s="252"/>
      <c r="Y191" s="253"/>
      <c r="Z191" s="63"/>
      <c r="AA191" s="8"/>
      <c r="AB191" s="63"/>
      <c r="AC191" s="8"/>
      <c r="AD191" s="8"/>
    </row>
    <row r="192" spans="1:40" x14ac:dyDescent="0.25">
      <c r="A192" s="1" t="s">
        <v>11</v>
      </c>
      <c r="B192" s="20" t="s">
        <v>0</v>
      </c>
      <c r="C192" s="18" t="s">
        <v>1</v>
      </c>
      <c r="D192" s="18" t="s">
        <v>2</v>
      </c>
      <c r="E192" s="18" t="s">
        <v>0</v>
      </c>
      <c r="F192" s="18" t="s">
        <v>1</v>
      </c>
      <c r="G192" s="18" t="s">
        <v>2</v>
      </c>
      <c r="H192" s="18" t="s">
        <v>0</v>
      </c>
      <c r="I192" s="18" t="s">
        <v>1</v>
      </c>
      <c r="J192" s="18" t="s">
        <v>2</v>
      </c>
      <c r="K192" s="18" t="s">
        <v>0</v>
      </c>
      <c r="L192" s="18" t="s">
        <v>1</v>
      </c>
      <c r="M192" s="21" t="s">
        <v>2</v>
      </c>
      <c r="N192" s="20" t="s">
        <v>0</v>
      </c>
      <c r="O192" s="18" t="s">
        <v>1</v>
      </c>
      <c r="P192" s="18" t="s">
        <v>2</v>
      </c>
      <c r="Q192" s="18" t="s">
        <v>0</v>
      </c>
      <c r="R192" s="18" t="s">
        <v>1</v>
      </c>
      <c r="S192" s="18" t="s">
        <v>2</v>
      </c>
      <c r="T192" s="18" t="s">
        <v>0</v>
      </c>
      <c r="U192" s="18" t="s">
        <v>1</v>
      </c>
      <c r="V192" s="18" t="s">
        <v>2</v>
      </c>
      <c r="W192" s="18" t="s">
        <v>0</v>
      </c>
      <c r="X192" s="18" t="s">
        <v>1</v>
      </c>
      <c r="Y192" s="21" t="s">
        <v>2</v>
      </c>
      <c r="Z192" s="63"/>
      <c r="AA192" s="8"/>
      <c r="AB192" s="63"/>
      <c r="AC192" s="8"/>
      <c r="AD192" s="8"/>
    </row>
    <row r="193" spans="1:40" x14ac:dyDescent="0.25">
      <c r="A193" s="1" t="s">
        <v>16</v>
      </c>
      <c r="B193" s="22">
        <v>585.79999999999995</v>
      </c>
      <c r="C193" s="23">
        <v>133.6</v>
      </c>
      <c r="D193" s="23">
        <v>879.7</v>
      </c>
      <c r="E193" s="23">
        <v>328.5</v>
      </c>
      <c r="F193" s="23">
        <v>191.1</v>
      </c>
      <c r="G193" s="23">
        <v>246.1</v>
      </c>
      <c r="H193" s="23">
        <v>608.9</v>
      </c>
      <c r="I193" s="23">
        <v>1530</v>
      </c>
      <c r="J193" s="23">
        <v>109.8</v>
      </c>
      <c r="K193" s="23">
        <v>148.6</v>
      </c>
      <c r="L193" s="23">
        <v>137.80000000000001</v>
      </c>
      <c r="M193" s="24">
        <v>18.079999999999998</v>
      </c>
      <c r="N193" s="22">
        <v>645.5</v>
      </c>
      <c r="O193" s="23">
        <v>160.30000000000001</v>
      </c>
      <c r="P193" s="23">
        <v>943.2</v>
      </c>
      <c r="Q193" s="23">
        <v>333</v>
      </c>
      <c r="R193" s="23">
        <v>229.5</v>
      </c>
      <c r="S193" s="23">
        <v>269.89999999999998</v>
      </c>
      <c r="T193" s="23">
        <v>582.5</v>
      </c>
      <c r="U193" s="23">
        <v>1399</v>
      </c>
      <c r="V193" s="23">
        <v>117</v>
      </c>
      <c r="W193" s="23">
        <v>116.2</v>
      </c>
      <c r="X193" s="23">
        <v>51.32</v>
      </c>
      <c r="Y193" s="24">
        <v>15.5</v>
      </c>
      <c r="Z193" s="63"/>
      <c r="AA193" s="8"/>
      <c r="AB193" s="63"/>
      <c r="AC193" s="8"/>
      <c r="AD193" s="8"/>
    </row>
    <row r="194" spans="1:40" x14ac:dyDescent="0.25">
      <c r="A194" s="1" t="s">
        <v>65</v>
      </c>
      <c r="B194" s="45">
        <f t="shared" ref="B194:G194" si="124">B193*4</f>
        <v>2343.1999999999998</v>
      </c>
      <c r="C194" s="12">
        <f t="shared" si="124"/>
        <v>534.4</v>
      </c>
      <c r="D194" s="12">
        <f t="shared" si="124"/>
        <v>3518.8</v>
      </c>
      <c r="E194" s="12">
        <f t="shared" si="124"/>
        <v>1314</v>
      </c>
      <c r="F194" s="12">
        <f t="shared" si="124"/>
        <v>764.4</v>
      </c>
      <c r="G194" s="12">
        <f t="shared" si="124"/>
        <v>984.4</v>
      </c>
      <c r="H194" s="12">
        <f>H193*8</f>
        <v>4871.2</v>
      </c>
      <c r="I194" s="12">
        <f>I193*8</f>
        <v>12240</v>
      </c>
      <c r="J194" s="12">
        <f>J193*8</f>
        <v>878.4</v>
      </c>
      <c r="K194" s="12">
        <f t="shared" ref="K194:S194" si="125">K193*4</f>
        <v>594.4</v>
      </c>
      <c r="L194" s="12">
        <f t="shared" si="125"/>
        <v>551.20000000000005</v>
      </c>
      <c r="M194" s="46">
        <f t="shared" si="125"/>
        <v>72.319999999999993</v>
      </c>
      <c r="N194" s="45">
        <f t="shared" si="125"/>
        <v>2582</v>
      </c>
      <c r="O194" s="12">
        <f t="shared" si="125"/>
        <v>641.20000000000005</v>
      </c>
      <c r="P194" s="12">
        <f t="shared" si="125"/>
        <v>3772.8</v>
      </c>
      <c r="Q194" s="12">
        <f t="shared" si="125"/>
        <v>1332</v>
      </c>
      <c r="R194" s="12">
        <f t="shared" si="125"/>
        <v>918</v>
      </c>
      <c r="S194" s="12">
        <f t="shared" si="125"/>
        <v>1079.5999999999999</v>
      </c>
      <c r="T194" s="12">
        <f>T193*8</f>
        <v>4660</v>
      </c>
      <c r="U194" s="12">
        <f>U193*8</f>
        <v>11192</v>
      </c>
      <c r="V194" s="12">
        <f>V193*8</f>
        <v>936</v>
      </c>
      <c r="W194" s="12">
        <f>W193*4</f>
        <v>464.8</v>
      </c>
      <c r="X194" s="12">
        <f>X193*4</f>
        <v>205.28</v>
      </c>
      <c r="Y194" s="46">
        <f>Y193*4</f>
        <v>62</v>
      </c>
      <c r="Z194" s="63"/>
      <c r="AB194" s="63"/>
      <c r="AC194" s="8"/>
      <c r="AD194" s="8"/>
    </row>
    <row r="195" spans="1:40" ht="15.75" thickBot="1" x14ac:dyDescent="0.3">
      <c r="A195" s="1" t="s">
        <v>63</v>
      </c>
      <c r="B195" s="1">
        <v>2</v>
      </c>
      <c r="C195">
        <v>2</v>
      </c>
      <c r="D195">
        <v>2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1</v>
      </c>
      <c r="K195">
        <v>1</v>
      </c>
      <c r="L195">
        <v>1</v>
      </c>
      <c r="M195" s="7">
        <v>1</v>
      </c>
      <c r="N195" s="1">
        <v>2</v>
      </c>
      <c r="O195">
        <v>2</v>
      </c>
      <c r="P195">
        <v>2</v>
      </c>
      <c r="Q195">
        <v>1</v>
      </c>
      <c r="R195">
        <v>1</v>
      </c>
      <c r="S195">
        <v>1</v>
      </c>
      <c r="T195">
        <v>1</v>
      </c>
      <c r="U195">
        <v>1</v>
      </c>
      <c r="V195">
        <v>1</v>
      </c>
      <c r="W195">
        <v>1</v>
      </c>
      <c r="X195">
        <v>1</v>
      </c>
      <c r="Y195" s="7">
        <v>1</v>
      </c>
      <c r="Z195" s="63"/>
      <c r="AA195" s="8"/>
      <c r="AB195" s="63"/>
      <c r="AC195" s="8"/>
      <c r="AD195" s="8"/>
    </row>
    <row r="196" spans="1:40" x14ac:dyDescent="0.25">
      <c r="A196" s="1" t="s">
        <v>74</v>
      </c>
      <c r="B196" s="1">
        <f>B194*B195*0.001</f>
        <v>4.6863999999999999</v>
      </c>
      <c r="C196">
        <f>C194*C195*0.001</f>
        <v>1.0688</v>
      </c>
      <c r="D196">
        <f>D194*D195*0.001</f>
        <v>7.0376000000000003</v>
      </c>
      <c r="E196">
        <f>E194*E195*0.001</f>
        <v>1.3140000000000001</v>
      </c>
      <c r="F196">
        <f t="shared" ref="F196" si="126">F194*F195*0.001</f>
        <v>0.76439999999999997</v>
      </c>
      <c r="G196">
        <f>G194*G195*0.001</f>
        <v>0.98440000000000005</v>
      </c>
      <c r="H196">
        <f>H194*H195*0.001</f>
        <v>4.8712</v>
      </c>
      <c r="I196">
        <f>I194*I195*0.001</f>
        <v>12.24</v>
      </c>
      <c r="J196">
        <f>J194*J195*0.001</f>
        <v>0.87839999999999996</v>
      </c>
      <c r="K196">
        <f>K194*K195*0.001</f>
        <v>0.59440000000000004</v>
      </c>
      <c r="L196">
        <f t="shared" ref="L196" si="127">L194*L195*0.001</f>
        <v>0.55120000000000002</v>
      </c>
      <c r="M196" s="7">
        <f>M194*M195*0.001</f>
        <v>7.2319999999999995E-2</v>
      </c>
      <c r="N196" s="1">
        <f>N194*N195*0.001</f>
        <v>5.1639999999999997</v>
      </c>
      <c r="O196">
        <f>O194*O195*0.001</f>
        <v>1.2824000000000002</v>
      </c>
      <c r="P196">
        <f>P194*P195*0.001</f>
        <v>7.5456000000000003</v>
      </c>
      <c r="Q196">
        <f>Q194*Q195*0.001</f>
        <v>1.3320000000000001</v>
      </c>
      <c r="R196">
        <f t="shared" ref="R196" si="128">R194*R195*0.001</f>
        <v>0.91800000000000004</v>
      </c>
      <c r="S196">
        <f>S194*S195*0.001</f>
        <v>1.0795999999999999</v>
      </c>
      <c r="T196">
        <f>T194*T195*0.001</f>
        <v>4.66</v>
      </c>
      <c r="U196">
        <f>U194*U195*0.001</f>
        <v>11.192</v>
      </c>
      <c r="V196">
        <f>V194*V195*0.001</f>
        <v>0.93600000000000005</v>
      </c>
      <c r="W196">
        <f>W194*W195*0.001</f>
        <v>0.46480000000000005</v>
      </c>
      <c r="X196">
        <f t="shared" ref="X196" si="129">X194*X195*0.001</f>
        <v>0.20528000000000002</v>
      </c>
      <c r="Y196" s="7">
        <f>Y194*Y195*0.001</f>
        <v>6.2E-2</v>
      </c>
      <c r="Z196" s="242" t="s">
        <v>315</v>
      </c>
      <c r="AA196" s="210"/>
      <c r="AB196" s="210"/>
      <c r="AC196" s="210"/>
      <c r="AD196" s="210"/>
      <c r="AE196" s="210"/>
      <c r="AF196" s="210"/>
      <c r="AG196" s="242" t="s">
        <v>316</v>
      </c>
      <c r="AH196" s="210"/>
      <c r="AI196" s="210"/>
      <c r="AJ196" s="210"/>
      <c r="AK196" s="210"/>
      <c r="AL196" s="210"/>
      <c r="AM196" s="210"/>
      <c r="AN196" s="211"/>
    </row>
    <row r="197" spans="1:40" x14ac:dyDescent="0.25">
      <c r="A197" s="1" t="s">
        <v>68</v>
      </c>
      <c r="B197" s="51">
        <f>$H$40-B196-E196</f>
        <v>5.6614639999999996</v>
      </c>
      <c r="C197" s="6">
        <f>$T$40-C196-F196</f>
        <v>11.923431733333334</v>
      </c>
      <c r="D197" s="6">
        <f>$AF$40-D196-G196</f>
        <v>1.8131520000000005</v>
      </c>
      <c r="E197" s="65" t="s">
        <v>343</v>
      </c>
      <c r="F197" s="92">
        <f>SUM(B197:D197)</f>
        <v>19.398047733333335</v>
      </c>
      <c r="G197" s="65"/>
      <c r="H197" s="192" t="s">
        <v>73</v>
      </c>
      <c r="I197" s="192"/>
      <c r="J197" s="192"/>
      <c r="K197" s="6">
        <f>H196+K196</f>
        <v>5.4656000000000002</v>
      </c>
      <c r="L197" s="6">
        <f>I196+L196</f>
        <v>12.7912</v>
      </c>
      <c r="M197" s="52">
        <f>J196+M196</f>
        <v>0.95072000000000001</v>
      </c>
      <c r="N197" s="51">
        <f>$H$40-N196-Q196</f>
        <v>5.165864</v>
      </c>
      <c r="O197" s="6">
        <f>$T$40-O196-R196</f>
        <v>11.556231733333334</v>
      </c>
      <c r="P197" s="6">
        <f>$AF$40-P196-S196</f>
        <v>1.2099520000000006</v>
      </c>
      <c r="Q197" s="65" t="s">
        <v>343</v>
      </c>
      <c r="R197" s="92">
        <f>SUM(N197:P197)</f>
        <v>17.932047733333334</v>
      </c>
      <c r="S197" s="65"/>
      <c r="T197" s="192" t="s">
        <v>73</v>
      </c>
      <c r="U197" s="192"/>
      <c r="V197" s="192"/>
      <c r="W197" s="6">
        <f>T196+W196</f>
        <v>5.1248000000000005</v>
      </c>
      <c r="X197" s="6">
        <f>U196+X196</f>
        <v>11.39728</v>
      </c>
      <c r="Y197" s="52">
        <f>V196+Y196</f>
        <v>0.998</v>
      </c>
      <c r="Z197" s="222" t="s">
        <v>11</v>
      </c>
      <c r="AA197" s="215"/>
      <c r="AB197" s="215"/>
      <c r="AC197" s="6" t="s">
        <v>0</v>
      </c>
      <c r="AD197" s="6" t="s">
        <v>1</v>
      </c>
      <c r="AE197" s="6" t="s">
        <v>2</v>
      </c>
      <c r="AF197" s="6" t="s">
        <v>312</v>
      </c>
      <c r="AG197" s="222" t="s">
        <v>11</v>
      </c>
      <c r="AH197" s="215"/>
      <c r="AI197" s="215"/>
      <c r="AJ197" s="215"/>
      <c r="AK197" s="6" t="s">
        <v>0</v>
      </c>
      <c r="AL197" s="6" t="s">
        <v>1</v>
      </c>
      <c r="AM197" s="6" t="s">
        <v>2</v>
      </c>
      <c r="AN197" s="52" t="s">
        <v>312</v>
      </c>
    </row>
    <row r="198" spans="1:40" x14ac:dyDescent="0.25">
      <c r="A198" s="1" t="s">
        <v>69</v>
      </c>
      <c r="B198" s="47">
        <f>(B197/$H$40)</f>
        <v>0.48546818930490016</v>
      </c>
      <c r="C198" s="48">
        <f>C197/$T$40</f>
        <v>0.86674063567769855</v>
      </c>
      <c r="D198" s="48">
        <f>D197/$AF$40</f>
        <v>0.18435424282207336</v>
      </c>
      <c r="E198" s="65" t="s">
        <v>344</v>
      </c>
      <c r="F198" s="92">
        <f>AVERAGE(F197,R197)</f>
        <v>18.665047733333335</v>
      </c>
      <c r="G198" s="65"/>
      <c r="H198" s="192" t="s">
        <v>71</v>
      </c>
      <c r="I198" s="192"/>
      <c r="J198" s="192"/>
      <c r="K198" s="48">
        <f>K197/B197</f>
        <v>0.9654040015091504</v>
      </c>
      <c r="L198" s="48">
        <f>L197/C197</f>
        <v>1.0727783985411448</v>
      </c>
      <c r="M198" s="53">
        <f>M197/D197</f>
        <v>0.52434655230228888</v>
      </c>
      <c r="N198" s="47">
        <f>(N197/$H$40)</f>
        <v>0.44297069490777807</v>
      </c>
      <c r="O198" s="48">
        <f>O197/$T$40</f>
        <v>0.84004805517412606</v>
      </c>
      <c r="P198" s="48">
        <f>P197/$AF$40</f>
        <v>0.12302321306269598</v>
      </c>
      <c r="Q198" s="65"/>
      <c r="R198" s="65"/>
      <c r="S198" s="65"/>
      <c r="T198" s="192" t="s">
        <v>71</v>
      </c>
      <c r="U198" s="192"/>
      <c r="V198" s="192"/>
      <c r="W198" s="48">
        <f>W197/N197</f>
        <v>0.9920508941001932</v>
      </c>
      <c r="X198" s="48">
        <f>X197/O197</f>
        <v>0.98624536639613714</v>
      </c>
      <c r="Y198" s="53">
        <f>Y197/P197</f>
        <v>0.82482610880431584</v>
      </c>
      <c r="Z198" s="222" t="s">
        <v>313</v>
      </c>
      <c r="AA198" s="215"/>
      <c r="AB198" s="215"/>
      <c r="AC198" s="48">
        <f>AVERAGE(B198,N198)</f>
        <v>0.46421944210633914</v>
      </c>
      <c r="AD198" s="48">
        <f>AVERAGE(C198,O198)</f>
        <v>0.8533943454259123</v>
      </c>
      <c r="AE198" s="48">
        <f>AVERAGE(D198,P198)</f>
        <v>0.15368872794238467</v>
      </c>
      <c r="AF198" s="48">
        <f>AVERAGE(B199,N199)</f>
        <v>0.49043417182487875</v>
      </c>
      <c r="AG198" s="222" t="s">
        <v>317</v>
      </c>
      <c r="AH198" s="215"/>
      <c r="AI198" s="215"/>
      <c r="AJ198" s="215"/>
      <c r="AK198" s="48">
        <f>AVERAGE(K198,W198)</f>
        <v>0.9787274478046718</v>
      </c>
      <c r="AL198" s="48">
        <f>AVERAGE(L198,X198)</f>
        <v>1.0295118824686409</v>
      </c>
      <c r="AM198" s="48">
        <f>AVERAGE(M198,Y198)</f>
        <v>0.67458633055330242</v>
      </c>
      <c r="AN198" s="53">
        <f>AVERAGE(K199,W199)</f>
        <v>0.89427522027553841</v>
      </c>
    </row>
    <row r="199" spans="1:40" ht="15.75" thickBot="1" x14ac:dyDescent="0.3">
      <c r="A199" s="2" t="s">
        <v>70</v>
      </c>
      <c r="B199" s="201">
        <f>AVERAGE(B198:D198)</f>
        <v>0.51218768926822411</v>
      </c>
      <c r="C199" s="199"/>
      <c r="D199" s="199"/>
      <c r="E199" s="67"/>
      <c r="F199" s="67"/>
      <c r="G199" s="67"/>
      <c r="H199" s="202" t="s">
        <v>72</v>
      </c>
      <c r="I199" s="202"/>
      <c r="J199" s="202"/>
      <c r="K199" s="199">
        <f>AVERAGE(K198:M198)</f>
        <v>0.85417631745086131</v>
      </c>
      <c r="L199" s="199"/>
      <c r="M199" s="200"/>
      <c r="N199" s="201">
        <f>AVERAGE(N198:P198)</f>
        <v>0.46868065438153339</v>
      </c>
      <c r="O199" s="199"/>
      <c r="P199" s="199"/>
      <c r="Q199" s="67"/>
      <c r="R199" s="67"/>
      <c r="S199" s="67"/>
      <c r="T199" s="202" t="s">
        <v>72</v>
      </c>
      <c r="U199" s="202"/>
      <c r="V199" s="202"/>
      <c r="W199" s="199">
        <f>AVERAGE(W198:Y198)</f>
        <v>0.93437412310021539</v>
      </c>
      <c r="X199" s="199"/>
      <c r="Y199" s="200"/>
      <c r="Z199" s="212" t="s">
        <v>314</v>
      </c>
      <c r="AA199" s="213"/>
      <c r="AB199" s="213"/>
      <c r="AC199" s="76">
        <f>STDEV(B198,N198)</f>
        <v>3.0050266471642332E-2</v>
      </c>
      <c r="AD199" s="76">
        <f>STDEV(C198,O198)</f>
        <v>1.8874504681443933E-2</v>
      </c>
      <c r="AE199" s="76">
        <f>STDEV(D198,P198)</f>
        <v>4.3367587040009647E-2</v>
      </c>
      <c r="AF199" s="76">
        <f>STDEV(B199,N199)</f>
        <v>3.0764119397698703E-2</v>
      </c>
      <c r="AG199" s="212" t="s">
        <v>314</v>
      </c>
      <c r="AH199" s="213"/>
      <c r="AI199" s="213"/>
      <c r="AJ199" s="213"/>
      <c r="AK199" s="76">
        <f>STDEV(K198,W198)</f>
        <v>1.8842198448675938E-2</v>
      </c>
      <c r="AL199" s="76">
        <f>STDEV(L198,X198)</f>
        <v>6.1188093826368389E-2</v>
      </c>
      <c r="AM199" s="76">
        <f>STDEV(M198,Y198)</f>
        <v>0.21247113201050941</v>
      </c>
      <c r="AN199" s="77">
        <f>STDEV(K199,W199)</f>
        <v>5.6708412210939078E-2</v>
      </c>
    </row>
    <row r="200" spans="1:40" ht="31.5" x14ac:dyDescent="0.5">
      <c r="A200" s="1"/>
      <c r="B200" s="196" t="s">
        <v>86</v>
      </c>
      <c r="C200" s="197"/>
      <c r="D200" s="197"/>
      <c r="E200" s="197"/>
      <c r="F200" s="197"/>
      <c r="G200" s="197"/>
      <c r="H200" s="197"/>
      <c r="I200" s="197"/>
      <c r="J200" s="197"/>
      <c r="K200" s="197"/>
      <c r="L200" s="197"/>
      <c r="M200" s="198"/>
      <c r="N200" s="196" t="s">
        <v>90</v>
      </c>
      <c r="O200" s="197"/>
      <c r="P200" s="197"/>
      <c r="Q200" s="197"/>
      <c r="R200" s="197"/>
      <c r="S200" s="197"/>
      <c r="T200" s="197"/>
      <c r="U200" s="197"/>
      <c r="V200" s="197"/>
      <c r="W200" s="197"/>
      <c r="X200" s="197"/>
      <c r="Y200" s="198"/>
      <c r="Z200" s="63"/>
      <c r="AA200" s="8"/>
      <c r="AB200" s="63"/>
      <c r="AC200" s="8"/>
      <c r="AD200" s="8"/>
    </row>
    <row r="201" spans="1:40" x14ac:dyDescent="0.25">
      <c r="A201" s="1"/>
      <c r="B201" s="254" t="s">
        <v>244</v>
      </c>
      <c r="C201" s="252"/>
      <c r="D201" s="252"/>
      <c r="E201" s="252" t="s">
        <v>245</v>
      </c>
      <c r="F201" s="252"/>
      <c r="G201" s="252"/>
      <c r="H201" s="252" t="s">
        <v>246</v>
      </c>
      <c r="I201" s="252"/>
      <c r="J201" s="252"/>
      <c r="K201" s="252" t="s">
        <v>247</v>
      </c>
      <c r="L201" s="252"/>
      <c r="M201" s="253"/>
      <c r="N201" s="254" t="s">
        <v>256</v>
      </c>
      <c r="O201" s="252"/>
      <c r="P201" s="252"/>
      <c r="Q201" s="252" t="s">
        <v>257</v>
      </c>
      <c r="R201" s="252"/>
      <c r="S201" s="252"/>
      <c r="T201" s="252" t="s">
        <v>258</v>
      </c>
      <c r="U201" s="252"/>
      <c r="V201" s="252"/>
      <c r="W201" s="252" t="s">
        <v>259</v>
      </c>
      <c r="X201" s="252"/>
      <c r="Y201" s="253"/>
      <c r="Z201" s="63"/>
      <c r="AA201" s="8"/>
      <c r="AB201" s="63"/>
      <c r="AC201" s="8"/>
      <c r="AD201" s="8"/>
    </row>
    <row r="202" spans="1:40" x14ac:dyDescent="0.25">
      <c r="A202" s="1" t="s">
        <v>11</v>
      </c>
      <c r="B202" s="20" t="s">
        <v>0</v>
      </c>
      <c r="C202" s="18" t="s">
        <v>1</v>
      </c>
      <c r="D202" s="18" t="s">
        <v>2</v>
      </c>
      <c r="E202" s="18" t="s">
        <v>0</v>
      </c>
      <c r="F202" s="18" t="s">
        <v>1</v>
      </c>
      <c r="G202" s="18" t="s">
        <v>2</v>
      </c>
      <c r="H202" s="18" t="s">
        <v>0</v>
      </c>
      <c r="I202" s="18" t="s">
        <v>1</v>
      </c>
      <c r="J202" s="18" t="s">
        <v>2</v>
      </c>
      <c r="K202" s="18" t="s">
        <v>0</v>
      </c>
      <c r="L202" s="18" t="s">
        <v>1</v>
      </c>
      <c r="M202" s="21" t="s">
        <v>2</v>
      </c>
      <c r="N202" s="20" t="s">
        <v>0</v>
      </c>
      <c r="O202" s="18" t="s">
        <v>1</v>
      </c>
      <c r="P202" s="18" t="s">
        <v>2</v>
      </c>
      <c r="Q202" s="18" t="s">
        <v>0</v>
      </c>
      <c r="R202" s="18" t="s">
        <v>1</v>
      </c>
      <c r="S202" s="18" t="s">
        <v>2</v>
      </c>
      <c r="T202" s="18" t="s">
        <v>0</v>
      </c>
      <c r="U202" s="18" t="s">
        <v>1</v>
      </c>
      <c r="V202" s="18" t="s">
        <v>2</v>
      </c>
      <c r="W202" s="18" t="s">
        <v>0</v>
      </c>
      <c r="X202" s="18" t="s">
        <v>1</v>
      </c>
      <c r="Y202" s="21" t="s">
        <v>2</v>
      </c>
      <c r="Z202" s="63"/>
      <c r="AA202" s="8"/>
      <c r="AB202" s="63"/>
      <c r="AC202" s="8"/>
      <c r="AD202" s="8"/>
    </row>
    <row r="203" spans="1:40" x14ac:dyDescent="0.25">
      <c r="A203" s="1" t="s">
        <v>16</v>
      </c>
      <c r="B203" s="22">
        <v>587.70000000000005</v>
      </c>
      <c r="C203" s="23">
        <v>140</v>
      </c>
      <c r="D203" s="23">
        <v>909.1</v>
      </c>
      <c r="E203" s="23">
        <v>350.4</v>
      </c>
      <c r="F203" s="23">
        <v>280.7</v>
      </c>
      <c r="G203" s="23">
        <v>236.8</v>
      </c>
      <c r="H203" s="23">
        <v>545.20000000000005</v>
      </c>
      <c r="I203" s="23">
        <v>1487</v>
      </c>
      <c r="J203" s="23">
        <v>101.7</v>
      </c>
      <c r="K203" s="23">
        <v>204.2</v>
      </c>
      <c r="L203" s="23">
        <v>35.4</v>
      </c>
      <c r="M203" s="24">
        <v>17.899999999999999</v>
      </c>
      <c r="N203" s="22">
        <v>687.8</v>
      </c>
      <c r="O203" s="23">
        <v>215.1</v>
      </c>
      <c r="P203" s="23">
        <v>867.3</v>
      </c>
      <c r="Q203" s="23">
        <v>356.2</v>
      </c>
      <c r="R203" s="23">
        <v>410.3</v>
      </c>
      <c r="S203" s="23">
        <v>242.1</v>
      </c>
      <c r="T203" s="23">
        <v>426.4</v>
      </c>
      <c r="U203" s="23">
        <v>1281</v>
      </c>
      <c r="V203" s="23">
        <v>99.56</v>
      </c>
      <c r="W203" s="23">
        <v>148.6</v>
      </c>
      <c r="X203" s="23">
        <v>38.86</v>
      </c>
      <c r="Y203" s="24">
        <v>15.64</v>
      </c>
      <c r="Z203" s="63"/>
      <c r="AA203" s="63"/>
      <c r="AB203" s="63"/>
    </row>
    <row r="204" spans="1:40" x14ac:dyDescent="0.25">
      <c r="A204" s="1" t="s">
        <v>65</v>
      </c>
      <c r="B204" s="45">
        <f t="shared" ref="B204:G204" si="130">B203*4</f>
        <v>2350.8000000000002</v>
      </c>
      <c r="C204" s="12">
        <f t="shared" si="130"/>
        <v>560</v>
      </c>
      <c r="D204" s="12">
        <f t="shared" si="130"/>
        <v>3636.4</v>
      </c>
      <c r="E204" s="12">
        <f t="shared" si="130"/>
        <v>1401.6</v>
      </c>
      <c r="F204" s="12">
        <f t="shared" si="130"/>
        <v>1122.8</v>
      </c>
      <c r="G204" s="12">
        <f t="shared" si="130"/>
        <v>947.2</v>
      </c>
      <c r="H204" s="12">
        <f>H203*8</f>
        <v>4361.6000000000004</v>
      </c>
      <c r="I204" s="12">
        <f>I203*8</f>
        <v>11896</v>
      </c>
      <c r="J204" s="12">
        <f>J203*8</f>
        <v>813.6</v>
      </c>
      <c r="K204" s="12">
        <f t="shared" ref="K204:S204" si="131">K203*4</f>
        <v>816.8</v>
      </c>
      <c r="L204" s="12">
        <f t="shared" si="131"/>
        <v>141.6</v>
      </c>
      <c r="M204" s="46">
        <f t="shared" si="131"/>
        <v>71.599999999999994</v>
      </c>
      <c r="N204" s="45">
        <f t="shared" si="131"/>
        <v>2751.2</v>
      </c>
      <c r="O204" s="12">
        <f t="shared" si="131"/>
        <v>860.4</v>
      </c>
      <c r="P204" s="12">
        <f t="shared" si="131"/>
        <v>3469.2</v>
      </c>
      <c r="Q204" s="12">
        <f t="shared" si="131"/>
        <v>1424.8</v>
      </c>
      <c r="R204" s="12">
        <f t="shared" si="131"/>
        <v>1641.2</v>
      </c>
      <c r="S204" s="12">
        <f t="shared" si="131"/>
        <v>968.4</v>
      </c>
      <c r="T204" s="12">
        <f>T203*8</f>
        <v>3411.2</v>
      </c>
      <c r="U204" s="12">
        <f>U203*8</f>
        <v>10248</v>
      </c>
      <c r="V204" s="12">
        <f>V203*8</f>
        <v>796.48</v>
      </c>
      <c r="W204" s="12">
        <f>W203*4</f>
        <v>594.4</v>
      </c>
      <c r="X204" s="12">
        <f>X203*4</f>
        <v>155.44</v>
      </c>
      <c r="Y204" s="46">
        <f>Y203*4</f>
        <v>62.56</v>
      </c>
      <c r="Z204" s="63"/>
      <c r="AA204" s="63"/>
      <c r="AB204" s="63"/>
    </row>
    <row r="205" spans="1:40" ht="15.75" thickBot="1" x14ac:dyDescent="0.3">
      <c r="A205" s="1" t="s">
        <v>63</v>
      </c>
      <c r="B205" s="1">
        <v>2</v>
      </c>
      <c r="C205">
        <v>2</v>
      </c>
      <c r="D205">
        <v>2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>
        <v>1</v>
      </c>
      <c r="L205">
        <v>1</v>
      </c>
      <c r="M205" s="7">
        <v>1</v>
      </c>
      <c r="N205" s="1">
        <v>2</v>
      </c>
      <c r="O205">
        <v>2</v>
      </c>
      <c r="P205">
        <v>2</v>
      </c>
      <c r="Q205">
        <v>1</v>
      </c>
      <c r="R205">
        <v>1</v>
      </c>
      <c r="S205">
        <v>1</v>
      </c>
      <c r="T205">
        <v>1</v>
      </c>
      <c r="U205">
        <v>1</v>
      </c>
      <c r="V205">
        <v>1</v>
      </c>
      <c r="W205">
        <v>1</v>
      </c>
      <c r="X205">
        <v>1</v>
      </c>
      <c r="Y205" s="7">
        <v>1</v>
      </c>
      <c r="Z205" s="63"/>
      <c r="AA205" s="63"/>
      <c r="AB205" s="63"/>
    </row>
    <row r="206" spans="1:40" x14ac:dyDescent="0.25">
      <c r="A206" s="1" t="s">
        <v>74</v>
      </c>
      <c r="B206" s="1">
        <f>B204*B205*0.001</f>
        <v>4.7016000000000009</v>
      </c>
      <c r="C206">
        <f>C204*C205*0.001</f>
        <v>1.1200000000000001</v>
      </c>
      <c r="D206">
        <f>D204*D205*0.001</f>
        <v>7.2728000000000002</v>
      </c>
      <c r="E206">
        <f>E204*E205*0.001</f>
        <v>1.4016</v>
      </c>
      <c r="F206">
        <f t="shared" ref="F206" si="132">F204*F205*0.001</f>
        <v>1.1228</v>
      </c>
      <c r="G206">
        <f>G204*G205*0.001</f>
        <v>0.94720000000000004</v>
      </c>
      <c r="H206">
        <f>H204*H205*0.001</f>
        <v>4.3616000000000001</v>
      </c>
      <c r="I206">
        <f>I204*I205*0.001</f>
        <v>11.896000000000001</v>
      </c>
      <c r="J206">
        <f>J204*J205*0.001</f>
        <v>0.81359999999999999</v>
      </c>
      <c r="K206">
        <f>K204*K205*0.001</f>
        <v>0.81679999999999997</v>
      </c>
      <c r="L206">
        <f t="shared" ref="L206" si="133">L204*L205*0.001</f>
        <v>0.1416</v>
      </c>
      <c r="M206" s="7">
        <f>M204*M205*0.001</f>
        <v>7.1599999999999997E-2</v>
      </c>
      <c r="N206" s="1">
        <f>N204*N205*0.001</f>
        <v>5.5023999999999997</v>
      </c>
      <c r="O206">
        <f>O204*O205*0.001</f>
        <v>1.7207999999999999</v>
      </c>
      <c r="P206">
        <f>P204*P205*0.001</f>
        <v>6.9383999999999997</v>
      </c>
      <c r="Q206">
        <f>Q204*Q205*0.001</f>
        <v>1.4248000000000001</v>
      </c>
      <c r="R206">
        <f t="shared" ref="R206" si="134">R204*R205*0.001</f>
        <v>1.6412</v>
      </c>
      <c r="S206">
        <f>S204*S205*0.001</f>
        <v>0.96840000000000004</v>
      </c>
      <c r="T206">
        <f>T204*T205*0.001</f>
        <v>3.4112</v>
      </c>
      <c r="U206">
        <f>U204*U205*0.001</f>
        <v>10.247999999999999</v>
      </c>
      <c r="V206">
        <f>V204*V205*0.001</f>
        <v>0.79648000000000008</v>
      </c>
      <c r="W206">
        <f>W204*W205*0.001</f>
        <v>0.59440000000000004</v>
      </c>
      <c r="X206">
        <f t="shared" ref="X206" si="135">X204*X205*0.001</f>
        <v>0.15543999999999999</v>
      </c>
      <c r="Y206" s="7">
        <f>Y204*Y205*0.001</f>
        <v>6.2560000000000004E-2</v>
      </c>
      <c r="Z206" s="242" t="s">
        <v>315</v>
      </c>
      <c r="AA206" s="210"/>
      <c r="AB206" s="210"/>
      <c r="AC206" s="210"/>
      <c r="AD206" s="210"/>
      <c r="AE206" s="210"/>
      <c r="AF206" s="210"/>
      <c r="AG206" s="242" t="s">
        <v>316</v>
      </c>
      <c r="AH206" s="210"/>
      <c r="AI206" s="210"/>
      <c r="AJ206" s="210"/>
      <c r="AK206" s="210"/>
      <c r="AL206" s="210"/>
      <c r="AM206" s="210"/>
      <c r="AN206" s="211"/>
    </row>
    <row r="207" spans="1:40" x14ac:dyDescent="0.25">
      <c r="A207" s="1" t="s">
        <v>68</v>
      </c>
      <c r="B207" s="51">
        <f>$H$51-B206-E206</f>
        <v>5.129427999999999</v>
      </c>
      <c r="C207" s="6">
        <f>$T$51-C206-F206</f>
        <v>11.214829333333336</v>
      </c>
      <c r="D207" s="6">
        <f>$AF$51-D206-G206</f>
        <v>1.8597119999999987</v>
      </c>
      <c r="E207" s="65" t="s">
        <v>343</v>
      </c>
      <c r="F207" s="92">
        <f>SUM(B207:D207)</f>
        <v>18.203969333333333</v>
      </c>
      <c r="G207" s="65"/>
      <c r="H207" s="192" t="s">
        <v>73</v>
      </c>
      <c r="I207" s="192"/>
      <c r="J207" s="192"/>
      <c r="K207" s="6">
        <f>H206+K206</f>
        <v>5.1783999999999999</v>
      </c>
      <c r="L207" s="6">
        <f>I206+L206</f>
        <v>12.037600000000001</v>
      </c>
      <c r="M207" s="52">
        <f>J206+M206</f>
        <v>0.88519999999999999</v>
      </c>
      <c r="N207" s="51">
        <f>$H$51-N206-Q206</f>
        <v>4.305428</v>
      </c>
      <c r="O207" s="6">
        <f>$T$51-O206-R206</f>
        <v>10.095629333333335</v>
      </c>
      <c r="P207" s="6">
        <f>$AF$51-P206-S206</f>
        <v>2.1729119999999993</v>
      </c>
      <c r="Q207" s="65" t="s">
        <v>343</v>
      </c>
      <c r="R207" s="92">
        <f>SUM(N207:P207)</f>
        <v>16.573969333333334</v>
      </c>
      <c r="S207" s="65"/>
      <c r="T207" s="192" t="s">
        <v>73</v>
      </c>
      <c r="U207" s="192"/>
      <c r="V207" s="192"/>
      <c r="W207" s="6">
        <f>T206+W206</f>
        <v>4.0056000000000003</v>
      </c>
      <c r="X207" s="6">
        <f>U206+X206</f>
        <v>10.40344</v>
      </c>
      <c r="Y207" s="52">
        <f>V206+Y206</f>
        <v>0.85904000000000003</v>
      </c>
      <c r="Z207" s="222" t="s">
        <v>11</v>
      </c>
      <c r="AA207" s="215"/>
      <c r="AB207" s="215"/>
      <c r="AC207" s="6" t="s">
        <v>0</v>
      </c>
      <c r="AD207" s="6" t="s">
        <v>1</v>
      </c>
      <c r="AE207" s="6" t="s">
        <v>2</v>
      </c>
      <c r="AF207" s="6" t="s">
        <v>312</v>
      </c>
      <c r="AG207" s="222" t="s">
        <v>11</v>
      </c>
      <c r="AH207" s="215"/>
      <c r="AI207" s="215"/>
      <c r="AJ207" s="215"/>
      <c r="AK207" s="6" t="s">
        <v>0</v>
      </c>
      <c r="AL207" s="6" t="s">
        <v>1</v>
      </c>
      <c r="AM207" s="6" t="s">
        <v>2</v>
      </c>
      <c r="AN207" s="52" t="s">
        <v>312</v>
      </c>
    </row>
    <row r="208" spans="1:40" x14ac:dyDescent="0.25">
      <c r="A208" s="1" t="s">
        <v>69</v>
      </c>
      <c r="B208" s="47">
        <f>(B207/$H$51)</f>
        <v>0.45665431099471993</v>
      </c>
      <c r="C208" s="48">
        <f>C207/$T$51</f>
        <v>0.83334360425243803</v>
      </c>
      <c r="D208" s="48">
        <f>D207/$AF$51</f>
        <v>0.18450050953836766</v>
      </c>
      <c r="E208" s="65" t="s">
        <v>344</v>
      </c>
      <c r="F208" s="92">
        <f>AVERAGE(F207,R207)</f>
        <v>17.388969333333335</v>
      </c>
      <c r="G208" s="65"/>
      <c r="H208" s="192" t="s">
        <v>71</v>
      </c>
      <c r="I208" s="192"/>
      <c r="J208" s="192"/>
      <c r="K208" s="48">
        <f>K207/B207</f>
        <v>1.0095472633595794</v>
      </c>
      <c r="L208" s="48">
        <f>L207/C207</f>
        <v>1.0733645285373341</v>
      </c>
      <c r="M208" s="53">
        <f>M207/D207</f>
        <v>0.47598767981278856</v>
      </c>
      <c r="N208" s="47">
        <f>(N207/$H$51)</f>
        <v>0.38329658918643084</v>
      </c>
      <c r="O208" s="48">
        <f>O207/$T$51</f>
        <v>0.75017888242228303</v>
      </c>
      <c r="P208" s="48">
        <f>P207/$AF$51</f>
        <v>0.2155728258902635</v>
      </c>
      <c r="Q208" s="65"/>
      <c r="R208" s="65"/>
      <c r="S208" s="65"/>
      <c r="T208" s="192" t="s">
        <v>71</v>
      </c>
      <c r="U208" s="192"/>
      <c r="V208" s="192"/>
      <c r="W208" s="48">
        <f>W207/N207</f>
        <v>0.93036046590489963</v>
      </c>
      <c r="X208" s="48">
        <f>X207/O207</f>
        <v>1.0304894976334311</v>
      </c>
      <c r="Y208" s="53">
        <f>Y207/P207</f>
        <v>0.39534044636874405</v>
      </c>
      <c r="Z208" s="222" t="s">
        <v>313</v>
      </c>
      <c r="AA208" s="215"/>
      <c r="AB208" s="215"/>
      <c r="AC208" s="48">
        <f>AVERAGE(B208,N208)</f>
        <v>0.41997545009057535</v>
      </c>
      <c r="AD208" s="48">
        <f>AVERAGE(C208,O208)</f>
        <v>0.79176124333736053</v>
      </c>
      <c r="AE208" s="48">
        <f>AVERAGE(D208,P208)</f>
        <v>0.20003666771431558</v>
      </c>
      <c r="AF208" s="48">
        <f>AVERAGE(B209,N209)</f>
        <v>0.47059112038075046</v>
      </c>
      <c r="AG208" s="222" t="s">
        <v>317</v>
      </c>
      <c r="AH208" s="215"/>
      <c r="AI208" s="215"/>
      <c r="AJ208" s="215"/>
      <c r="AK208" s="48">
        <f>AVERAGE(K208,W208)</f>
        <v>0.96995386463223954</v>
      </c>
      <c r="AL208" s="48">
        <f>AVERAGE(L208,X208)</f>
        <v>1.0519270130853826</v>
      </c>
      <c r="AM208" s="48">
        <f>AVERAGE(M208,Y208)</f>
        <v>0.43566406309076633</v>
      </c>
      <c r="AN208" s="53">
        <f>AVERAGE(K209,W209)</f>
        <v>0.81918164693612949</v>
      </c>
    </row>
    <row r="209" spans="1:40" ht="15.75" thickBot="1" x14ac:dyDescent="0.3">
      <c r="A209" s="2" t="s">
        <v>70</v>
      </c>
      <c r="B209" s="201">
        <f>AVERAGE(B208:D208)</f>
        <v>0.49149947492850848</v>
      </c>
      <c r="C209" s="199"/>
      <c r="D209" s="199"/>
      <c r="E209" s="67"/>
      <c r="F209" s="67"/>
      <c r="G209" s="67"/>
      <c r="H209" s="202" t="s">
        <v>72</v>
      </c>
      <c r="I209" s="202"/>
      <c r="J209" s="202"/>
      <c r="K209" s="199">
        <f>AVERAGE(K208:M208)</f>
        <v>0.8529664905699007</v>
      </c>
      <c r="L209" s="199"/>
      <c r="M209" s="200"/>
      <c r="N209" s="201">
        <f>AVERAGE(N208:P208)</f>
        <v>0.44968276583299244</v>
      </c>
      <c r="O209" s="199"/>
      <c r="P209" s="199"/>
      <c r="Q209" s="67"/>
      <c r="R209" s="67"/>
      <c r="S209" s="67"/>
      <c r="T209" s="202" t="s">
        <v>72</v>
      </c>
      <c r="U209" s="202"/>
      <c r="V209" s="202"/>
      <c r="W209" s="199">
        <f>AVERAGE(W208:Y208)</f>
        <v>0.78539680330235828</v>
      </c>
      <c r="X209" s="199"/>
      <c r="Y209" s="200"/>
      <c r="Z209" s="212" t="s">
        <v>314</v>
      </c>
      <c r="AA209" s="213"/>
      <c r="AB209" s="213"/>
      <c r="AC209" s="76">
        <f>STDEV(B208,N208)</f>
        <v>5.1871742543037502E-2</v>
      </c>
      <c r="AD209" s="76">
        <f>STDEV(C208,O208)</f>
        <v>5.8806338761595502E-2</v>
      </c>
      <c r="AE209" s="76">
        <f>STDEV(D208,P208)</f>
        <v>2.1971445599599189E-2</v>
      </c>
      <c r="AF209" s="76">
        <f>STDEV(B209,N209)</f>
        <v>2.9568878568344576E-2</v>
      </c>
      <c r="AG209" s="212" t="s">
        <v>314</v>
      </c>
      <c r="AH209" s="213"/>
      <c r="AI209" s="213"/>
      <c r="AJ209" s="213"/>
      <c r="AK209" s="76">
        <f>STDEV(K208,W208)</f>
        <v>5.5993521460649745E-2</v>
      </c>
      <c r="AL209" s="76">
        <f>STDEV(L208,X208)</f>
        <v>3.0317225095732595E-2</v>
      </c>
      <c r="AM209" s="76">
        <f>STDEV(M208,Y208)</f>
        <v>5.7026205652218401E-2</v>
      </c>
      <c r="AN209" s="77">
        <f>STDEV(K209,W209)</f>
        <v>4.7778984069533563E-2</v>
      </c>
    </row>
    <row r="210" spans="1:40" ht="31.5" x14ac:dyDescent="0.5">
      <c r="A210" s="1"/>
      <c r="B210" s="196" t="s">
        <v>87</v>
      </c>
      <c r="C210" s="197"/>
      <c r="D210" s="197"/>
      <c r="E210" s="197"/>
      <c r="F210" s="197"/>
      <c r="G210" s="197"/>
      <c r="H210" s="197"/>
      <c r="I210" s="197"/>
      <c r="J210" s="197"/>
      <c r="K210" s="197"/>
      <c r="L210" s="197"/>
      <c r="M210" s="198"/>
      <c r="N210" s="196" t="s">
        <v>91</v>
      </c>
      <c r="O210" s="197"/>
      <c r="P210" s="197"/>
      <c r="Q210" s="197"/>
      <c r="R210" s="197"/>
      <c r="S210" s="197"/>
      <c r="T210" s="197"/>
      <c r="U210" s="197"/>
      <c r="V210" s="197"/>
      <c r="W210" s="197"/>
      <c r="X210" s="197"/>
      <c r="Y210" s="198"/>
      <c r="Z210" s="63"/>
      <c r="AA210" s="63"/>
      <c r="AB210" s="63"/>
    </row>
    <row r="211" spans="1:40" x14ac:dyDescent="0.25">
      <c r="A211" s="1"/>
      <c r="B211" s="254" t="s">
        <v>248</v>
      </c>
      <c r="C211" s="252"/>
      <c r="D211" s="252"/>
      <c r="E211" s="252" t="s">
        <v>249</v>
      </c>
      <c r="F211" s="252"/>
      <c r="G211" s="252"/>
      <c r="H211" s="252" t="s">
        <v>250</v>
      </c>
      <c r="I211" s="252"/>
      <c r="J211" s="252"/>
      <c r="K211" s="252" t="s">
        <v>251</v>
      </c>
      <c r="L211" s="252"/>
      <c r="M211" s="253"/>
      <c r="N211" s="254" t="s">
        <v>252</v>
      </c>
      <c r="O211" s="252"/>
      <c r="P211" s="252"/>
      <c r="Q211" s="252" t="s">
        <v>253</v>
      </c>
      <c r="R211" s="252"/>
      <c r="S211" s="252"/>
      <c r="T211" s="252" t="s">
        <v>254</v>
      </c>
      <c r="U211" s="252"/>
      <c r="V211" s="252"/>
      <c r="W211" s="252" t="s">
        <v>255</v>
      </c>
      <c r="X211" s="252"/>
      <c r="Y211" s="253"/>
      <c r="Z211" s="63"/>
      <c r="AA211" s="63"/>
      <c r="AB211" s="63"/>
    </row>
    <row r="212" spans="1:40" x14ac:dyDescent="0.25">
      <c r="A212" s="1" t="s">
        <v>11</v>
      </c>
      <c r="B212" s="20" t="s">
        <v>0</v>
      </c>
      <c r="C212" s="18" t="s">
        <v>1</v>
      </c>
      <c r="D212" s="18" t="s">
        <v>2</v>
      </c>
      <c r="E212" s="18" t="s">
        <v>0</v>
      </c>
      <c r="F212" s="18" t="s">
        <v>1</v>
      </c>
      <c r="G212" s="18" t="s">
        <v>2</v>
      </c>
      <c r="H212" s="18" t="s">
        <v>0</v>
      </c>
      <c r="I212" s="18" t="s">
        <v>1</v>
      </c>
      <c r="J212" s="18" t="s">
        <v>2</v>
      </c>
      <c r="K212" s="18" t="s">
        <v>0</v>
      </c>
      <c r="L212" s="18" t="s">
        <v>1</v>
      </c>
      <c r="M212" s="21" t="s">
        <v>2</v>
      </c>
      <c r="N212" s="20" t="s">
        <v>0</v>
      </c>
      <c r="O212" s="18" t="s">
        <v>1</v>
      </c>
      <c r="P212" s="18" t="s">
        <v>2</v>
      </c>
      <c r="Q212" s="18" t="s">
        <v>0</v>
      </c>
      <c r="R212" s="18" t="s">
        <v>1</v>
      </c>
      <c r="S212" s="18" t="s">
        <v>2</v>
      </c>
      <c r="T212" s="18" t="s">
        <v>0</v>
      </c>
      <c r="U212" s="18" t="s">
        <v>1</v>
      </c>
      <c r="V212" s="18" t="s">
        <v>2</v>
      </c>
      <c r="W212" s="18" t="s">
        <v>0</v>
      </c>
      <c r="X212" s="18" t="s">
        <v>1</v>
      </c>
      <c r="Y212" s="21" t="s">
        <v>2</v>
      </c>
      <c r="Z212" s="63"/>
      <c r="AA212" s="63"/>
      <c r="AB212" s="63"/>
    </row>
    <row r="213" spans="1:40" x14ac:dyDescent="0.25">
      <c r="A213" s="1" t="s">
        <v>16</v>
      </c>
      <c r="B213" s="22">
        <v>626.29999999999995</v>
      </c>
      <c r="C213" s="23">
        <v>165.9</v>
      </c>
      <c r="D213" s="23">
        <v>876.9</v>
      </c>
      <c r="E213" s="23">
        <v>365.1</v>
      </c>
      <c r="F213" s="23">
        <v>337.9</v>
      </c>
      <c r="G213" s="23">
        <v>246.3</v>
      </c>
      <c r="H213" s="23">
        <v>537</v>
      </c>
      <c r="I213" s="23">
        <v>1368</v>
      </c>
      <c r="J213" s="23">
        <v>82.03</v>
      </c>
      <c r="K213" s="23">
        <v>212</v>
      </c>
      <c r="L213" s="23">
        <v>109.9</v>
      </c>
      <c r="M213" s="24">
        <v>25.91</v>
      </c>
      <c r="N213" s="22">
        <v>690.7</v>
      </c>
      <c r="O213" s="23">
        <v>164.9</v>
      </c>
      <c r="P213" s="23">
        <v>909.2</v>
      </c>
      <c r="Q213" s="23">
        <v>385.3</v>
      </c>
      <c r="R213" s="23">
        <v>397.4</v>
      </c>
      <c r="S213" s="23">
        <v>266.39999999999998</v>
      </c>
      <c r="T213" s="23">
        <v>447</v>
      </c>
      <c r="U213" s="23">
        <v>1359</v>
      </c>
      <c r="V213" s="23">
        <v>94.14</v>
      </c>
      <c r="W213" s="23">
        <v>111.6</v>
      </c>
      <c r="X213" s="23">
        <v>37.89</v>
      </c>
      <c r="Y213" s="24">
        <v>14.61</v>
      </c>
      <c r="Z213" s="63"/>
      <c r="AA213" s="63"/>
      <c r="AB213" s="63"/>
    </row>
    <row r="214" spans="1:40" x14ac:dyDescent="0.25">
      <c r="A214" s="1" t="s">
        <v>65</v>
      </c>
      <c r="B214" s="45">
        <f t="shared" ref="B214:G214" si="136">B213*4</f>
        <v>2505.1999999999998</v>
      </c>
      <c r="C214" s="12">
        <f t="shared" si="136"/>
        <v>663.6</v>
      </c>
      <c r="D214" s="12">
        <f t="shared" si="136"/>
        <v>3507.6</v>
      </c>
      <c r="E214" s="12">
        <f t="shared" si="136"/>
        <v>1460.4</v>
      </c>
      <c r="F214" s="12">
        <f t="shared" si="136"/>
        <v>1351.6</v>
      </c>
      <c r="G214" s="12">
        <f t="shared" si="136"/>
        <v>985.2</v>
      </c>
      <c r="H214" s="12">
        <f>H213*8</f>
        <v>4296</v>
      </c>
      <c r="I214" s="12">
        <f>I213*8</f>
        <v>10944</v>
      </c>
      <c r="J214" s="12">
        <f>J213*8</f>
        <v>656.24</v>
      </c>
      <c r="K214" s="12">
        <f t="shared" ref="K214:S214" si="137">K213*4</f>
        <v>848</v>
      </c>
      <c r="L214" s="12">
        <f t="shared" si="137"/>
        <v>439.6</v>
      </c>
      <c r="M214" s="46">
        <f t="shared" si="137"/>
        <v>103.64</v>
      </c>
      <c r="N214" s="45">
        <f t="shared" si="137"/>
        <v>2762.8</v>
      </c>
      <c r="O214" s="12">
        <f t="shared" si="137"/>
        <v>659.6</v>
      </c>
      <c r="P214" s="12">
        <f t="shared" si="137"/>
        <v>3636.8</v>
      </c>
      <c r="Q214" s="12">
        <f t="shared" si="137"/>
        <v>1541.2</v>
      </c>
      <c r="R214" s="12">
        <f t="shared" si="137"/>
        <v>1589.6</v>
      </c>
      <c r="S214" s="12">
        <f t="shared" si="137"/>
        <v>1065.5999999999999</v>
      </c>
      <c r="T214" s="12">
        <f>T213*8</f>
        <v>3576</v>
      </c>
      <c r="U214" s="12">
        <f>U213*8</f>
        <v>10872</v>
      </c>
      <c r="V214" s="12">
        <f>V213*8</f>
        <v>753.12</v>
      </c>
      <c r="W214" s="12">
        <f>W213*4</f>
        <v>446.4</v>
      </c>
      <c r="X214" s="12">
        <f>X213*4</f>
        <v>151.56</v>
      </c>
      <c r="Y214" s="46">
        <f>Y213*4</f>
        <v>58.44</v>
      </c>
      <c r="Z214" s="63"/>
      <c r="AA214" s="63"/>
      <c r="AB214" s="63"/>
    </row>
    <row r="215" spans="1:40" ht="15.75" thickBot="1" x14ac:dyDescent="0.3">
      <c r="A215" s="1" t="s">
        <v>63</v>
      </c>
      <c r="B215" s="1">
        <v>2</v>
      </c>
      <c r="C215">
        <v>2</v>
      </c>
      <c r="D215">
        <v>2</v>
      </c>
      <c r="E215">
        <v>1</v>
      </c>
      <c r="F215">
        <v>1</v>
      </c>
      <c r="G215">
        <v>1</v>
      </c>
      <c r="H215">
        <v>1</v>
      </c>
      <c r="I215">
        <v>1</v>
      </c>
      <c r="J215">
        <v>1</v>
      </c>
      <c r="K215">
        <v>1</v>
      </c>
      <c r="L215">
        <v>1</v>
      </c>
      <c r="M215" s="7">
        <v>1</v>
      </c>
      <c r="N215" s="1">
        <v>2</v>
      </c>
      <c r="O215">
        <v>2</v>
      </c>
      <c r="P215">
        <v>2</v>
      </c>
      <c r="Q215">
        <v>1</v>
      </c>
      <c r="R215">
        <v>1</v>
      </c>
      <c r="S215">
        <v>1</v>
      </c>
      <c r="T215">
        <v>1</v>
      </c>
      <c r="U215">
        <v>1</v>
      </c>
      <c r="V215">
        <v>1</v>
      </c>
      <c r="W215">
        <v>1</v>
      </c>
      <c r="X215">
        <v>1</v>
      </c>
      <c r="Y215" s="7">
        <v>1</v>
      </c>
      <c r="Z215" s="63"/>
      <c r="AA215" s="63"/>
      <c r="AB215" s="63"/>
    </row>
    <row r="216" spans="1:40" x14ac:dyDescent="0.25">
      <c r="A216" s="1" t="s">
        <v>74</v>
      </c>
      <c r="B216" s="1">
        <f>B214*B215*0.001</f>
        <v>5.0103999999999997</v>
      </c>
      <c r="C216">
        <f>C214*C215*0.001</f>
        <v>1.3272000000000002</v>
      </c>
      <c r="D216">
        <f>D214*D215*0.001</f>
        <v>7.0152000000000001</v>
      </c>
      <c r="E216">
        <f>E214*E215*0.001</f>
        <v>1.4604000000000001</v>
      </c>
      <c r="F216">
        <f t="shared" ref="F216" si="138">F214*F215*0.001</f>
        <v>1.3515999999999999</v>
      </c>
      <c r="G216">
        <f>G214*G215*0.001</f>
        <v>0.98520000000000008</v>
      </c>
      <c r="H216">
        <f>H214*H215*0.001</f>
        <v>4.2960000000000003</v>
      </c>
      <c r="I216">
        <f>I214*I215*0.001</f>
        <v>10.944000000000001</v>
      </c>
      <c r="J216">
        <f>J214*J215*0.001</f>
        <v>0.65624000000000005</v>
      </c>
      <c r="K216">
        <f>K214*K215*0.001</f>
        <v>0.84799999999999998</v>
      </c>
      <c r="L216">
        <f t="shared" ref="L216" si="139">L214*L215*0.001</f>
        <v>0.43960000000000005</v>
      </c>
      <c r="M216" s="7">
        <f>M214*M215*0.001</f>
        <v>0.10364</v>
      </c>
      <c r="N216" s="1">
        <f>N214*N215*0.001</f>
        <v>5.5256000000000007</v>
      </c>
      <c r="O216">
        <f>O214*O215*0.001</f>
        <v>1.3192000000000002</v>
      </c>
      <c r="P216">
        <f>P214*P215*0.001</f>
        <v>7.273600000000001</v>
      </c>
      <c r="Q216">
        <f>Q214*Q215*0.001</f>
        <v>1.5412000000000001</v>
      </c>
      <c r="R216">
        <f t="shared" ref="R216" si="140">R214*R215*0.001</f>
        <v>1.5895999999999999</v>
      </c>
      <c r="S216">
        <f>S214*S215*0.001</f>
        <v>1.0655999999999999</v>
      </c>
      <c r="T216">
        <f>T214*T215*0.001</f>
        <v>3.5760000000000001</v>
      </c>
      <c r="U216">
        <f>U214*U215*0.001</f>
        <v>10.872</v>
      </c>
      <c r="V216">
        <f>V214*V215*0.001</f>
        <v>0.75312000000000001</v>
      </c>
      <c r="W216">
        <f>W214*W215*0.001</f>
        <v>0.44639999999999996</v>
      </c>
      <c r="X216">
        <f t="shared" ref="X216" si="141">X214*X215*0.001</f>
        <v>0.15156</v>
      </c>
      <c r="Y216" s="7">
        <f>Y214*Y215*0.001</f>
        <v>5.8439999999999999E-2</v>
      </c>
      <c r="Z216" s="242" t="s">
        <v>315</v>
      </c>
      <c r="AA216" s="210"/>
      <c r="AB216" s="210"/>
      <c r="AC216" s="210"/>
      <c r="AD216" s="210"/>
      <c r="AE216" s="210"/>
      <c r="AF216" s="210"/>
      <c r="AG216" s="242" t="s">
        <v>316</v>
      </c>
      <c r="AH216" s="210"/>
      <c r="AI216" s="210"/>
      <c r="AJ216" s="210"/>
      <c r="AK216" s="210"/>
      <c r="AL216" s="210"/>
      <c r="AM216" s="210"/>
      <c r="AN216" s="211"/>
    </row>
    <row r="217" spans="1:40" x14ac:dyDescent="0.25">
      <c r="A217" s="1" t="s">
        <v>68</v>
      </c>
      <c r="B217" s="51">
        <f>$H$62-B216-E216</f>
        <v>4.8012533333333325</v>
      </c>
      <c r="C217" s="6">
        <f>$T$62-C216-F216</f>
        <v>11.785369333333334</v>
      </c>
      <c r="D217" s="6">
        <f>$AF$62-D216-G216</f>
        <v>2.4374159999999998</v>
      </c>
      <c r="E217" s="65" t="s">
        <v>343</v>
      </c>
      <c r="F217" s="92">
        <f>SUM(B217:D217)</f>
        <v>19.024038666666666</v>
      </c>
      <c r="G217" s="65"/>
      <c r="H217" s="192" t="s">
        <v>73</v>
      </c>
      <c r="I217" s="192"/>
      <c r="J217" s="192"/>
      <c r="K217" s="6">
        <f>H216+K216</f>
        <v>5.1440000000000001</v>
      </c>
      <c r="L217" s="6">
        <f>I216+L216</f>
        <v>11.383600000000001</v>
      </c>
      <c r="M217" s="52">
        <f>J216+M216</f>
        <v>0.75988</v>
      </c>
      <c r="N217" s="51">
        <f>$H$62-N216-Q216</f>
        <v>4.2052533333333315</v>
      </c>
      <c r="O217" s="6">
        <f>$T$62-O216-R216</f>
        <v>11.555369333333331</v>
      </c>
      <c r="P217" s="6">
        <f>$AF$62-P216-S216</f>
        <v>2.0986159999999989</v>
      </c>
      <c r="Q217" s="65" t="s">
        <v>343</v>
      </c>
      <c r="R217" s="92">
        <f>SUM(N217:P217)</f>
        <v>17.859238666666663</v>
      </c>
      <c r="S217" s="65"/>
      <c r="T217" s="192" t="s">
        <v>73</v>
      </c>
      <c r="U217" s="192"/>
      <c r="V217" s="192"/>
      <c r="W217" s="6">
        <f>T216+W216</f>
        <v>4.0224000000000002</v>
      </c>
      <c r="X217" s="6">
        <f>U216+X216</f>
        <v>11.02356</v>
      </c>
      <c r="Y217" s="52">
        <f>V216+Y216</f>
        <v>0.81156000000000006</v>
      </c>
      <c r="Z217" s="222" t="s">
        <v>11</v>
      </c>
      <c r="AA217" s="215"/>
      <c r="AB217" s="215"/>
      <c r="AC217" s="6" t="s">
        <v>0</v>
      </c>
      <c r="AD217" s="6" t="s">
        <v>1</v>
      </c>
      <c r="AE217" s="6" t="s">
        <v>2</v>
      </c>
      <c r="AF217" s="6" t="s">
        <v>312</v>
      </c>
      <c r="AG217" s="222" t="s">
        <v>11</v>
      </c>
      <c r="AH217" s="215"/>
      <c r="AI217" s="215"/>
      <c r="AJ217" s="215"/>
      <c r="AK217" s="6" t="s">
        <v>0</v>
      </c>
      <c r="AL217" s="6" t="s">
        <v>1</v>
      </c>
      <c r="AM217" s="6" t="s">
        <v>2</v>
      </c>
      <c r="AN217" s="52" t="s">
        <v>312</v>
      </c>
    </row>
    <row r="218" spans="1:40" x14ac:dyDescent="0.25">
      <c r="A218" s="1" t="s">
        <v>69</v>
      </c>
      <c r="B218" s="47">
        <f>(B217/$H$62)</f>
        <v>0.42594309939389924</v>
      </c>
      <c r="C218" s="48">
        <f>C217/$T$62</f>
        <v>0.8147975221897753</v>
      </c>
      <c r="D218" s="48">
        <f>D217/$AF$62</f>
        <v>0.23351781637078101</v>
      </c>
      <c r="E218" s="65" t="s">
        <v>344</v>
      </c>
      <c r="F218" s="92">
        <f>AVERAGE(F217,R217)</f>
        <v>18.441638666666663</v>
      </c>
      <c r="G218" s="65"/>
      <c r="H218" s="192" t="s">
        <v>71</v>
      </c>
      <c r="I218" s="192"/>
      <c r="J218" s="192"/>
      <c r="K218" s="48">
        <f>K217/B217</f>
        <v>1.0713869156386946</v>
      </c>
      <c r="L218" s="48">
        <f>L217/C217</f>
        <v>0.96590948302341428</v>
      </c>
      <c r="M218" s="53">
        <f>M217/D217</f>
        <v>0.3117563846302806</v>
      </c>
      <c r="N218" s="47">
        <f>(N217/$H$62)</f>
        <v>0.37306897057501492</v>
      </c>
      <c r="O218" s="48">
        <f>O217/$T$62</f>
        <v>0.79889615967807148</v>
      </c>
      <c r="P218" s="48">
        <f>P217/$AF$62</f>
        <v>0.20105891883896007</v>
      </c>
      <c r="Q218" s="65"/>
      <c r="R218" s="65"/>
      <c r="S218" s="65"/>
      <c r="T218" s="192" t="s">
        <v>71</v>
      </c>
      <c r="U218" s="192"/>
      <c r="V218" s="192"/>
      <c r="W218" s="48">
        <f>W217/N217</f>
        <v>0.95651787922408205</v>
      </c>
      <c r="X218" s="48">
        <f>X217/O217</f>
        <v>0.95397729678797527</v>
      </c>
      <c r="Y218" s="53">
        <f>Y217/P217</f>
        <v>0.38671200448295473</v>
      </c>
      <c r="Z218" s="222" t="s">
        <v>313</v>
      </c>
      <c r="AA218" s="215"/>
      <c r="AB218" s="215"/>
      <c r="AC218" s="48">
        <f>AVERAGE(B218,N218)</f>
        <v>0.39950603498445708</v>
      </c>
      <c r="AD218" s="48">
        <f>AVERAGE(C218,O218)</f>
        <v>0.80684684093392334</v>
      </c>
      <c r="AE218" s="48">
        <f>AVERAGE(D218,P218)</f>
        <v>0.21728836760487052</v>
      </c>
      <c r="AF218" s="48">
        <f>AVERAGE(B219,N219)</f>
        <v>0.47454708117441702</v>
      </c>
      <c r="AG218" s="222" t="s">
        <v>317</v>
      </c>
      <c r="AH218" s="215"/>
      <c r="AI218" s="215"/>
      <c r="AJ218" s="215"/>
      <c r="AK218" s="48">
        <f>AVERAGE(K218,W218)</f>
        <v>1.0139523974313884</v>
      </c>
      <c r="AL218" s="48">
        <f>AVERAGE(L218,X218)</f>
        <v>0.95994338990569483</v>
      </c>
      <c r="AM218" s="48">
        <f>AVERAGE(M218,Y218)</f>
        <v>0.34923419455661764</v>
      </c>
      <c r="AN218" s="53">
        <f>AVERAGE(K219,W219)</f>
        <v>0.77437666063123367</v>
      </c>
    </row>
    <row r="219" spans="1:40" ht="15.75" thickBot="1" x14ac:dyDescent="0.3">
      <c r="A219" s="2" t="s">
        <v>70</v>
      </c>
      <c r="B219" s="201">
        <f>AVERAGE(B218:D218)</f>
        <v>0.49141947931815183</v>
      </c>
      <c r="C219" s="199"/>
      <c r="D219" s="199"/>
      <c r="E219" s="67"/>
      <c r="F219" s="67"/>
      <c r="G219" s="67"/>
      <c r="H219" s="202" t="s">
        <v>72</v>
      </c>
      <c r="I219" s="202"/>
      <c r="J219" s="202"/>
      <c r="K219" s="199">
        <f>AVERAGE(K218:M218)</f>
        <v>0.78301759443079655</v>
      </c>
      <c r="L219" s="199"/>
      <c r="M219" s="200"/>
      <c r="N219" s="201">
        <f>AVERAGE(N218:P218)</f>
        <v>0.45767468303068215</v>
      </c>
      <c r="O219" s="199"/>
      <c r="P219" s="199"/>
      <c r="Q219" s="67"/>
      <c r="R219" s="67"/>
      <c r="S219" s="67"/>
      <c r="T219" s="202" t="s">
        <v>72</v>
      </c>
      <c r="U219" s="202"/>
      <c r="V219" s="202"/>
      <c r="W219" s="199">
        <f>AVERAGE(W218:Y218)</f>
        <v>0.76573572683167068</v>
      </c>
      <c r="X219" s="199"/>
      <c r="Y219" s="200"/>
      <c r="Z219" s="212" t="s">
        <v>314</v>
      </c>
      <c r="AA219" s="213"/>
      <c r="AB219" s="213"/>
      <c r="AC219" s="76">
        <f>STDEV(B218,N218)</f>
        <v>3.7387655037164159E-2</v>
      </c>
      <c r="AD219" s="76">
        <f>STDEV(C218,O218)</f>
        <v>1.1243961262131324E-2</v>
      </c>
      <c r="AE219" s="76">
        <f>STDEV(D218,P218)</f>
        <v>2.2951906554589872E-2</v>
      </c>
      <c r="AF219" s="76">
        <f>STDEV(B219,N219)</f>
        <v>2.3861174284628445E-2</v>
      </c>
      <c r="AG219" s="212" t="s">
        <v>314</v>
      </c>
      <c r="AH219" s="213"/>
      <c r="AI219" s="213"/>
      <c r="AJ219" s="213"/>
      <c r="AK219" s="76">
        <f>STDEV(K218,W218)</f>
        <v>8.1224674597137003E-2</v>
      </c>
      <c r="AL219" s="76">
        <f>STDEV(L218,X218)</f>
        <v>8.437329801459708E-3</v>
      </c>
      <c r="AM219" s="76">
        <f>STDEV(M218,Y218)</f>
        <v>5.3001627085867316E-2</v>
      </c>
      <c r="AN219" s="77">
        <f>STDEV(K219,W219)</f>
        <v>1.2220125770909978E-2</v>
      </c>
    </row>
    <row r="220" spans="1:40" ht="15" customHeight="1" x14ac:dyDescent="0.25">
      <c r="A220" s="255" t="s">
        <v>5</v>
      </c>
      <c r="B220" s="256"/>
      <c r="C220" s="256"/>
      <c r="D220" s="256"/>
      <c r="E220" s="256"/>
      <c r="F220" s="256"/>
      <c r="G220" s="256"/>
      <c r="H220" s="256"/>
      <c r="I220" s="256"/>
      <c r="J220" s="256"/>
      <c r="K220" s="256"/>
      <c r="L220" s="256"/>
      <c r="M220" s="256"/>
      <c r="N220" s="256"/>
      <c r="O220" s="256"/>
      <c r="P220" s="256"/>
      <c r="Q220" s="256"/>
      <c r="R220" s="256"/>
      <c r="S220" s="256"/>
      <c r="T220" s="256"/>
      <c r="U220" s="256"/>
      <c r="V220" s="256"/>
      <c r="W220" s="256"/>
      <c r="X220" s="256"/>
      <c r="Y220" s="256"/>
      <c r="Z220" s="63"/>
      <c r="AA220" s="63"/>
      <c r="AB220" s="63"/>
    </row>
    <row r="221" spans="1:40" ht="15.75" customHeight="1" thickBot="1" x14ac:dyDescent="0.3">
      <c r="A221" s="257"/>
      <c r="B221" s="258"/>
      <c r="C221" s="258"/>
      <c r="D221" s="258"/>
      <c r="E221" s="258"/>
      <c r="F221" s="258"/>
      <c r="G221" s="258"/>
      <c r="H221" s="258"/>
      <c r="I221" s="258"/>
      <c r="J221" s="258"/>
      <c r="K221" s="258"/>
      <c r="L221" s="258"/>
      <c r="M221" s="258"/>
      <c r="N221" s="258"/>
      <c r="O221" s="258"/>
      <c r="P221" s="258"/>
      <c r="Q221" s="258"/>
      <c r="R221" s="258"/>
      <c r="S221" s="258"/>
      <c r="T221" s="258"/>
      <c r="U221" s="258"/>
      <c r="V221" s="258"/>
      <c r="W221" s="258"/>
      <c r="X221" s="258"/>
      <c r="Y221" s="258"/>
      <c r="Z221" s="63"/>
      <c r="AA221" s="63"/>
      <c r="AB221" s="63"/>
    </row>
    <row r="222" spans="1:40" ht="31.5" x14ac:dyDescent="0.5">
      <c r="A222" s="1"/>
      <c r="B222" s="196" t="s">
        <v>77</v>
      </c>
      <c r="C222" s="197"/>
      <c r="D222" s="197"/>
      <c r="E222" s="197"/>
      <c r="F222" s="197"/>
      <c r="G222" s="197"/>
      <c r="H222" s="197"/>
      <c r="I222" s="197"/>
      <c r="J222" s="197"/>
      <c r="K222" s="197"/>
      <c r="L222" s="197"/>
      <c r="M222" s="198"/>
      <c r="N222" s="196" t="s">
        <v>78</v>
      </c>
      <c r="O222" s="197"/>
      <c r="P222" s="197"/>
      <c r="Q222" s="197"/>
      <c r="R222" s="197"/>
      <c r="S222" s="197"/>
      <c r="T222" s="197"/>
      <c r="U222" s="197"/>
      <c r="V222" s="197"/>
      <c r="W222" s="197"/>
      <c r="X222" s="197"/>
      <c r="Y222" s="198"/>
      <c r="Z222" s="63"/>
      <c r="AA222" s="63"/>
      <c r="AB222" s="63"/>
    </row>
    <row r="223" spans="1:40" x14ac:dyDescent="0.25">
      <c r="A223" s="1"/>
      <c r="B223" s="254" t="s">
        <v>272</v>
      </c>
      <c r="C223" s="252"/>
      <c r="D223" s="252"/>
      <c r="E223" s="252" t="s">
        <v>273</v>
      </c>
      <c r="F223" s="252"/>
      <c r="G223" s="252"/>
      <c r="H223" s="252" t="s">
        <v>274</v>
      </c>
      <c r="I223" s="252"/>
      <c r="J223" s="252"/>
      <c r="K223" s="252" t="s">
        <v>275</v>
      </c>
      <c r="L223" s="252"/>
      <c r="M223" s="253"/>
      <c r="N223" s="254" t="s">
        <v>308</v>
      </c>
      <c r="O223" s="252"/>
      <c r="P223" s="252"/>
      <c r="Q223" s="252" t="s">
        <v>309</v>
      </c>
      <c r="R223" s="252"/>
      <c r="S223" s="252"/>
      <c r="T223" s="252" t="s">
        <v>310</v>
      </c>
      <c r="U223" s="252"/>
      <c r="V223" s="252"/>
      <c r="W223" s="252" t="s">
        <v>311</v>
      </c>
      <c r="X223" s="252"/>
      <c r="Y223" s="253"/>
      <c r="Z223" s="63"/>
      <c r="AA223" s="63"/>
      <c r="AB223" s="63"/>
    </row>
    <row r="224" spans="1:40" x14ac:dyDescent="0.25">
      <c r="A224" s="1" t="s">
        <v>11</v>
      </c>
      <c r="B224" s="20" t="s">
        <v>0</v>
      </c>
      <c r="C224" s="18" t="s">
        <v>1</v>
      </c>
      <c r="D224" s="18" t="s">
        <v>2</v>
      </c>
      <c r="E224" s="18" t="s">
        <v>0</v>
      </c>
      <c r="F224" s="18" t="s">
        <v>1</v>
      </c>
      <c r="G224" s="18" t="s">
        <v>2</v>
      </c>
      <c r="H224" s="18" t="s">
        <v>0</v>
      </c>
      <c r="I224" s="18" t="s">
        <v>1</v>
      </c>
      <c r="J224" s="18" t="s">
        <v>2</v>
      </c>
      <c r="K224" s="18" t="s">
        <v>0</v>
      </c>
      <c r="L224" s="18" t="s">
        <v>1</v>
      </c>
      <c r="M224" s="21" t="s">
        <v>2</v>
      </c>
      <c r="N224" s="20" t="s">
        <v>0</v>
      </c>
      <c r="O224" s="18" t="s">
        <v>1</v>
      </c>
      <c r="P224" s="18" t="s">
        <v>2</v>
      </c>
      <c r="Q224" s="18" t="s">
        <v>0</v>
      </c>
      <c r="R224" s="18" t="s">
        <v>1</v>
      </c>
      <c r="S224" s="18" t="s">
        <v>2</v>
      </c>
      <c r="T224" s="18" t="s">
        <v>0</v>
      </c>
      <c r="U224" s="18" t="s">
        <v>1</v>
      </c>
      <c r="V224" s="18" t="s">
        <v>2</v>
      </c>
      <c r="W224" s="18" t="s">
        <v>0</v>
      </c>
      <c r="X224" s="18" t="s">
        <v>1</v>
      </c>
      <c r="Y224" s="21" t="s">
        <v>2</v>
      </c>
      <c r="Z224" s="63"/>
      <c r="AA224" s="63"/>
      <c r="AB224" s="63"/>
    </row>
    <row r="225" spans="1:40" x14ac:dyDescent="0.25">
      <c r="A225" s="1" t="s">
        <v>16</v>
      </c>
      <c r="B225" s="22">
        <v>607.5</v>
      </c>
      <c r="C225" s="23">
        <v>150.5</v>
      </c>
      <c r="D225" s="23">
        <v>867.9</v>
      </c>
      <c r="E225" s="23">
        <v>124.8</v>
      </c>
      <c r="F225" s="23">
        <v>53.85</v>
      </c>
      <c r="G225" s="23">
        <v>128.5</v>
      </c>
      <c r="H225" s="23">
        <v>503.8</v>
      </c>
      <c r="I225" s="23">
        <v>1127</v>
      </c>
      <c r="J225" s="23">
        <v>87.43</v>
      </c>
      <c r="K225" s="23">
        <v>15.66</v>
      </c>
      <c r="L225" s="23">
        <v>23.86</v>
      </c>
      <c r="M225" s="24">
        <v>3.3740000000000001</v>
      </c>
      <c r="N225" s="22">
        <v>533.79999999999995</v>
      </c>
      <c r="O225" s="23">
        <v>96.72</v>
      </c>
      <c r="P225" s="23">
        <v>939</v>
      </c>
      <c r="Q225" s="23">
        <v>150.1</v>
      </c>
      <c r="R225" s="23">
        <v>49.96</v>
      </c>
      <c r="S225" s="23">
        <v>183.5</v>
      </c>
      <c r="T225" s="23">
        <v>529.20000000000005</v>
      </c>
      <c r="U225" s="23">
        <v>1136</v>
      </c>
      <c r="V225" s="23">
        <v>124.2</v>
      </c>
      <c r="W225" s="23">
        <v>13.55</v>
      </c>
      <c r="X225" s="23">
        <v>23.86</v>
      </c>
      <c r="Y225" s="24">
        <v>8.3640000000000008</v>
      </c>
      <c r="Z225" s="63"/>
      <c r="AA225" s="63"/>
      <c r="AB225" s="63"/>
    </row>
    <row r="226" spans="1:40" x14ac:dyDescent="0.25">
      <c r="A226" s="1" t="s">
        <v>65</v>
      </c>
      <c r="B226" s="45">
        <f t="shared" ref="B226:G226" si="142">B225*4</f>
        <v>2430</v>
      </c>
      <c r="C226" s="12">
        <f t="shared" si="142"/>
        <v>602</v>
      </c>
      <c r="D226" s="12">
        <f t="shared" si="142"/>
        <v>3471.6</v>
      </c>
      <c r="E226" s="12">
        <f t="shared" si="142"/>
        <v>499.2</v>
      </c>
      <c r="F226" s="12">
        <f t="shared" si="142"/>
        <v>215.4</v>
      </c>
      <c r="G226" s="12">
        <f t="shared" si="142"/>
        <v>514</v>
      </c>
      <c r="H226" s="12">
        <f>H225*8</f>
        <v>4030.4</v>
      </c>
      <c r="I226" s="12">
        <f>I225*8</f>
        <v>9016</v>
      </c>
      <c r="J226" s="12">
        <f>J225*8</f>
        <v>699.44</v>
      </c>
      <c r="K226" s="12">
        <f t="shared" ref="K226:S226" si="143">K225*4</f>
        <v>62.64</v>
      </c>
      <c r="L226" s="12">
        <f t="shared" si="143"/>
        <v>95.44</v>
      </c>
      <c r="M226" s="46">
        <f t="shared" si="143"/>
        <v>13.496</v>
      </c>
      <c r="N226" s="45">
        <f t="shared" si="143"/>
        <v>2135.1999999999998</v>
      </c>
      <c r="O226" s="12">
        <f t="shared" si="143"/>
        <v>386.88</v>
      </c>
      <c r="P226" s="12">
        <f t="shared" si="143"/>
        <v>3756</v>
      </c>
      <c r="Q226" s="12">
        <f t="shared" si="143"/>
        <v>600.4</v>
      </c>
      <c r="R226" s="12">
        <f t="shared" si="143"/>
        <v>199.84</v>
      </c>
      <c r="S226" s="12">
        <f t="shared" si="143"/>
        <v>734</v>
      </c>
      <c r="T226" s="12">
        <f>T225*8</f>
        <v>4233.6000000000004</v>
      </c>
      <c r="U226" s="12">
        <f>U225*8</f>
        <v>9088</v>
      </c>
      <c r="V226" s="12">
        <f>V225*8</f>
        <v>993.6</v>
      </c>
      <c r="W226" s="12">
        <f>W225*4</f>
        <v>54.2</v>
      </c>
      <c r="X226" s="12">
        <f>X225*4</f>
        <v>95.44</v>
      </c>
      <c r="Y226" s="46">
        <f>Y225*4</f>
        <v>33.456000000000003</v>
      </c>
      <c r="Z226" s="63"/>
      <c r="AA226" s="63"/>
      <c r="AB226" s="63"/>
    </row>
    <row r="227" spans="1:40" ht="15.75" thickBot="1" x14ac:dyDescent="0.3">
      <c r="A227" s="1" t="s">
        <v>63</v>
      </c>
      <c r="B227" s="1">
        <v>2</v>
      </c>
      <c r="C227">
        <v>2</v>
      </c>
      <c r="D227">
        <v>2</v>
      </c>
      <c r="E227">
        <v>1</v>
      </c>
      <c r="F227">
        <v>1</v>
      </c>
      <c r="G227">
        <v>1</v>
      </c>
      <c r="H227">
        <v>1</v>
      </c>
      <c r="I227">
        <v>1</v>
      </c>
      <c r="J227">
        <v>1</v>
      </c>
      <c r="K227">
        <v>1</v>
      </c>
      <c r="L227">
        <v>1</v>
      </c>
      <c r="M227" s="7">
        <v>1</v>
      </c>
      <c r="N227" s="1">
        <v>2</v>
      </c>
      <c r="O227">
        <v>2</v>
      </c>
      <c r="P227">
        <v>2</v>
      </c>
      <c r="Q227">
        <v>1</v>
      </c>
      <c r="R227">
        <v>1</v>
      </c>
      <c r="S227">
        <v>1</v>
      </c>
      <c r="T227">
        <v>1</v>
      </c>
      <c r="U227">
        <v>1</v>
      </c>
      <c r="V227">
        <v>1</v>
      </c>
      <c r="W227">
        <v>1</v>
      </c>
      <c r="X227">
        <v>1</v>
      </c>
      <c r="Y227" s="7">
        <v>1</v>
      </c>
      <c r="Z227" s="63"/>
      <c r="AA227" s="63"/>
      <c r="AB227" s="63"/>
    </row>
    <row r="228" spans="1:40" x14ac:dyDescent="0.25">
      <c r="A228" s="1" t="s">
        <v>74</v>
      </c>
      <c r="B228" s="1">
        <f>B226*B227*0.001</f>
        <v>4.8600000000000003</v>
      </c>
      <c r="C228">
        <f>C226*C227*0.001</f>
        <v>1.204</v>
      </c>
      <c r="D228">
        <f>D226*D227*0.001</f>
        <v>6.9432</v>
      </c>
      <c r="E228">
        <f>E226*E227*0.001</f>
        <v>0.49919999999999998</v>
      </c>
      <c r="F228">
        <f t="shared" ref="F228" si="144">F226*F227*0.001</f>
        <v>0.21540000000000001</v>
      </c>
      <c r="G228">
        <f>G226*G227*0.001</f>
        <v>0.51400000000000001</v>
      </c>
      <c r="H228">
        <f>H226*H227*0.001</f>
        <v>4.0304000000000002</v>
      </c>
      <c r="I228">
        <f>I226*I227*0.001</f>
        <v>9.016</v>
      </c>
      <c r="J228">
        <f>J226*J227*0.001</f>
        <v>0.69944000000000006</v>
      </c>
      <c r="K228">
        <f>K226*K227*0.001</f>
        <v>6.2640000000000001E-2</v>
      </c>
      <c r="L228">
        <f t="shared" ref="L228" si="145">L226*L227*0.001</f>
        <v>9.5439999999999997E-2</v>
      </c>
      <c r="M228" s="7">
        <f>M226*M227*0.001</f>
        <v>1.3496000000000001E-2</v>
      </c>
      <c r="N228" s="1">
        <f>N226*N227*0.001</f>
        <v>4.2703999999999995</v>
      </c>
      <c r="O228">
        <f>O226*O227*0.001</f>
        <v>0.77376</v>
      </c>
      <c r="P228">
        <f>P226*P227*0.001</f>
        <v>7.5120000000000005</v>
      </c>
      <c r="Q228">
        <f>Q226*Q227*0.001</f>
        <v>0.60040000000000004</v>
      </c>
      <c r="R228">
        <f t="shared" ref="R228" si="146">R226*R227*0.001</f>
        <v>0.19984000000000002</v>
      </c>
      <c r="S228">
        <f>S226*S227*0.001</f>
        <v>0.73399999999999999</v>
      </c>
      <c r="T228">
        <f>T226*T227*0.001</f>
        <v>4.2336</v>
      </c>
      <c r="U228">
        <f>U226*U227*0.001</f>
        <v>9.088000000000001</v>
      </c>
      <c r="V228">
        <f>V226*V227*0.001</f>
        <v>0.99360000000000004</v>
      </c>
      <c r="W228">
        <f>W226*W227*0.001</f>
        <v>5.4200000000000005E-2</v>
      </c>
      <c r="X228">
        <f t="shared" ref="X228" si="147">X226*X227*0.001</f>
        <v>9.5439999999999997E-2</v>
      </c>
      <c r="Y228" s="7">
        <f>Y226*Y227*0.001</f>
        <v>3.3456000000000007E-2</v>
      </c>
      <c r="Z228" s="242" t="s">
        <v>315</v>
      </c>
      <c r="AA228" s="210"/>
      <c r="AB228" s="210"/>
      <c r="AC228" s="210"/>
      <c r="AD228" s="210"/>
      <c r="AE228" s="210"/>
      <c r="AF228" s="210"/>
      <c r="AG228" s="242" t="s">
        <v>316</v>
      </c>
      <c r="AH228" s="210"/>
      <c r="AI228" s="210"/>
      <c r="AJ228" s="210"/>
      <c r="AK228" s="210"/>
      <c r="AL228" s="210"/>
      <c r="AM228" s="210"/>
      <c r="AN228" s="211"/>
    </row>
    <row r="229" spans="1:40" x14ac:dyDescent="0.25">
      <c r="A229" s="1" t="s">
        <v>68</v>
      </c>
      <c r="B229" s="51">
        <f>$H$18-B228-E228</f>
        <v>5.3692360000000017</v>
      </c>
      <c r="C229" s="6">
        <f>$T$18-C228-F228</f>
        <v>9.8654533333333347</v>
      </c>
      <c r="D229" s="6">
        <f>$AF$18-D228-G228</f>
        <v>1.9686053333333329</v>
      </c>
      <c r="E229" s="65" t="s">
        <v>343</v>
      </c>
      <c r="F229" s="92">
        <f>SUM(B229:D229)</f>
        <v>17.203294666666668</v>
      </c>
      <c r="G229" s="65"/>
      <c r="H229" s="192" t="s">
        <v>73</v>
      </c>
      <c r="I229" s="192"/>
      <c r="J229" s="192"/>
      <c r="K229" s="6">
        <f>H228+K228</f>
        <v>4.0930400000000002</v>
      </c>
      <c r="L229" s="6">
        <f>I228+L228</f>
        <v>9.11144</v>
      </c>
      <c r="M229" s="52">
        <f>J228+M228</f>
        <v>0.71293600000000001</v>
      </c>
      <c r="N229" s="51">
        <f>$H$18-N228-Q228</f>
        <v>5.857636000000003</v>
      </c>
      <c r="O229" s="6">
        <f>$T$18-O228-R228</f>
        <v>10.311253333333337</v>
      </c>
      <c r="P229" s="6">
        <f>$AF$18-P228-S228</f>
        <v>1.1798053333333325</v>
      </c>
      <c r="Q229" s="65" t="s">
        <v>343</v>
      </c>
      <c r="R229" s="92">
        <f>SUM(N229:P229)</f>
        <v>17.348694666666674</v>
      </c>
      <c r="S229" s="65"/>
      <c r="T229" s="192" t="s">
        <v>73</v>
      </c>
      <c r="U229" s="192"/>
      <c r="V229" s="192"/>
      <c r="W229" s="6">
        <f>T228+W228</f>
        <v>4.2877999999999998</v>
      </c>
      <c r="X229" s="6">
        <f>U228+X228</f>
        <v>9.1834400000000009</v>
      </c>
      <c r="Y229" s="52">
        <f>V228+Y228</f>
        <v>1.027056</v>
      </c>
      <c r="Z229" s="222" t="s">
        <v>11</v>
      </c>
      <c r="AA229" s="215"/>
      <c r="AB229" s="215"/>
      <c r="AC229" s="6" t="s">
        <v>0</v>
      </c>
      <c r="AD229" s="6" t="s">
        <v>1</v>
      </c>
      <c r="AE229" s="6" t="s">
        <v>2</v>
      </c>
      <c r="AF229" s="6" t="s">
        <v>312</v>
      </c>
      <c r="AG229" s="222" t="s">
        <v>11</v>
      </c>
      <c r="AH229" s="215"/>
      <c r="AI229" s="215"/>
      <c r="AJ229" s="215"/>
      <c r="AK229" s="6" t="s">
        <v>0</v>
      </c>
      <c r="AL229" s="6" t="s">
        <v>1</v>
      </c>
      <c r="AM229" s="6" t="s">
        <v>2</v>
      </c>
      <c r="AN229" s="52" t="s">
        <v>312</v>
      </c>
    </row>
    <row r="230" spans="1:40" x14ac:dyDescent="0.25">
      <c r="A230" s="1" t="s">
        <v>69</v>
      </c>
      <c r="B230" s="47">
        <f>(B229/$H$18)</f>
        <v>0.50046772894017366</v>
      </c>
      <c r="C230" s="48">
        <f>C229/$T$18</f>
        <v>0.8742207844379013</v>
      </c>
      <c r="D230" s="48">
        <f>D229/$AF$18</f>
        <v>0.20885274665832262</v>
      </c>
      <c r="E230" s="65" t="s">
        <v>344</v>
      </c>
      <c r="F230" s="92">
        <f>AVERAGE(F229,R229)</f>
        <v>17.275994666666669</v>
      </c>
      <c r="G230" s="65"/>
      <c r="H230" s="192" t="s">
        <v>71</v>
      </c>
      <c r="I230" s="192"/>
      <c r="J230" s="192"/>
      <c r="K230" s="48">
        <f>K229/B229</f>
        <v>0.76231329745982468</v>
      </c>
      <c r="L230" s="48">
        <f>L229/C229</f>
        <v>0.92357033094610275</v>
      </c>
      <c r="M230" s="53">
        <f>M229/P229</f>
        <v>0.60428274042949504</v>
      </c>
      <c r="N230" s="47">
        <f>(N229/$H$18)</f>
        <v>0.54599160585941897</v>
      </c>
      <c r="O230" s="48">
        <f>O229/$T$18</f>
        <v>0.91372506392048813</v>
      </c>
      <c r="P230" s="48">
        <f>P229/$AF$18</f>
        <v>0.12516758957041893</v>
      </c>
      <c r="Q230" s="65"/>
      <c r="R230" s="65"/>
      <c r="S230" s="65"/>
      <c r="T230" s="192" t="s">
        <v>71</v>
      </c>
      <c r="U230" s="192"/>
      <c r="V230" s="192"/>
      <c r="W230" s="48">
        <f>W229/N229</f>
        <v>0.73200178365470259</v>
      </c>
      <c r="X230" s="48">
        <f>X229/O229</f>
        <v>0.8906230603715809</v>
      </c>
      <c r="Y230" s="53">
        <f>Y229/D229</f>
        <v>0.52171757467554025</v>
      </c>
      <c r="Z230" s="222" t="s">
        <v>313</v>
      </c>
      <c r="AA230" s="215"/>
      <c r="AB230" s="215"/>
      <c r="AC230" s="48">
        <f>AVERAGE(B230,N230)</f>
        <v>0.52322966739979626</v>
      </c>
      <c r="AD230" s="48">
        <f>AVERAGE(C230,O230)</f>
        <v>0.89397292417919472</v>
      </c>
      <c r="AE230" s="48">
        <f>AVERAGE(D230,P230)</f>
        <v>0.16701016811437078</v>
      </c>
      <c r="AF230" s="48">
        <f>AVERAGE(B231,N231)</f>
        <v>0.52807091989778732</v>
      </c>
      <c r="AG230" s="222" t="s">
        <v>317</v>
      </c>
      <c r="AH230" s="215"/>
      <c r="AI230" s="215"/>
      <c r="AJ230" s="215"/>
      <c r="AK230" s="48">
        <f>AVERAGE(K230,W230)</f>
        <v>0.74715754055726369</v>
      </c>
      <c r="AL230" s="48">
        <f>AVERAGE(L230,X230)</f>
        <v>0.90709669565884177</v>
      </c>
      <c r="AM230" s="48">
        <f>AVERAGE(M230,Y230)</f>
        <v>0.56300015755251764</v>
      </c>
      <c r="AN230" s="53">
        <f>AVERAGE(K231,W231)</f>
        <v>0.73908479792287429</v>
      </c>
    </row>
    <row r="231" spans="1:40" ht="15.75" thickBot="1" x14ac:dyDescent="0.3">
      <c r="A231" s="2" t="s">
        <v>70</v>
      </c>
      <c r="B231" s="201">
        <f>AVERAGE(B230:D230)</f>
        <v>0.5278470866787992</v>
      </c>
      <c r="C231" s="199"/>
      <c r="D231" s="199"/>
      <c r="E231" s="67"/>
      <c r="F231" s="67"/>
      <c r="G231" s="67"/>
      <c r="H231" s="202" t="s">
        <v>72</v>
      </c>
      <c r="I231" s="202"/>
      <c r="J231" s="202"/>
      <c r="K231" s="199">
        <f>AVERAGE(K230:M230)</f>
        <v>0.76338878961180745</v>
      </c>
      <c r="L231" s="199"/>
      <c r="M231" s="200"/>
      <c r="N231" s="201">
        <f>AVERAGE(N230:P230)</f>
        <v>0.52829475311677532</v>
      </c>
      <c r="O231" s="199"/>
      <c r="P231" s="199"/>
      <c r="Q231" s="67"/>
      <c r="R231" s="67"/>
      <c r="S231" s="67"/>
      <c r="T231" s="202" t="s">
        <v>72</v>
      </c>
      <c r="U231" s="202"/>
      <c r="V231" s="202"/>
      <c r="W231" s="199">
        <f>AVERAGE(W230:Y230)</f>
        <v>0.71478080623394125</v>
      </c>
      <c r="X231" s="199"/>
      <c r="Y231" s="200"/>
      <c r="Z231" s="212" t="s">
        <v>314</v>
      </c>
      <c r="AA231" s="213"/>
      <c r="AB231" s="213"/>
      <c r="AC231" s="76">
        <f>STDEV(B230,N230)</f>
        <v>3.2190242075500114E-2</v>
      </c>
      <c r="AD231" s="76">
        <f>STDEV(C230,O230)</f>
        <v>2.7933743908025749E-2</v>
      </c>
      <c r="AE231" s="76">
        <f>STDEV(D230,P230)</f>
        <v>5.9174342061518191E-2</v>
      </c>
      <c r="AF231" s="76">
        <f>STDEV(B231,N231)</f>
        <v>3.1654797400253653E-4</v>
      </c>
      <c r="AG231" s="212" t="s">
        <v>314</v>
      </c>
      <c r="AH231" s="213"/>
      <c r="AI231" s="213"/>
      <c r="AJ231" s="213"/>
      <c r="AK231" s="76">
        <f>STDEV(K230,W230)</f>
        <v>2.1433476959631482E-2</v>
      </c>
      <c r="AL231" s="76">
        <f>STDEV(L230,X230)</f>
        <v>2.3297238444832398E-2</v>
      </c>
      <c r="AM231" s="76">
        <f>STDEV(M230,Y230)</f>
        <v>5.8382388594412735E-2</v>
      </c>
      <c r="AN231" s="77">
        <f>STDEV(K231,W231)</f>
        <v>3.4371034666292176E-2</v>
      </c>
    </row>
    <row r="232" spans="1:40" ht="31.5" x14ac:dyDescent="0.5">
      <c r="A232" s="1"/>
      <c r="B232" s="196" t="s">
        <v>84</v>
      </c>
      <c r="C232" s="197"/>
      <c r="D232" s="197"/>
      <c r="E232" s="197"/>
      <c r="F232" s="197"/>
      <c r="G232" s="197"/>
      <c r="H232" s="197"/>
      <c r="I232" s="197"/>
      <c r="J232" s="197"/>
      <c r="K232" s="197"/>
      <c r="L232" s="197"/>
      <c r="M232" s="198"/>
      <c r="N232" s="196" t="s">
        <v>88</v>
      </c>
      <c r="O232" s="197"/>
      <c r="P232" s="197"/>
      <c r="Q232" s="197"/>
      <c r="R232" s="197"/>
      <c r="S232" s="197"/>
      <c r="T232" s="197"/>
      <c r="U232" s="197"/>
      <c r="V232" s="197"/>
      <c r="W232" s="197"/>
      <c r="X232" s="197"/>
      <c r="Y232" s="198"/>
      <c r="Z232" s="63"/>
      <c r="AA232" s="63"/>
      <c r="AB232" s="63"/>
      <c r="AC232" s="8"/>
    </row>
    <row r="233" spans="1:40" x14ac:dyDescent="0.25">
      <c r="A233" s="1"/>
      <c r="B233" s="254" t="s">
        <v>276</v>
      </c>
      <c r="C233" s="252"/>
      <c r="D233" s="252"/>
      <c r="E233" s="252" t="s">
        <v>277</v>
      </c>
      <c r="F233" s="252"/>
      <c r="G233" s="252"/>
      <c r="H233" s="252" t="s">
        <v>278</v>
      </c>
      <c r="I233" s="252"/>
      <c r="J233" s="252"/>
      <c r="K233" s="252" t="s">
        <v>279</v>
      </c>
      <c r="L233" s="252"/>
      <c r="M233" s="253"/>
      <c r="N233" s="254" t="s">
        <v>304</v>
      </c>
      <c r="O233" s="252"/>
      <c r="P233" s="252"/>
      <c r="Q233" s="252" t="s">
        <v>305</v>
      </c>
      <c r="R233" s="252"/>
      <c r="S233" s="252"/>
      <c r="T233" s="252" t="s">
        <v>306</v>
      </c>
      <c r="U233" s="252"/>
      <c r="V233" s="252"/>
      <c r="W233" s="252" t="s">
        <v>307</v>
      </c>
      <c r="X233" s="252"/>
      <c r="Y233" s="253"/>
      <c r="Z233" s="63"/>
      <c r="AA233" s="8"/>
      <c r="AB233" s="63"/>
      <c r="AC233" s="8"/>
      <c r="AD233" s="8"/>
    </row>
    <row r="234" spans="1:40" x14ac:dyDescent="0.25">
      <c r="A234" s="1" t="s">
        <v>11</v>
      </c>
      <c r="B234" s="20" t="s">
        <v>0</v>
      </c>
      <c r="C234" s="18" t="s">
        <v>1</v>
      </c>
      <c r="D234" s="18" t="s">
        <v>2</v>
      </c>
      <c r="E234" s="18" t="s">
        <v>0</v>
      </c>
      <c r="F234" s="18" t="s">
        <v>1</v>
      </c>
      <c r="G234" s="18" t="s">
        <v>2</v>
      </c>
      <c r="H234" s="18" t="s">
        <v>0</v>
      </c>
      <c r="I234" s="18" t="s">
        <v>1</v>
      </c>
      <c r="J234" s="18" t="s">
        <v>2</v>
      </c>
      <c r="K234" s="18" t="s">
        <v>0</v>
      </c>
      <c r="L234" s="18" t="s">
        <v>1</v>
      </c>
      <c r="M234" s="21" t="s">
        <v>2</v>
      </c>
      <c r="N234" s="20" t="s">
        <v>0</v>
      </c>
      <c r="O234" s="18" t="s">
        <v>1</v>
      </c>
      <c r="P234" s="18" t="s">
        <v>2</v>
      </c>
      <c r="Q234" s="18" t="s">
        <v>0</v>
      </c>
      <c r="R234" s="18" t="s">
        <v>1</v>
      </c>
      <c r="S234" s="18" t="s">
        <v>2</v>
      </c>
      <c r="T234" s="18" t="s">
        <v>0</v>
      </c>
      <c r="U234" s="18" t="s">
        <v>1</v>
      </c>
      <c r="V234" s="18" t="s">
        <v>2</v>
      </c>
      <c r="W234" s="18" t="s">
        <v>0</v>
      </c>
      <c r="X234" s="18" t="s">
        <v>1</v>
      </c>
      <c r="Y234" s="21" t="s">
        <v>2</v>
      </c>
      <c r="Z234" s="63"/>
      <c r="AA234" s="8"/>
      <c r="AB234" s="63"/>
      <c r="AC234" s="8"/>
      <c r="AD234" s="8"/>
    </row>
    <row r="235" spans="1:40" x14ac:dyDescent="0.25">
      <c r="A235" s="1" t="s">
        <v>16</v>
      </c>
      <c r="B235" s="22">
        <v>340.1</v>
      </c>
      <c r="C235" s="23">
        <v>28.66</v>
      </c>
      <c r="D235" s="23">
        <v>866</v>
      </c>
      <c r="E235" s="23">
        <v>285.39999999999998</v>
      </c>
      <c r="F235" s="23">
        <v>40.549999999999997</v>
      </c>
      <c r="G235" s="23">
        <v>348.1</v>
      </c>
      <c r="H235" s="23">
        <v>775.9</v>
      </c>
      <c r="I235" s="23">
        <v>1561</v>
      </c>
      <c r="J235" s="23">
        <v>80.97</v>
      </c>
      <c r="K235" s="23">
        <v>149.19999999999999</v>
      </c>
      <c r="L235" s="23">
        <v>141.69999999999999</v>
      </c>
      <c r="M235" s="24">
        <v>24.43</v>
      </c>
      <c r="N235" s="22">
        <v>377</v>
      </c>
      <c r="O235" s="23">
        <v>19.09</v>
      </c>
      <c r="P235" s="23">
        <v>910.3</v>
      </c>
      <c r="Q235" s="23">
        <v>315.8</v>
      </c>
      <c r="R235" s="23">
        <v>24.22</v>
      </c>
      <c r="S235" s="23">
        <v>307.2</v>
      </c>
      <c r="T235" s="23">
        <v>779.8</v>
      </c>
      <c r="U235" s="23">
        <v>1786</v>
      </c>
      <c r="V235" s="23">
        <v>86.8</v>
      </c>
      <c r="W235" s="23">
        <v>39.04</v>
      </c>
      <c r="X235" s="23">
        <v>44.08</v>
      </c>
      <c r="Y235" s="24">
        <v>9.9849999999999994</v>
      </c>
      <c r="Z235" s="63"/>
      <c r="AA235" s="8"/>
      <c r="AB235" s="63"/>
      <c r="AC235" s="8"/>
      <c r="AD235" s="8"/>
    </row>
    <row r="236" spans="1:40" x14ac:dyDescent="0.25">
      <c r="A236" s="1" t="s">
        <v>65</v>
      </c>
      <c r="B236" s="45">
        <f t="shared" ref="B236:G236" si="148">B235*4</f>
        <v>1360.4</v>
      </c>
      <c r="C236" s="12">
        <f t="shared" si="148"/>
        <v>114.64</v>
      </c>
      <c r="D236" s="12">
        <f t="shared" si="148"/>
        <v>3464</v>
      </c>
      <c r="E236" s="12">
        <f t="shared" si="148"/>
        <v>1141.5999999999999</v>
      </c>
      <c r="F236" s="12">
        <f t="shared" si="148"/>
        <v>162.19999999999999</v>
      </c>
      <c r="G236" s="12">
        <f t="shared" si="148"/>
        <v>1392.4</v>
      </c>
      <c r="H236" s="12">
        <f>H235*8</f>
        <v>6207.2</v>
      </c>
      <c r="I236" s="12">
        <f>I235*8</f>
        <v>12488</v>
      </c>
      <c r="J236" s="12">
        <f>J235*8</f>
        <v>647.76</v>
      </c>
      <c r="K236" s="12">
        <f t="shared" ref="K236:S236" si="149">K235*4</f>
        <v>596.79999999999995</v>
      </c>
      <c r="L236" s="12">
        <f t="shared" si="149"/>
        <v>566.79999999999995</v>
      </c>
      <c r="M236" s="46">
        <f t="shared" si="149"/>
        <v>97.72</v>
      </c>
      <c r="N236" s="45">
        <f t="shared" si="149"/>
        <v>1508</v>
      </c>
      <c r="O236" s="12">
        <f t="shared" si="149"/>
        <v>76.36</v>
      </c>
      <c r="P236" s="12">
        <f t="shared" si="149"/>
        <v>3641.2</v>
      </c>
      <c r="Q236" s="12">
        <f t="shared" si="149"/>
        <v>1263.2</v>
      </c>
      <c r="R236" s="12">
        <f t="shared" si="149"/>
        <v>96.88</v>
      </c>
      <c r="S236" s="12">
        <f t="shared" si="149"/>
        <v>1228.8</v>
      </c>
      <c r="T236" s="12">
        <f>T235*8</f>
        <v>6238.4</v>
      </c>
      <c r="U236" s="12">
        <f>U235*8</f>
        <v>14288</v>
      </c>
      <c r="V236" s="12">
        <f>V235*8</f>
        <v>694.4</v>
      </c>
      <c r="W236" s="12">
        <f>W235*4</f>
        <v>156.16</v>
      </c>
      <c r="X236" s="12">
        <f>X235*4</f>
        <v>176.32</v>
      </c>
      <c r="Y236" s="46">
        <f>Y235*4</f>
        <v>39.94</v>
      </c>
      <c r="Z236" s="63"/>
      <c r="AA236" s="8"/>
      <c r="AB236" s="63"/>
      <c r="AC236" s="8"/>
      <c r="AD236" s="8"/>
    </row>
    <row r="237" spans="1:40" ht="15.75" thickBot="1" x14ac:dyDescent="0.3">
      <c r="A237" s="1" t="s">
        <v>63</v>
      </c>
      <c r="B237" s="1">
        <v>2</v>
      </c>
      <c r="C237">
        <v>2</v>
      </c>
      <c r="D237">
        <v>2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>
        <v>1</v>
      </c>
      <c r="L237">
        <v>1</v>
      </c>
      <c r="M237" s="7">
        <v>1</v>
      </c>
      <c r="N237" s="1">
        <v>2</v>
      </c>
      <c r="O237">
        <v>2</v>
      </c>
      <c r="P237">
        <v>2</v>
      </c>
      <c r="Q237">
        <v>1</v>
      </c>
      <c r="R237">
        <v>1</v>
      </c>
      <c r="S237">
        <v>1</v>
      </c>
      <c r="T237">
        <v>1</v>
      </c>
      <c r="U237">
        <v>1</v>
      </c>
      <c r="V237">
        <v>1</v>
      </c>
      <c r="W237">
        <v>1</v>
      </c>
      <c r="X237">
        <v>1</v>
      </c>
      <c r="Y237" s="7">
        <v>1</v>
      </c>
      <c r="Z237" s="63"/>
      <c r="AA237" s="8"/>
      <c r="AB237" s="63"/>
      <c r="AC237" s="8"/>
      <c r="AD237" s="8"/>
    </row>
    <row r="238" spans="1:40" x14ac:dyDescent="0.25">
      <c r="A238" s="1" t="s">
        <v>74</v>
      </c>
      <c r="B238" s="1">
        <f>B236*B237*0.001</f>
        <v>2.7208000000000001</v>
      </c>
      <c r="C238">
        <f>C236*C237*0.001</f>
        <v>0.22928000000000001</v>
      </c>
      <c r="D238">
        <f>D236*D237*0.001</f>
        <v>6.9279999999999999</v>
      </c>
      <c r="E238">
        <f>E236*E237*0.001</f>
        <v>1.1415999999999999</v>
      </c>
      <c r="F238">
        <f t="shared" ref="F238" si="150">F236*F237*0.001</f>
        <v>0.16219999999999998</v>
      </c>
      <c r="G238">
        <f>G236*G237*0.001</f>
        <v>1.3924000000000001</v>
      </c>
      <c r="H238">
        <f>H236*H237*0.001</f>
        <v>6.2072000000000003</v>
      </c>
      <c r="I238">
        <f>I236*I237*0.001</f>
        <v>12.488</v>
      </c>
      <c r="J238">
        <f>J236*J237*0.001</f>
        <v>0.64776</v>
      </c>
      <c r="K238">
        <f>K236*K237*0.001</f>
        <v>0.5968</v>
      </c>
      <c r="L238">
        <f t="shared" ref="L238" si="151">L236*L237*0.001</f>
        <v>0.56679999999999997</v>
      </c>
      <c r="M238" s="7">
        <f>M236*M237*0.001</f>
        <v>9.7720000000000001E-2</v>
      </c>
      <c r="N238" s="1">
        <f>N236*N237*0.001</f>
        <v>3.016</v>
      </c>
      <c r="O238">
        <f>O236*O237*0.001</f>
        <v>0.15271999999999999</v>
      </c>
      <c r="P238">
        <f>P236*P237*0.001</f>
        <v>7.2824</v>
      </c>
      <c r="Q238">
        <f>Q236*Q237*0.001</f>
        <v>1.2632000000000001</v>
      </c>
      <c r="R238">
        <f t="shared" ref="R238" si="152">R236*R237*0.001</f>
        <v>9.6879999999999994E-2</v>
      </c>
      <c r="S238">
        <f>S236*S237*0.001</f>
        <v>1.2287999999999999</v>
      </c>
      <c r="T238">
        <f>T236*T237*0.001</f>
        <v>6.2383999999999995</v>
      </c>
      <c r="U238">
        <f>U236*U237*0.001</f>
        <v>14.288</v>
      </c>
      <c r="V238">
        <f>V236*V237*0.001</f>
        <v>0.69440000000000002</v>
      </c>
      <c r="W238">
        <f>W236*W237*0.001</f>
        <v>0.15615999999999999</v>
      </c>
      <c r="X238">
        <f t="shared" ref="X238" si="153">X236*X237*0.001</f>
        <v>0.17632</v>
      </c>
      <c r="Y238" s="7">
        <f>Y236*Y237*0.001</f>
        <v>3.9939999999999996E-2</v>
      </c>
      <c r="Z238" s="242" t="s">
        <v>315</v>
      </c>
      <c r="AA238" s="210"/>
      <c r="AB238" s="210"/>
      <c r="AC238" s="210"/>
      <c r="AD238" s="210"/>
      <c r="AE238" s="210"/>
      <c r="AF238" s="210"/>
      <c r="AG238" s="242" t="s">
        <v>316</v>
      </c>
      <c r="AH238" s="210"/>
      <c r="AI238" s="210"/>
      <c r="AJ238" s="210"/>
      <c r="AK238" s="210"/>
      <c r="AL238" s="210"/>
      <c r="AM238" s="210"/>
      <c r="AN238" s="211"/>
    </row>
    <row r="239" spans="1:40" x14ac:dyDescent="0.25">
      <c r="A239" s="1" t="s">
        <v>68</v>
      </c>
      <c r="B239" s="51">
        <f>$H$29-B238-E238</f>
        <v>7.5242266666666655</v>
      </c>
      <c r="C239" s="6">
        <f>$T$29-C238-F238</f>
        <v>14.159728000000001</v>
      </c>
      <c r="D239" s="6">
        <f>$AF$29-D238-G238</f>
        <v>1.181978666666667</v>
      </c>
      <c r="E239" s="65" t="s">
        <v>343</v>
      </c>
      <c r="F239" s="92">
        <f>SUM(B239:D239)</f>
        <v>22.865933333333331</v>
      </c>
      <c r="G239" s="65"/>
      <c r="H239" s="192" t="s">
        <v>73</v>
      </c>
      <c r="I239" s="192"/>
      <c r="J239" s="192"/>
      <c r="K239" s="6">
        <f>H238+K238</f>
        <v>6.8040000000000003</v>
      </c>
      <c r="L239" s="6">
        <f>I238+L238</f>
        <v>13.0548</v>
      </c>
      <c r="M239" s="52">
        <f>J238+M238</f>
        <v>0.74548000000000003</v>
      </c>
      <c r="N239" s="51">
        <f>$H$29-N238-Q238</f>
        <v>7.1074266666666661</v>
      </c>
      <c r="O239" s="6">
        <f>$T$29-O238-R238</f>
        <v>14.301608</v>
      </c>
      <c r="P239" s="6">
        <f>$AF$29-P238-S238</f>
        <v>0.9911786666666671</v>
      </c>
      <c r="Q239" s="65" t="s">
        <v>343</v>
      </c>
      <c r="R239" s="92">
        <f>SUM(N239:P239)</f>
        <v>22.400213333333333</v>
      </c>
      <c r="S239" s="65"/>
      <c r="T239" s="192" t="s">
        <v>73</v>
      </c>
      <c r="U239" s="192"/>
      <c r="V239" s="192"/>
      <c r="W239" s="6">
        <f>T238+W238</f>
        <v>6.3945599999999994</v>
      </c>
      <c r="X239" s="6">
        <f>U238+X238</f>
        <v>14.464320000000001</v>
      </c>
      <c r="Y239" s="52">
        <f>V238+Y238</f>
        <v>0.73433999999999999</v>
      </c>
      <c r="Z239" s="222" t="s">
        <v>11</v>
      </c>
      <c r="AA239" s="215"/>
      <c r="AB239" s="215"/>
      <c r="AC239" s="6" t="s">
        <v>0</v>
      </c>
      <c r="AD239" s="6" t="s">
        <v>1</v>
      </c>
      <c r="AE239" s="6" t="s">
        <v>2</v>
      </c>
      <c r="AF239" s="6" t="s">
        <v>312</v>
      </c>
      <c r="AG239" s="222" t="s">
        <v>11</v>
      </c>
      <c r="AH239" s="215"/>
      <c r="AI239" s="215"/>
      <c r="AJ239" s="215"/>
      <c r="AK239" s="6" t="s">
        <v>0</v>
      </c>
      <c r="AL239" s="6" t="s">
        <v>1</v>
      </c>
      <c r="AM239" s="6" t="s">
        <v>2</v>
      </c>
      <c r="AN239" s="52" t="s">
        <v>312</v>
      </c>
    </row>
    <row r="240" spans="1:40" x14ac:dyDescent="0.25">
      <c r="A240" s="1" t="s">
        <v>69</v>
      </c>
      <c r="B240" s="47">
        <f>(B239/$H$29)</f>
        <v>0.66079506134096477</v>
      </c>
      <c r="C240" s="48">
        <f>C239/$T$29</f>
        <v>0.97309639172225426</v>
      </c>
      <c r="D240" s="48">
        <f>D239/$AF$29</f>
        <v>0.12438766209274761</v>
      </c>
      <c r="E240" s="65" t="s">
        <v>344</v>
      </c>
      <c r="F240" s="92">
        <f>AVERAGE(F239,R239)</f>
        <v>22.633073333333332</v>
      </c>
      <c r="G240" s="65"/>
      <c r="H240" s="192" t="s">
        <v>71</v>
      </c>
      <c r="I240" s="192"/>
      <c r="J240" s="192"/>
      <c r="K240" s="48">
        <f>K239/B239</f>
        <v>0.90427897795033663</v>
      </c>
      <c r="L240" s="48">
        <f>L239/C239</f>
        <v>0.92196686264029926</v>
      </c>
      <c r="M240" s="53">
        <f>M239/D239</f>
        <v>0.63070512270949042</v>
      </c>
      <c r="N240" s="47">
        <f>(N239/$H$29)</f>
        <v>0.62419071729760167</v>
      </c>
      <c r="O240" s="48">
        <f>O239/$T$29</f>
        <v>0.98284678495421129</v>
      </c>
      <c r="P240" s="48">
        <f>P239/$AF$29</f>
        <v>0.10430847911203711</v>
      </c>
      <c r="Q240" s="65"/>
      <c r="R240" s="65"/>
      <c r="S240" s="65"/>
      <c r="T240" s="192" t="s">
        <v>71</v>
      </c>
      <c r="U240" s="192"/>
      <c r="V240" s="192"/>
      <c r="W240" s="48">
        <f>W239/N239</f>
        <v>0.89970115766231373</v>
      </c>
      <c r="X240" s="48">
        <f>X239/O239</f>
        <v>1.0113771822021693</v>
      </c>
      <c r="Y240" s="53">
        <f>Y239/P239</f>
        <v>0.7408755098307197</v>
      </c>
      <c r="Z240" s="222" t="s">
        <v>313</v>
      </c>
      <c r="AA240" s="215"/>
      <c r="AB240" s="215"/>
      <c r="AC240" s="48">
        <f>AVERAGE(B240,N240)</f>
        <v>0.64249288931928317</v>
      </c>
      <c r="AD240" s="48">
        <f>AVERAGE(C240,O240)</f>
        <v>0.97797158833823272</v>
      </c>
      <c r="AE240" s="48">
        <f>AVERAGE(D240,P240)</f>
        <v>0.11434807060239235</v>
      </c>
      <c r="AF240" s="48">
        <f>AVERAGE(B241,N241)</f>
        <v>0.57827084941996953</v>
      </c>
      <c r="AG240" s="222" t="s">
        <v>317</v>
      </c>
      <c r="AH240" s="215"/>
      <c r="AI240" s="215"/>
      <c r="AJ240" s="215"/>
      <c r="AK240" s="48">
        <f>AVERAGE(K240,W240)</f>
        <v>0.90199006780632518</v>
      </c>
      <c r="AL240" s="48">
        <f>AVERAGE(L240,X240)</f>
        <v>0.96667202242123429</v>
      </c>
      <c r="AM240" s="48">
        <f>AVERAGE(M240,Y240)</f>
        <v>0.68579031627010512</v>
      </c>
      <c r="AN240" s="53">
        <f>AVERAGE(K241,W241)</f>
        <v>0.85148413549922153</v>
      </c>
    </row>
    <row r="241" spans="1:40" ht="15.75" thickBot="1" x14ac:dyDescent="0.3">
      <c r="A241" s="2" t="s">
        <v>70</v>
      </c>
      <c r="B241" s="201">
        <f>AVERAGE(B240:D240)</f>
        <v>0.58609303838532223</v>
      </c>
      <c r="C241" s="199"/>
      <c r="D241" s="199"/>
      <c r="E241" s="67"/>
      <c r="F241" s="67"/>
      <c r="G241" s="67"/>
      <c r="H241" s="202" t="s">
        <v>72</v>
      </c>
      <c r="I241" s="202"/>
      <c r="J241" s="202"/>
      <c r="K241" s="199">
        <f>AVERAGE(K240:M240)</f>
        <v>0.8189836544333754</v>
      </c>
      <c r="L241" s="199"/>
      <c r="M241" s="200"/>
      <c r="N241" s="201">
        <f>AVERAGE(N240:P240)</f>
        <v>0.57044866045461673</v>
      </c>
      <c r="O241" s="199"/>
      <c r="P241" s="199"/>
      <c r="Q241" s="67"/>
      <c r="R241" s="67"/>
      <c r="S241" s="67"/>
      <c r="T241" s="202" t="s">
        <v>72</v>
      </c>
      <c r="U241" s="202"/>
      <c r="V241" s="202"/>
      <c r="W241" s="199">
        <f>AVERAGE(W240:Y240)</f>
        <v>0.88398461656506766</v>
      </c>
      <c r="X241" s="199"/>
      <c r="Y241" s="200"/>
      <c r="Z241" s="212" t="s">
        <v>314</v>
      </c>
      <c r="AA241" s="213"/>
      <c r="AB241" s="213"/>
      <c r="AC241" s="76">
        <f>STDEV(B240,N240)</f>
        <v>2.5883179893947457E-2</v>
      </c>
      <c r="AD241" s="76">
        <f>STDEV(C240,O240)</f>
        <v>6.8945691735522356E-3</v>
      </c>
      <c r="AE241" s="76">
        <f>STDEV(D240,P240)</f>
        <v>1.4198126446345908E-2</v>
      </c>
      <c r="AF241" s="76">
        <f>STDEV(B241,N241)</f>
        <v>1.1062245722247026E-2</v>
      </c>
      <c r="AG241" s="212" t="s">
        <v>314</v>
      </c>
      <c r="AH241" s="213"/>
      <c r="AI241" s="213"/>
      <c r="AJ241" s="213"/>
      <c r="AK241" s="76">
        <f>STDEV(K240,W240)</f>
        <v>3.2370077687143423E-3</v>
      </c>
      <c r="AL241" s="76">
        <f>STDEV(L240,X240)</f>
        <v>6.322264327025455E-2</v>
      </c>
      <c r="AM241" s="76">
        <f>STDEV(M240,Y240)</f>
        <v>7.7902227819368314E-2</v>
      </c>
      <c r="AN241" s="77">
        <f>STDEV(K241,W241)</f>
        <v>4.5962621106969588E-2</v>
      </c>
    </row>
    <row r="242" spans="1:40" ht="31.5" x14ac:dyDescent="0.5">
      <c r="A242" s="1"/>
      <c r="B242" s="196" t="s">
        <v>85</v>
      </c>
      <c r="C242" s="197"/>
      <c r="D242" s="197"/>
      <c r="E242" s="197"/>
      <c r="F242" s="197"/>
      <c r="G242" s="197"/>
      <c r="H242" s="197"/>
      <c r="I242" s="197"/>
      <c r="J242" s="197"/>
      <c r="K242" s="197"/>
      <c r="L242" s="197"/>
      <c r="M242" s="198"/>
      <c r="N242" s="196" t="s">
        <v>89</v>
      </c>
      <c r="O242" s="197"/>
      <c r="P242" s="197"/>
      <c r="Q242" s="197"/>
      <c r="R242" s="197"/>
      <c r="S242" s="197"/>
      <c r="T242" s="197"/>
      <c r="U242" s="197"/>
      <c r="V242" s="197"/>
      <c r="W242" s="197"/>
      <c r="X242" s="197"/>
      <c r="Y242" s="198"/>
      <c r="Z242" s="63"/>
      <c r="AA242" s="8"/>
      <c r="AB242" s="63"/>
      <c r="AC242" s="8"/>
      <c r="AD242" s="8"/>
    </row>
    <row r="243" spans="1:40" x14ac:dyDescent="0.25">
      <c r="A243" s="1"/>
      <c r="B243" s="254" t="s">
        <v>280</v>
      </c>
      <c r="C243" s="252"/>
      <c r="D243" s="252"/>
      <c r="E243" s="252" t="s">
        <v>281</v>
      </c>
      <c r="F243" s="252"/>
      <c r="G243" s="252"/>
      <c r="H243" s="252" t="s">
        <v>282</v>
      </c>
      <c r="I243" s="252"/>
      <c r="J243" s="252"/>
      <c r="K243" s="252" t="s">
        <v>283</v>
      </c>
      <c r="L243" s="252"/>
      <c r="M243" s="253"/>
      <c r="N243" s="254" t="s">
        <v>300</v>
      </c>
      <c r="O243" s="252"/>
      <c r="P243" s="252"/>
      <c r="Q243" s="252" t="s">
        <v>301</v>
      </c>
      <c r="R243" s="252"/>
      <c r="S243" s="252"/>
      <c r="T243" s="252" t="s">
        <v>302</v>
      </c>
      <c r="U243" s="252"/>
      <c r="V243" s="252"/>
      <c r="W243" s="252" t="s">
        <v>303</v>
      </c>
      <c r="X243" s="252"/>
      <c r="Y243" s="253"/>
      <c r="Z243" s="63"/>
      <c r="AA243" s="8"/>
      <c r="AB243" s="63"/>
      <c r="AC243" s="8"/>
      <c r="AD243" s="8"/>
    </row>
    <row r="244" spans="1:40" x14ac:dyDescent="0.25">
      <c r="A244" s="1" t="s">
        <v>11</v>
      </c>
      <c r="B244" s="20" t="s">
        <v>0</v>
      </c>
      <c r="C244" s="18" t="s">
        <v>1</v>
      </c>
      <c r="D244" s="18" t="s">
        <v>2</v>
      </c>
      <c r="E244" s="18" t="s">
        <v>0</v>
      </c>
      <c r="F244" s="18" t="s">
        <v>1</v>
      </c>
      <c r="G244" s="18" t="s">
        <v>2</v>
      </c>
      <c r="H244" s="18" t="s">
        <v>0</v>
      </c>
      <c r="I244" s="18" t="s">
        <v>1</v>
      </c>
      <c r="J244" s="18" t="s">
        <v>2</v>
      </c>
      <c r="K244" s="18" t="s">
        <v>0</v>
      </c>
      <c r="L244" s="18" t="s">
        <v>1</v>
      </c>
      <c r="M244" s="21" t="s">
        <v>2</v>
      </c>
      <c r="N244" s="20" t="s">
        <v>0</v>
      </c>
      <c r="O244" s="18" t="s">
        <v>1</v>
      </c>
      <c r="P244" s="18" t="s">
        <v>2</v>
      </c>
      <c r="Q244" s="18" t="s">
        <v>0</v>
      </c>
      <c r="R244" s="18" t="s">
        <v>1</v>
      </c>
      <c r="S244" s="18" t="s">
        <v>2</v>
      </c>
      <c r="T244" s="18" t="s">
        <v>0</v>
      </c>
      <c r="U244" s="18" t="s">
        <v>1</v>
      </c>
      <c r="V244" s="18" t="s">
        <v>2</v>
      </c>
      <c r="W244" s="18" t="s">
        <v>0</v>
      </c>
      <c r="X244" s="18" t="s">
        <v>1</v>
      </c>
      <c r="Y244" s="21" t="s">
        <v>2</v>
      </c>
      <c r="Z244" s="63"/>
      <c r="AA244" s="8"/>
      <c r="AB244" s="63"/>
      <c r="AC244" s="8"/>
      <c r="AD244" s="8"/>
    </row>
    <row r="245" spans="1:40" x14ac:dyDescent="0.25">
      <c r="A245" s="1" t="s">
        <v>16</v>
      </c>
      <c r="B245" s="22">
        <v>405.3</v>
      </c>
      <c r="C245" s="23">
        <v>41.54</v>
      </c>
      <c r="D245" s="23">
        <v>893.1</v>
      </c>
      <c r="E245" s="23">
        <v>331.7</v>
      </c>
      <c r="F245" s="23">
        <v>77.42</v>
      </c>
      <c r="G245" s="23">
        <v>283.89999999999998</v>
      </c>
      <c r="H245" s="23">
        <v>778</v>
      </c>
      <c r="I245" s="23">
        <v>1720</v>
      </c>
      <c r="J245" s="23">
        <v>104</v>
      </c>
      <c r="K245" s="23">
        <v>47.13</v>
      </c>
      <c r="L245" s="23">
        <v>26.75</v>
      </c>
      <c r="M245" s="24">
        <v>14.52</v>
      </c>
      <c r="N245" s="22">
        <v>283.39999999999998</v>
      </c>
      <c r="O245" s="23">
        <v>15.78</v>
      </c>
      <c r="P245" s="23">
        <v>892.9</v>
      </c>
      <c r="Q245" s="23">
        <v>319.5</v>
      </c>
      <c r="R245" s="23">
        <v>40.43</v>
      </c>
      <c r="S245" s="23">
        <v>328</v>
      </c>
      <c r="T245" s="23">
        <v>902.5</v>
      </c>
      <c r="U245" s="23">
        <v>1860</v>
      </c>
      <c r="V245" s="23">
        <v>127.1</v>
      </c>
      <c r="W245" s="23">
        <v>36.81</v>
      </c>
      <c r="X245" s="23">
        <v>34.06</v>
      </c>
      <c r="Y245" s="24">
        <v>19.149999999999999</v>
      </c>
      <c r="Z245" s="63"/>
      <c r="AA245" s="8"/>
      <c r="AB245" s="63"/>
      <c r="AC245" s="8"/>
      <c r="AD245" s="8"/>
    </row>
    <row r="246" spans="1:40" x14ac:dyDescent="0.25">
      <c r="A246" s="1" t="s">
        <v>65</v>
      </c>
      <c r="B246" s="45">
        <f t="shared" ref="B246:G246" si="154">B245*4</f>
        <v>1621.2</v>
      </c>
      <c r="C246" s="12">
        <f t="shared" si="154"/>
        <v>166.16</v>
      </c>
      <c r="D246" s="12">
        <f t="shared" si="154"/>
        <v>3572.4</v>
      </c>
      <c r="E246" s="12">
        <f t="shared" si="154"/>
        <v>1326.8</v>
      </c>
      <c r="F246" s="12">
        <f t="shared" si="154"/>
        <v>309.68</v>
      </c>
      <c r="G246" s="12">
        <f t="shared" si="154"/>
        <v>1135.5999999999999</v>
      </c>
      <c r="H246" s="12">
        <f>H245*8</f>
        <v>6224</v>
      </c>
      <c r="I246" s="12">
        <f>I245*8</f>
        <v>13760</v>
      </c>
      <c r="J246" s="12">
        <f>J245*8</f>
        <v>832</v>
      </c>
      <c r="K246" s="12">
        <f t="shared" ref="K246:S246" si="155">K245*4</f>
        <v>188.52</v>
      </c>
      <c r="L246" s="12">
        <f t="shared" si="155"/>
        <v>107</v>
      </c>
      <c r="M246" s="46">
        <f t="shared" si="155"/>
        <v>58.08</v>
      </c>
      <c r="N246" s="45">
        <f t="shared" si="155"/>
        <v>1133.5999999999999</v>
      </c>
      <c r="O246" s="12">
        <f t="shared" si="155"/>
        <v>63.12</v>
      </c>
      <c r="P246" s="12">
        <f t="shared" si="155"/>
        <v>3571.6</v>
      </c>
      <c r="Q246" s="12">
        <f t="shared" si="155"/>
        <v>1278</v>
      </c>
      <c r="R246" s="12">
        <f t="shared" si="155"/>
        <v>161.72</v>
      </c>
      <c r="S246" s="12">
        <f t="shared" si="155"/>
        <v>1312</v>
      </c>
      <c r="T246" s="12">
        <f>T245*8</f>
        <v>7220</v>
      </c>
      <c r="U246" s="12">
        <f>U245*8</f>
        <v>14880</v>
      </c>
      <c r="V246" s="12">
        <f>V245*8</f>
        <v>1016.8</v>
      </c>
      <c r="W246" s="12">
        <f>W245*4</f>
        <v>147.24</v>
      </c>
      <c r="X246" s="12">
        <f>X245*4</f>
        <v>136.24</v>
      </c>
      <c r="Y246" s="46">
        <f>Y245*4</f>
        <v>76.599999999999994</v>
      </c>
      <c r="Z246" s="63"/>
      <c r="AA246" s="8"/>
      <c r="AB246" s="63"/>
      <c r="AC246" s="8"/>
      <c r="AD246" s="8"/>
    </row>
    <row r="247" spans="1:40" ht="15.75" thickBot="1" x14ac:dyDescent="0.3">
      <c r="A247" s="1" t="s">
        <v>63</v>
      </c>
      <c r="B247" s="1">
        <v>2</v>
      </c>
      <c r="C247">
        <v>2</v>
      </c>
      <c r="D247">
        <v>2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1</v>
      </c>
      <c r="K247">
        <v>1</v>
      </c>
      <c r="L247">
        <v>1</v>
      </c>
      <c r="M247" s="7">
        <v>1</v>
      </c>
      <c r="N247" s="1">
        <v>2</v>
      </c>
      <c r="O247">
        <v>2</v>
      </c>
      <c r="P247">
        <v>2</v>
      </c>
      <c r="Q247">
        <v>1</v>
      </c>
      <c r="R247">
        <v>1</v>
      </c>
      <c r="S247">
        <v>1</v>
      </c>
      <c r="T247">
        <v>1</v>
      </c>
      <c r="U247">
        <v>1</v>
      </c>
      <c r="V247">
        <v>1</v>
      </c>
      <c r="W247">
        <v>1</v>
      </c>
      <c r="X247">
        <v>1</v>
      </c>
      <c r="Y247" s="7">
        <v>1</v>
      </c>
      <c r="Z247" s="63"/>
      <c r="AB247" s="63"/>
      <c r="AC247" s="8"/>
      <c r="AD247" s="8"/>
    </row>
    <row r="248" spans="1:40" x14ac:dyDescent="0.25">
      <c r="A248" s="1" t="s">
        <v>74</v>
      </c>
      <c r="B248" s="1">
        <f>B246*B247*0.001</f>
        <v>3.2423999999999999</v>
      </c>
      <c r="C248">
        <f>C246*C247*0.001</f>
        <v>0.33232</v>
      </c>
      <c r="D248">
        <f>D246*D247*0.001</f>
        <v>7.1448</v>
      </c>
      <c r="E248">
        <f>E246*E247*0.001</f>
        <v>1.3268</v>
      </c>
      <c r="F248">
        <f t="shared" ref="F248" si="156">F246*F247*0.001</f>
        <v>0.30968000000000001</v>
      </c>
      <c r="G248">
        <f>G246*G247*0.001</f>
        <v>1.1355999999999999</v>
      </c>
      <c r="H248">
        <f>H246*H247*0.001</f>
        <v>6.2240000000000002</v>
      </c>
      <c r="I248">
        <f>I246*I247*0.001</f>
        <v>13.76</v>
      </c>
      <c r="J248">
        <f>J246*J247*0.001</f>
        <v>0.83200000000000007</v>
      </c>
      <c r="K248">
        <f>K246*K247*0.001</f>
        <v>0.18852000000000002</v>
      </c>
      <c r="L248">
        <f t="shared" ref="L248" si="157">L246*L247*0.001</f>
        <v>0.107</v>
      </c>
      <c r="M248" s="7">
        <f>M246*M247*0.001</f>
        <v>5.808E-2</v>
      </c>
      <c r="N248" s="1">
        <f>N246*N247*0.001</f>
        <v>2.2671999999999999</v>
      </c>
      <c r="O248">
        <f>O246*O247*0.001</f>
        <v>0.12623999999999999</v>
      </c>
      <c r="P248">
        <f>P246*P247*0.001</f>
        <v>7.1432000000000002</v>
      </c>
      <c r="Q248">
        <f>Q246*Q247*0.001</f>
        <v>1.278</v>
      </c>
      <c r="R248">
        <f t="shared" ref="R248" si="158">R246*R247*0.001</f>
        <v>0.16172</v>
      </c>
      <c r="S248">
        <f>S246*S247*0.001</f>
        <v>1.3120000000000001</v>
      </c>
      <c r="T248">
        <f>T246*T247*0.001</f>
        <v>7.22</v>
      </c>
      <c r="U248">
        <f>U246*U247*0.001</f>
        <v>14.88</v>
      </c>
      <c r="V248">
        <f>V246*V247*0.001</f>
        <v>1.0167999999999999</v>
      </c>
      <c r="W248">
        <f>W246*W247*0.001</f>
        <v>0.14724000000000001</v>
      </c>
      <c r="X248">
        <f t="shared" ref="X248" si="159">X246*X247*0.001</f>
        <v>0.13624</v>
      </c>
      <c r="Y248" s="7">
        <f>Y246*Y247*0.001</f>
        <v>7.6600000000000001E-2</v>
      </c>
      <c r="Z248" s="242" t="s">
        <v>315</v>
      </c>
      <c r="AA248" s="210"/>
      <c r="AB248" s="210"/>
      <c r="AC248" s="210"/>
      <c r="AD248" s="210"/>
      <c r="AE248" s="210"/>
      <c r="AF248" s="210"/>
      <c r="AG248" s="242" t="s">
        <v>316</v>
      </c>
      <c r="AH248" s="210"/>
      <c r="AI248" s="210"/>
      <c r="AJ248" s="210"/>
      <c r="AK248" s="210"/>
      <c r="AL248" s="210"/>
      <c r="AM248" s="210"/>
      <c r="AN248" s="211"/>
    </row>
    <row r="249" spans="1:40" x14ac:dyDescent="0.25">
      <c r="A249" s="1" t="s">
        <v>68</v>
      </c>
      <c r="B249" s="51">
        <f>$H$40-B248-E248</f>
        <v>7.0926639999999992</v>
      </c>
      <c r="C249" s="6">
        <f>$T$40-C248-F248</f>
        <v>13.114631733333335</v>
      </c>
      <c r="D249" s="6">
        <f>$AF$40-D248-G248</f>
        <v>1.5547520000000008</v>
      </c>
      <c r="E249" s="65" t="s">
        <v>343</v>
      </c>
      <c r="F249" s="92">
        <f>SUM(B249:D249)</f>
        <v>21.762047733333333</v>
      </c>
      <c r="G249" s="65"/>
      <c r="H249" s="192" t="s">
        <v>73</v>
      </c>
      <c r="I249" s="192"/>
      <c r="J249" s="192"/>
      <c r="K249" s="6">
        <f>H248+K248</f>
        <v>6.4125200000000007</v>
      </c>
      <c r="L249" s="6">
        <f>I248+L248</f>
        <v>13.866999999999999</v>
      </c>
      <c r="M249" s="52">
        <f>J248+M248</f>
        <v>0.89008000000000009</v>
      </c>
      <c r="N249" s="51">
        <f>$H$40-N248-Q248</f>
        <v>8.1166639999999983</v>
      </c>
      <c r="O249" s="6">
        <f>$T$40-O248-R248</f>
        <v>13.468671733333334</v>
      </c>
      <c r="P249" s="6">
        <f>$AF$40-P248-S248</f>
        <v>1.3799520000000005</v>
      </c>
      <c r="Q249" s="65" t="s">
        <v>343</v>
      </c>
      <c r="R249" s="92">
        <f>SUM(N249:P249)</f>
        <v>22.96528773333333</v>
      </c>
      <c r="S249" s="65"/>
      <c r="T249" s="192" t="s">
        <v>73</v>
      </c>
      <c r="U249" s="192"/>
      <c r="V249" s="192"/>
      <c r="W249" s="6">
        <f>T248+W248</f>
        <v>7.3672399999999998</v>
      </c>
      <c r="X249" s="6">
        <f>U248+X248</f>
        <v>15.016240000000002</v>
      </c>
      <c r="Y249" s="52">
        <f>V248+Y248</f>
        <v>1.0933999999999999</v>
      </c>
      <c r="Z249" s="222" t="s">
        <v>11</v>
      </c>
      <c r="AA249" s="215"/>
      <c r="AB249" s="215"/>
      <c r="AC249" s="6" t="s">
        <v>0</v>
      </c>
      <c r="AD249" s="6" t="s">
        <v>1</v>
      </c>
      <c r="AE249" s="6" t="s">
        <v>2</v>
      </c>
      <c r="AF249" s="6" t="s">
        <v>312</v>
      </c>
      <c r="AG249" s="222" t="s">
        <v>11</v>
      </c>
      <c r="AH249" s="215"/>
      <c r="AI249" s="215"/>
      <c r="AJ249" s="215"/>
      <c r="AK249" s="6" t="s">
        <v>0</v>
      </c>
      <c r="AL249" s="6" t="s">
        <v>1</v>
      </c>
      <c r="AM249" s="6" t="s">
        <v>2</v>
      </c>
      <c r="AN249" s="52" t="s">
        <v>312</v>
      </c>
    </row>
    <row r="250" spans="1:40" x14ac:dyDescent="0.25">
      <c r="A250" s="1" t="s">
        <v>69</v>
      </c>
      <c r="B250" s="47">
        <f>(B249/$H$40)</f>
        <v>0.60819299556228745</v>
      </c>
      <c r="C250" s="48">
        <f>C249/$T$40</f>
        <v>0.95333159944636836</v>
      </c>
      <c r="D250" s="48">
        <f>D249/$AF$40</f>
        <v>0.15808113590923664</v>
      </c>
      <c r="E250" s="65" t="s">
        <v>344</v>
      </c>
      <c r="F250" s="92">
        <f>AVERAGE(F249,R249)</f>
        <v>22.36366773333333</v>
      </c>
      <c r="G250" s="65"/>
      <c r="H250" s="192" t="s">
        <v>71</v>
      </c>
      <c r="I250" s="192"/>
      <c r="J250" s="192"/>
      <c r="K250" s="48">
        <f>K249/B249</f>
        <v>0.90410598894858141</v>
      </c>
      <c r="L250" s="48">
        <f>L249/C249</f>
        <v>1.0573686156016395</v>
      </c>
      <c r="M250" s="53">
        <f>M249/P249</f>
        <v>0.64500794230523939</v>
      </c>
      <c r="N250" s="47">
        <f>(N249/$H$40)</f>
        <v>0.6960005707492386</v>
      </c>
      <c r="O250" s="48">
        <f>O249/$T$40</f>
        <v>0.97906755043080407</v>
      </c>
      <c r="P250" s="48">
        <f>P249/$AF$40</f>
        <v>0.14030815182114117</v>
      </c>
      <c r="Q250" s="65"/>
      <c r="R250" s="65"/>
      <c r="S250" s="65"/>
      <c r="T250" s="192" t="s">
        <v>71</v>
      </c>
      <c r="U250" s="192"/>
      <c r="V250" s="192"/>
      <c r="W250" s="48">
        <f>W249/N249</f>
        <v>0.90766847069190015</v>
      </c>
      <c r="X250" s="48">
        <f>X249/O249</f>
        <v>1.1149013278597193</v>
      </c>
      <c r="Y250" s="53">
        <f>Y249/D249</f>
        <v>0.70326328572016594</v>
      </c>
      <c r="Z250" s="222" t="s">
        <v>313</v>
      </c>
      <c r="AA250" s="215"/>
      <c r="AB250" s="215"/>
      <c r="AC250" s="48">
        <f>AVERAGE(B250,N250)</f>
        <v>0.65209678315576303</v>
      </c>
      <c r="AD250" s="48">
        <f>AVERAGE(C250,O250)</f>
        <v>0.96619957493858621</v>
      </c>
      <c r="AE250" s="48">
        <f>AVERAGE(D250,P250)</f>
        <v>0.14919464386518891</v>
      </c>
      <c r="AF250" s="48">
        <f>AVERAGE(B251,N251)</f>
        <v>0.58916366731984604</v>
      </c>
      <c r="AG250" s="222" t="s">
        <v>317</v>
      </c>
      <c r="AH250" s="215"/>
      <c r="AI250" s="215"/>
      <c r="AJ250" s="215"/>
      <c r="AK250" s="48">
        <f>AVERAGE(K250,W250)</f>
        <v>0.90588722982024072</v>
      </c>
      <c r="AL250" s="48">
        <f>AVERAGE(L250,X250)</f>
        <v>1.0861349717306794</v>
      </c>
      <c r="AM250" s="48">
        <f>AVERAGE(M250,Y250)</f>
        <v>0.67413561401270261</v>
      </c>
      <c r="AN250" s="53">
        <f>AVERAGE(K251,W251)</f>
        <v>0.88871927185454092</v>
      </c>
    </row>
    <row r="251" spans="1:40" ht="15.75" thickBot="1" x14ac:dyDescent="0.3">
      <c r="A251" s="2" t="s">
        <v>70</v>
      </c>
      <c r="B251" s="201">
        <f>AVERAGE(B250:D250)</f>
        <v>0.57320191030596412</v>
      </c>
      <c r="C251" s="199"/>
      <c r="D251" s="199"/>
      <c r="E251" s="67"/>
      <c r="F251" s="67"/>
      <c r="G251" s="67"/>
      <c r="H251" s="202" t="s">
        <v>72</v>
      </c>
      <c r="I251" s="202"/>
      <c r="J251" s="202"/>
      <c r="K251" s="199">
        <f>AVERAGE(K250:M250)</f>
        <v>0.8688275156184867</v>
      </c>
      <c r="L251" s="199"/>
      <c r="M251" s="200"/>
      <c r="N251" s="201">
        <f>AVERAGE(N250:P250)</f>
        <v>0.60512542433372796</v>
      </c>
      <c r="O251" s="199"/>
      <c r="P251" s="199"/>
      <c r="Q251" s="67"/>
      <c r="R251" s="67"/>
      <c r="S251" s="67"/>
      <c r="T251" s="202" t="s">
        <v>72</v>
      </c>
      <c r="U251" s="202"/>
      <c r="V251" s="202"/>
      <c r="W251" s="199">
        <f>AVERAGE(W250:Y250)</f>
        <v>0.90861102809059513</v>
      </c>
      <c r="X251" s="199"/>
      <c r="Y251" s="200"/>
      <c r="Z251" s="212" t="s">
        <v>314</v>
      </c>
      <c r="AA251" s="213"/>
      <c r="AB251" s="213"/>
      <c r="AC251" s="76">
        <f>STDEV(B250,N250)</f>
        <v>6.2089331854240787E-2</v>
      </c>
      <c r="AD251" s="76">
        <f>STDEV(C250,O250)</f>
        <v>1.8198065461379091E-2</v>
      </c>
      <c r="AE251" s="76">
        <f>STDEV(D250,P250)</f>
        <v>1.2567397570612912E-2</v>
      </c>
      <c r="AF251" s="76">
        <f>STDEV(B251,N251)</f>
        <v>2.2573333248335683E-2</v>
      </c>
      <c r="AG251" s="212" t="s">
        <v>314</v>
      </c>
      <c r="AH251" s="213"/>
      <c r="AI251" s="213"/>
      <c r="AJ251" s="213"/>
      <c r="AK251" s="76">
        <f>STDEV(K250,W250)</f>
        <v>2.5190549985539589E-3</v>
      </c>
      <c r="AL251" s="76">
        <f>STDEV(L250,X250)</f>
        <v>4.0681770977742608E-2</v>
      </c>
      <c r="AM251" s="76">
        <f>STDEV(M250,Y250)</f>
        <v>4.1192748369045649E-2</v>
      </c>
      <c r="AN251" s="77">
        <f>STDEV(K251,W251)</f>
        <v>2.813119144844746E-2</v>
      </c>
    </row>
    <row r="252" spans="1:40" ht="31.5" x14ac:dyDescent="0.5">
      <c r="A252" s="1"/>
      <c r="B252" s="196" t="s">
        <v>86</v>
      </c>
      <c r="C252" s="197"/>
      <c r="D252" s="197"/>
      <c r="E252" s="197"/>
      <c r="F252" s="197"/>
      <c r="G252" s="197"/>
      <c r="H252" s="197"/>
      <c r="I252" s="197"/>
      <c r="J252" s="197"/>
      <c r="K252" s="197"/>
      <c r="L252" s="197"/>
      <c r="M252" s="198"/>
      <c r="N252" s="196" t="s">
        <v>90</v>
      </c>
      <c r="O252" s="197"/>
      <c r="P252" s="197"/>
      <c r="Q252" s="197"/>
      <c r="R252" s="197"/>
      <c r="S252" s="197"/>
      <c r="T252" s="197"/>
      <c r="U252" s="197"/>
      <c r="V252" s="197"/>
      <c r="W252" s="197"/>
      <c r="X252" s="197"/>
      <c r="Y252" s="198"/>
      <c r="Z252" s="63"/>
      <c r="AA252" s="8"/>
      <c r="AB252" s="63"/>
      <c r="AC252" s="8"/>
      <c r="AD252" s="8"/>
    </row>
    <row r="253" spans="1:40" x14ac:dyDescent="0.25">
      <c r="A253" s="1"/>
      <c r="B253" s="254" t="s">
        <v>284</v>
      </c>
      <c r="C253" s="252"/>
      <c r="D253" s="252"/>
      <c r="E253" s="252" t="s">
        <v>285</v>
      </c>
      <c r="F253" s="252"/>
      <c r="G253" s="252"/>
      <c r="H253" s="252" t="s">
        <v>286</v>
      </c>
      <c r="I253" s="252"/>
      <c r="J253" s="252"/>
      <c r="K253" s="252" t="s">
        <v>287</v>
      </c>
      <c r="L253" s="252"/>
      <c r="M253" s="253"/>
      <c r="N253" s="254" t="s">
        <v>296</v>
      </c>
      <c r="O253" s="252"/>
      <c r="P253" s="252"/>
      <c r="Q253" s="252" t="s">
        <v>297</v>
      </c>
      <c r="R253" s="252"/>
      <c r="S253" s="252"/>
      <c r="T253" s="252" t="s">
        <v>298</v>
      </c>
      <c r="U253" s="252"/>
      <c r="V253" s="252"/>
      <c r="W253" s="252" t="s">
        <v>299</v>
      </c>
      <c r="X253" s="252"/>
      <c r="Y253" s="253"/>
      <c r="Z253" s="63"/>
      <c r="AA253" s="8"/>
      <c r="AB253" s="63"/>
      <c r="AC253" s="8"/>
      <c r="AD253" s="8"/>
    </row>
    <row r="254" spans="1:40" x14ac:dyDescent="0.25">
      <c r="A254" s="1" t="s">
        <v>11</v>
      </c>
      <c r="B254" s="20" t="s">
        <v>0</v>
      </c>
      <c r="C254" s="18" t="s">
        <v>1</v>
      </c>
      <c r="D254" s="18" t="s">
        <v>2</v>
      </c>
      <c r="E254" s="18" t="s">
        <v>0</v>
      </c>
      <c r="F254" s="18" t="s">
        <v>1</v>
      </c>
      <c r="G254" s="18" t="s">
        <v>2</v>
      </c>
      <c r="H254" s="18" t="s">
        <v>0</v>
      </c>
      <c r="I254" s="18" t="s">
        <v>1</v>
      </c>
      <c r="J254" s="18" t="s">
        <v>2</v>
      </c>
      <c r="K254" s="18" t="s">
        <v>0</v>
      </c>
      <c r="L254" s="18" t="s">
        <v>1</v>
      </c>
      <c r="M254" s="21" t="s">
        <v>2</v>
      </c>
      <c r="N254" s="20" t="s">
        <v>0</v>
      </c>
      <c r="O254" s="18" t="s">
        <v>1</v>
      </c>
      <c r="P254" s="18" t="s">
        <v>2</v>
      </c>
      <c r="Q254" s="18" t="s">
        <v>0</v>
      </c>
      <c r="R254" s="18" t="s">
        <v>1</v>
      </c>
      <c r="S254" s="18" t="s">
        <v>2</v>
      </c>
      <c r="T254" s="18" t="s">
        <v>0</v>
      </c>
      <c r="U254" s="18" t="s">
        <v>1</v>
      </c>
      <c r="V254" s="18" t="s">
        <v>2</v>
      </c>
      <c r="W254" s="18" t="s">
        <v>0</v>
      </c>
      <c r="X254" s="18" t="s">
        <v>1</v>
      </c>
      <c r="Y254" s="21" t="s">
        <v>2</v>
      </c>
      <c r="Z254" s="63"/>
      <c r="AA254" s="8"/>
      <c r="AB254" s="63"/>
      <c r="AC254" s="8"/>
      <c r="AD254" s="8"/>
    </row>
    <row r="255" spans="1:40" x14ac:dyDescent="0.25">
      <c r="A255" s="1" t="s">
        <v>16</v>
      </c>
      <c r="B255" s="22">
        <v>343.4</v>
      </c>
      <c r="C255" s="23">
        <v>24.4</v>
      </c>
      <c r="D255" s="23">
        <v>917.9</v>
      </c>
      <c r="E255" s="23">
        <v>308</v>
      </c>
      <c r="F255" s="23">
        <v>65.52</v>
      </c>
      <c r="G255" s="23">
        <v>262.3</v>
      </c>
      <c r="H255" s="23">
        <v>856</v>
      </c>
      <c r="I255" s="23">
        <v>1660</v>
      </c>
      <c r="J255" s="23">
        <v>116</v>
      </c>
      <c r="K255" s="23">
        <v>33.78</v>
      </c>
      <c r="L255" s="23">
        <v>8.3810000000000002</v>
      </c>
      <c r="M255" s="24">
        <v>18.28</v>
      </c>
      <c r="N255" s="22">
        <v>248</v>
      </c>
      <c r="O255" s="23">
        <v>16.72</v>
      </c>
      <c r="P255" s="23">
        <v>918</v>
      </c>
      <c r="Q255" s="23">
        <v>315</v>
      </c>
      <c r="R255" s="23">
        <v>39.32</v>
      </c>
      <c r="S255" s="23">
        <v>343.3</v>
      </c>
      <c r="T255" s="23">
        <v>932.2</v>
      </c>
      <c r="U255" s="23">
        <v>1680</v>
      </c>
      <c r="V255" s="23">
        <v>134.1</v>
      </c>
      <c r="W255" s="23">
        <v>63.77</v>
      </c>
      <c r="X255" s="23">
        <v>45.58</v>
      </c>
      <c r="Y255" s="24">
        <v>15.23</v>
      </c>
      <c r="Z255" s="63"/>
      <c r="AA255" s="8"/>
      <c r="AB255" s="63"/>
    </row>
    <row r="256" spans="1:40" x14ac:dyDescent="0.25">
      <c r="A256" s="1" t="s">
        <v>65</v>
      </c>
      <c r="B256" s="45">
        <f t="shared" ref="B256:G256" si="160">B255*4</f>
        <v>1373.6</v>
      </c>
      <c r="C256" s="12">
        <f t="shared" si="160"/>
        <v>97.6</v>
      </c>
      <c r="D256" s="12">
        <f t="shared" si="160"/>
        <v>3671.6</v>
      </c>
      <c r="E256" s="12">
        <f t="shared" si="160"/>
        <v>1232</v>
      </c>
      <c r="F256" s="12">
        <f t="shared" si="160"/>
        <v>262.08</v>
      </c>
      <c r="G256" s="12">
        <f t="shared" si="160"/>
        <v>1049.2</v>
      </c>
      <c r="H256" s="12">
        <f>H255*8</f>
        <v>6848</v>
      </c>
      <c r="I256" s="12">
        <f>I255*8</f>
        <v>13280</v>
      </c>
      <c r="J256" s="12">
        <f>J255*8</f>
        <v>928</v>
      </c>
      <c r="K256" s="12">
        <f t="shared" ref="K256:S256" si="161">K255*4</f>
        <v>135.12</v>
      </c>
      <c r="L256" s="12">
        <f t="shared" si="161"/>
        <v>33.524000000000001</v>
      </c>
      <c r="M256" s="46">
        <f t="shared" si="161"/>
        <v>73.12</v>
      </c>
      <c r="N256" s="45">
        <f t="shared" si="161"/>
        <v>992</v>
      </c>
      <c r="O256" s="12">
        <f t="shared" si="161"/>
        <v>66.88</v>
      </c>
      <c r="P256" s="12">
        <f t="shared" si="161"/>
        <v>3672</v>
      </c>
      <c r="Q256" s="12">
        <f t="shared" si="161"/>
        <v>1260</v>
      </c>
      <c r="R256" s="12">
        <f t="shared" si="161"/>
        <v>157.28</v>
      </c>
      <c r="S256" s="12">
        <f t="shared" si="161"/>
        <v>1373.2</v>
      </c>
      <c r="T256" s="12">
        <f>T255*8</f>
        <v>7457.6</v>
      </c>
      <c r="U256" s="12">
        <f>U255*8</f>
        <v>13440</v>
      </c>
      <c r="V256" s="12">
        <f>V255*8</f>
        <v>1072.8</v>
      </c>
      <c r="W256" s="12">
        <f>W255*4</f>
        <v>255.08</v>
      </c>
      <c r="X256" s="12">
        <f>X255*4</f>
        <v>182.32</v>
      </c>
      <c r="Y256" s="46">
        <f>Y255*4</f>
        <v>60.92</v>
      </c>
      <c r="Z256" s="63"/>
      <c r="AA256" s="63"/>
      <c r="AB256" s="63"/>
    </row>
    <row r="257" spans="1:40" ht="15.75" thickBot="1" x14ac:dyDescent="0.3">
      <c r="A257" s="1" t="s">
        <v>63</v>
      </c>
      <c r="B257" s="1">
        <v>2</v>
      </c>
      <c r="C257">
        <v>2</v>
      </c>
      <c r="D257">
        <v>2</v>
      </c>
      <c r="E257">
        <v>1</v>
      </c>
      <c r="F257">
        <v>1</v>
      </c>
      <c r="G257">
        <v>1</v>
      </c>
      <c r="H257">
        <v>1</v>
      </c>
      <c r="I257">
        <v>1</v>
      </c>
      <c r="J257">
        <v>1</v>
      </c>
      <c r="K257">
        <v>1</v>
      </c>
      <c r="L257">
        <v>1</v>
      </c>
      <c r="M257" s="7">
        <v>1</v>
      </c>
      <c r="N257" s="1">
        <v>2</v>
      </c>
      <c r="O257">
        <v>2</v>
      </c>
      <c r="P257">
        <v>2</v>
      </c>
      <c r="Q257">
        <v>1</v>
      </c>
      <c r="R257">
        <v>1</v>
      </c>
      <c r="S257">
        <v>1</v>
      </c>
      <c r="T257">
        <v>1</v>
      </c>
      <c r="U257">
        <v>1</v>
      </c>
      <c r="V257">
        <v>1</v>
      </c>
      <c r="W257">
        <v>1</v>
      </c>
      <c r="X257">
        <v>1</v>
      </c>
      <c r="Y257" s="7">
        <v>1</v>
      </c>
      <c r="Z257" s="63"/>
      <c r="AA257" s="63"/>
      <c r="AB257" s="63"/>
    </row>
    <row r="258" spans="1:40" x14ac:dyDescent="0.25">
      <c r="A258" s="1" t="s">
        <v>74</v>
      </c>
      <c r="B258" s="1">
        <f>B256*B257*0.001</f>
        <v>2.7471999999999999</v>
      </c>
      <c r="C258">
        <f>C256*C257*0.001</f>
        <v>0.19519999999999998</v>
      </c>
      <c r="D258">
        <f>D256*D257*0.001</f>
        <v>7.3432000000000004</v>
      </c>
      <c r="E258">
        <f>E256*E257*0.001</f>
        <v>1.232</v>
      </c>
      <c r="F258">
        <f t="shared" ref="F258" si="162">F256*F257*0.001</f>
        <v>0.26207999999999998</v>
      </c>
      <c r="G258">
        <f>G256*G257*0.001</f>
        <v>1.0492000000000001</v>
      </c>
      <c r="H258">
        <f>H256*H257*0.001</f>
        <v>6.8479999999999999</v>
      </c>
      <c r="I258">
        <f>I256*I257*0.001</f>
        <v>13.280000000000001</v>
      </c>
      <c r="J258">
        <f>J256*J257*0.001</f>
        <v>0.92800000000000005</v>
      </c>
      <c r="K258">
        <f>K256*K257*0.001</f>
        <v>0.13512000000000002</v>
      </c>
      <c r="L258">
        <f t="shared" ref="L258" si="163">L256*L257*0.001</f>
        <v>3.3523999999999998E-2</v>
      </c>
      <c r="M258" s="7">
        <f>M256*M257*0.001</f>
        <v>7.3120000000000004E-2</v>
      </c>
      <c r="N258" s="1">
        <f>N256*N257*0.001</f>
        <v>1.984</v>
      </c>
      <c r="O258">
        <f>O256*O257*0.001</f>
        <v>0.13375999999999999</v>
      </c>
      <c r="P258">
        <f>P256*P257*0.001</f>
        <v>7.3440000000000003</v>
      </c>
      <c r="Q258">
        <f>Q256*Q257*0.001</f>
        <v>1.26</v>
      </c>
      <c r="R258">
        <f t="shared" ref="R258" si="164">R256*R257*0.001</f>
        <v>0.15728</v>
      </c>
      <c r="S258">
        <f>S256*S257*0.001</f>
        <v>1.3732</v>
      </c>
      <c r="T258">
        <f>T256*T257*0.001</f>
        <v>7.4576000000000002</v>
      </c>
      <c r="U258">
        <f>U256*U257*0.001</f>
        <v>13.44</v>
      </c>
      <c r="V258">
        <f>V256*V257*0.001</f>
        <v>1.0728</v>
      </c>
      <c r="W258">
        <f>W256*W257*0.001</f>
        <v>0.25508000000000003</v>
      </c>
      <c r="X258">
        <f t="shared" ref="X258" si="165">X256*X257*0.001</f>
        <v>0.18232000000000001</v>
      </c>
      <c r="Y258" s="7">
        <f>Y256*Y257*0.001</f>
        <v>6.0920000000000002E-2</v>
      </c>
      <c r="Z258" s="242" t="s">
        <v>315</v>
      </c>
      <c r="AA258" s="210"/>
      <c r="AB258" s="210"/>
      <c r="AC258" s="210"/>
      <c r="AD258" s="210"/>
      <c r="AE258" s="210"/>
      <c r="AF258" s="210"/>
      <c r="AG258" s="242" t="s">
        <v>316</v>
      </c>
      <c r="AH258" s="210"/>
      <c r="AI258" s="210"/>
      <c r="AJ258" s="210"/>
      <c r="AK258" s="210"/>
      <c r="AL258" s="210"/>
      <c r="AM258" s="210"/>
      <c r="AN258" s="211"/>
    </row>
    <row r="259" spans="1:40" x14ac:dyDescent="0.25">
      <c r="A259" s="1" t="s">
        <v>68</v>
      </c>
      <c r="B259" s="51">
        <f>$H$51-B258-E258</f>
        <v>7.2534280000000004</v>
      </c>
      <c r="C259" s="6">
        <f>$T$51-C258-F258</f>
        <v>13.000349333333336</v>
      </c>
      <c r="D259" s="6">
        <f>$AF$51-D258-G258</f>
        <v>1.6873119999999984</v>
      </c>
      <c r="E259" s="65" t="s">
        <v>343</v>
      </c>
      <c r="F259" s="92">
        <f>SUM(B259:D259)</f>
        <v>21.941089333333334</v>
      </c>
      <c r="G259" s="65"/>
      <c r="H259" s="192" t="s">
        <v>73</v>
      </c>
      <c r="I259" s="192"/>
      <c r="J259" s="192"/>
      <c r="K259" s="6">
        <f>H258+K258</f>
        <v>6.9831199999999995</v>
      </c>
      <c r="L259" s="6">
        <f>I258+L258</f>
        <v>13.313524000000001</v>
      </c>
      <c r="M259" s="52">
        <f>J258+M258</f>
        <v>1.00112</v>
      </c>
      <c r="N259" s="51">
        <f>$H$51-N258-Q258</f>
        <v>7.9886280000000003</v>
      </c>
      <c r="O259" s="6">
        <f>$T$51-O258-R258</f>
        <v>13.166589333333334</v>
      </c>
      <c r="P259" s="6">
        <f>$AF$51-P258-S258</f>
        <v>1.3625119999999986</v>
      </c>
      <c r="Q259" s="65" t="s">
        <v>343</v>
      </c>
      <c r="R259" s="92">
        <f>SUM(N259:P259)</f>
        <v>22.517729333333332</v>
      </c>
      <c r="S259" s="65"/>
      <c r="T259" s="192" t="s">
        <v>73</v>
      </c>
      <c r="U259" s="192"/>
      <c r="V259" s="192"/>
      <c r="W259" s="6">
        <f>T258+W258</f>
        <v>7.7126800000000006</v>
      </c>
      <c r="X259" s="6">
        <f>U258+X258</f>
        <v>13.62232</v>
      </c>
      <c r="Y259" s="52">
        <f>V258+Y258</f>
        <v>1.1337200000000001</v>
      </c>
      <c r="Z259" s="222" t="s">
        <v>11</v>
      </c>
      <c r="AA259" s="215"/>
      <c r="AB259" s="215"/>
      <c r="AC259" s="6" t="s">
        <v>0</v>
      </c>
      <c r="AD259" s="6" t="s">
        <v>1</v>
      </c>
      <c r="AE259" s="6" t="s">
        <v>2</v>
      </c>
      <c r="AF259" s="6" t="s">
        <v>312</v>
      </c>
      <c r="AG259" s="222" t="s">
        <v>11</v>
      </c>
      <c r="AH259" s="215"/>
      <c r="AI259" s="215"/>
      <c r="AJ259" s="215"/>
      <c r="AK259" s="6" t="s">
        <v>0</v>
      </c>
      <c r="AL259" s="6" t="s">
        <v>1</v>
      </c>
      <c r="AM259" s="6" t="s">
        <v>2</v>
      </c>
      <c r="AN259" s="52" t="s">
        <v>312</v>
      </c>
    </row>
    <row r="260" spans="1:40" x14ac:dyDescent="0.25">
      <c r="A260" s="1" t="s">
        <v>69</v>
      </c>
      <c r="B260" s="47">
        <f>(B259/$H$51)</f>
        <v>0.64574630264618404</v>
      </c>
      <c r="C260" s="48">
        <f>C259/$T$51</f>
        <v>0.96602076125938785</v>
      </c>
      <c r="D260" s="48">
        <f>D259/$AF$51</f>
        <v>0.16739684625909931</v>
      </c>
      <c r="E260" s="65" t="s">
        <v>344</v>
      </c>
      <c r="F260" s="92">
        <f>AVERAGE(F259,R259)</f>
        <v>22.229409333333333</v>
      </c>
      <c r="G260" s="65"/>
      <c r="H260" s="192" t="s">
        <v>71</v>
      </c>
      <c r="I260" s="192"/>
      <c r="J260" s="192"/>
      <c r="K260" s="48">
        <f>K259/B259</f>
        <v>0.96273375843807907</v>
      </c>
      <c r="L260" s="48">
        <f>L259/C259</f>
        <v>1.0240897116405692</v>
      </c>
      <c r="M260" s="53">
        <f>M259/P259</f>
        <v>0.73476050119191683</v>
      </c>
      <c r="N260" s="47">
        <f>(N259/$H$51)</f>
        <v>0.71119848356057014</v>
      </c>
      <c r="O260" s="48">
        <f>O259/$T$51</f>
        <v>0.9783736055741169</v>
      </c>
      <c r="P260" s="48">
        <f>P259/$AF$51</f>
        <v>0.13517370337565188</v>
      </c>
      <c r="Q260" s="65"/>
      <c r="R260" s="65"/>
      <c r="S260" s="65"/>
      <c r="T260" s="192" t="s">
        <v>71</v>
      </c>
      <c r="U260" s="192"/>
      <c r="V260" s="192"/>
      <c r="W260" s="48">
        <f>W259/N259</f>
        <v>0.96545739769081751</v>
      </c>
      <c r="X260" s="48">
        <f>X259/O259</f>
        <v>1.0346126589908071</v>
      </c>
      <c r="Y260" s="53">
        <f>Y259/D259</f>
        <v>0.67190892970594718</v>
      </c>
      <c r="Z260" s="222" t="s">
        <v>313</v>
      </c>
      <c r="AA260" s="215"/>
      <c r="AB260" s="215"/>
      <c r="AC260" s="48">
        <f>AVERAGE(B260,N260)</f>
        <v>0.67847239310337715</v>
      </c>
      <c r="AD260" s="48">
        <f>AVERAGE(C260,O260)</f>
        <v>0.97219718341675243</v>
      </c>
      <c r="AE260" s="48">
        <f>AVERAGE(D260,P260)</f>
        <v>0.15128527481737558</v>
      </c>
      <c r="AF260" s="48">
        <f>AVERAGE(B261,N261)</f>
        <v>0.6006516171125017</v>
      </c>
      <c r="AG260" s="222" t="s">
        <v>317</v>
      </c>
      <c r="AH260" s="215"/>
      <c r="AI260" s="215"/>
      <c r="AJ260" s="215"/>
      <c r="AK260" s="48">
        <f>AVERAGE(K260,W260)</f>
        <v>0.96409557806444823</v>
      </c>
      <c r="AL260" s="48">
        <f>AVERAGE(L260,X260)</f>
        <v>1.0293511853156883</v>
      </c>
      <c r="AM260" s="48">
        <f>AVERAGE(M260,Y260)</f>
        <v>0.703334715448932</v>
      </c>
      <c r="AN260" s="53">
        <f>AVERAGE(K261,W261)</f>
        <v>0.8989271596096895</v>
      </c>
    </row>
    <row r="261" spans="1:40" ht="15.75" thickBot="1" x14ac:dyDescent="0.3">
      <c r="A261" s="2" t="s">
        <v>70</v>
      </c>
      <c r="B261" s="201">
        <f>AVERAGE(B260:D260)</f>
        <v>0.59305463672155712</v>
      </c>
      <c r="C261" s="199"/>
      <c r="D261" s="199"/>
      <c r="E261" s="67"/>
      <c r="F261" s="67"/>
      <c r="G261" s="67"/>
      <c r="H261" s="202" t="s">
        <v>72</v>
      </c>
      <c r="I261" s="202"/>
      <c r="J261" s="202"/>
      <c r="K261" s="199">
        <f>AVERAGE(K260:M260)</f>
        <v>0.90719465709018843</v>
      </c>
      <c r="L261" s="199"/>
      <c r="M261" s="200"/>
      <c r="N261" s="201">
        <f>AVERAGE(N260:P260)</f>
        <v>0.60824859750344629</v>
      </c>
      <c r="O261" s="199"/>
      <c r="P261" s="199"/>
      <c r="Q261" s="67"/>
      <c r="R261" s="67"/>
      <c r="S261" s="67"/>
      <c r="T261" s="202" t="s">
        <v>72</v>
      </c>
      <c r="U261" s="202"/>
      <c r="V261" s="202"/>
      <c r="W261" s="199">
        <f>AVERAGE(W260:Y260)</f>
        <v>0.89065966212919057</v>
      </c>
      <c r="X261" s="199"/>
      <c r="Y261" s="200"/>
      <c r="Z261" s="212" t="s">
        <v>314</v>
      </c>
      <c r="AA261" s="213"/>
      <c r="AB261" s="213"/>
      <c r="AC261" s="76">
        <f>STDEV(B260,N260)</f>
        <v>4.6281680968011128E-2</v>
      </c>
      <c r="AD261" s="76">
        <f>STDEV(C260,O260)</f>
        <v>8.7347799818866013E-3</v>
      </c>
      <c r="AE261" s="76">
        <f>STDEV(D260,P260)</f>
        <v>2.27852028440289E-2</v>
      </c>
      <c r="AF261" s="76">
        <f>STDEV(B261,N261)</f>
        <v>1.074375270195629E-2</v>
      </c>
      <c r="AG261" s="212" t="s">
        <v>314</v>
      </c>
      <c r="AH261" s="213"/>
      <c r="AI261" s="213"/>
      <c r="AJ261" s="213"/>
      <c r="AK261" s="76">
        <f>STDEV(K260,W260)</f>
        <v>1.9259037851172126E-3</v>
      </c>
      <c r="AL261" s="76">
        <f>STDEV(L260,X260)</f>
        <v>7.440847429422269E-3</v>
      </c>
      <c r="AM261" s="76">
        <f>STDEV(M260,Y260)</f>
        <v>4.4442772405960194E-2</v>
      </c>
      <c r="AN261" s="77">
        <f>STDEV(K261,W261)</f>
        <v>1.1692007063806981E-2</v>
      </c>
    </row>
    <row r="262" spans="1:40" ht="31.5" x14ac:dyDescent="0.5">
      <c r="A262" s="1"/>
      <c r="B262" s="196" t="s">
        <v>87</v>
      </c>
      <c r="C262" s="197"/>
      <c r="D262" s="197"/>
      <c r="E262" s="197"/>
      <c r="F262" s="197"/>
      <c r="G262" s="197"/>
      <c r="H262" s="197"/>
      <c r="I262" s="197"/>
      <c r="J262" s="197"/>
      <c r="K262" s="197"/>
      <c r="L262" s="197"/>
      <c r="M262" s="198"/>
      <c r="N262" s="196" t="s">
        <v>91</v>
      </c>
      <c r="O262" s="197"/>
      <c r="P262" s="197"/>
      <c r="Q262" s="197"/>
      <c r="R262" s="197"/>
      <c r="S262" s="197"/>
      <c r="T262" s="197"/>
      <c r="U262" s="197"/>
      <c r="V262" s="197"/>
      <c r="W262" s="197"/>
      <c r="X262" s="197"/>
      <c r="Y262" s="198"/>
      <c r="Z262" s="63"/>
      <c r="AA262" s="63"/>
      <c r="AB262" s="63"/>
    </row>
    <row r="263" spans="1:40" x14ac:dyDescent="0.25">
      <c r="A263" s="1"/>
      <c r="B263" s="254" t="s">
        <v>288</v>
      </c>
      <c r="C263" s="252"/>
      <c r="D263" s="252"/>
      <c r="E263" s="252" t="s">
        <v>289</v>
      </c>
      <c r="F263" s="252"/>
      <c r="G263" s="252"/>
      <c r="H263" s="252" t="s">
        <v>290</v>
      </c>
      <c r="I263" s="252"/>
      <c r="J263" s="252"/>
      <c r="K263" s="252" t="s">
        <v>291</v>
      </c>
      <c r="L263" s="252"/>
      <c r="M263" s="253"/>
      <c r="N263" s="254" t="s">
        <v>292</v>
      </c>
      <c r="O263" s="252"/>
      <c r="P263" s="252"/>
      <c r="Q263" s="252" t="s">
        <v>293</v>
      </c>
      <c r="R263" s="252"/>
      <c r="S263" s="252"/>
      <c r="T263" s="252" t="s">
        <v>294</v>
      </c>
      <c r="U263" s="252"/>
      <c r="V263" s="252"/>
      <c r="W263" s="252" t="s">
        <v>295</v>
      </c>
      <c r="X263" s="252"/>
      <c r="Y263" s="253"/>
      <c r="Z263" s="63"/>
      <c r="AA263" s="63"/>
      <c r="AB263" s="63"/>
    </row>
    <row r="264" spans="1:40" x14ac:dyDescent="0.25">
      <c r="A264" s="1" t="s">
        <v>11</v>
      </c>
      <c r="B264" s="20" t="s">
        <v>0</v>
      </c>
      <c r="C264" s="18" t="s">
        <v>1</v>
      </c>
      <c r="D264" s="18" t="s">
        <v>2</v>
      </c>
      <c r="E264" s="18" t="s">
        <v>0</v>
      </c>
      <c r="F264" s="18" t="s">
        <v>1</v>
      </c>
      <c r="G264" s="18" t="s">
        <v>2</v>
      </c>
      <c r="H264" s="18" t="s">
        <v>0</v>
      </c>
      <c r="I264" s="18" t="s">
        <v>1</v>
      </c>
      <c r="J264" s="18" t="s">
        <v>2</v>
      </c>
      <c r="K264" s="18" t="s">
        <v>0</v>
      </c>
      <c r="L264" s="18" t="s">
        <v>1</v>
      </c>
      <c r="M264" s="21" t="s">
        <v>2</v>
      </c>
      <c r="N264" s="20" t="s">
        <v>0</v>
      </c>
      <c r="O264" s="18" t="s">
        <v>1</v>
      </c>
      <c r="P264" s="18" t="s">
        <v>2</v>
      </c>
      <c r="Q264" s="18" t="s">
        <v>0</v>
      </c>
      <c r="R264" s="18" t="s">
        <v>1</v>
      </c>
      <c r="S264" s="18" t="s">
        <v>2</v>
      </c>
      <c r="T264" s="18" t="s">
        <v>0</v>
      </c>
      <c r="U264" s="18" t="s">
        <v>1</v>
      </c>
      <c r="V264" s="18" t="s">
        <v>2</v>
      </c>
      <c r="W264" s="18" t="s">
        <v>0</v>
      </c>
      <c r="X264" s="18" t="s">
        <v>1</v>
      </c>
      <c r="Y264" s="21" t="s">
        <v>2</v>
      </c>
      <c r="Z264" s="185" t="s">
        <v>327</v>
      </c>
      <c r="AA264" s="186"/>
      <c r="AB264" s="186"/>
      <c r="AC264" t="s">
        <v>345</v>
      </c>
    </row>
    <row r="265" spans="1:40" x14ac:dyDescent="0.25">
      <c r="A265" s="1" t="s">
        <v>16</v>
      </c>
      <c r="B265" s="22">
        <v>284.2</v>
      </c>
      <c r="C265" s="23">
        <v>8.4120000000000008</v>
      </c>
      <c r="D265" s="23">
        <v>863.6</v>
      </c>
      <c r="E265" s="23">
        <v>290.7</v>
      </c>
      <c r="F265" s="23">
        <v>45.01</v>
      </c>
      <c r="G265" s="23">
        <v>344.7</v>
      </c>
      <c r="H265" s="23">
        <v>954.7</v>
      </c>
      <c r="I265" s="23">
        <v>1762</v>
      </c>
      <c r="J265" s="23">
        <v>130.9</v>
      </c>
      <c r="K265" s="23">
        <v>67.58</v>
      </c>
      <c r="L265" s="23">
        <v>64.959999999999994</v>
      </c>
      <c r="M265" s="24">
        <v>20.63</v>
      </c>
      <c r="N265" s="22">
        <v>299.2</v>
      </c>
      <c r="O265" s="23">
        <v>8.6669999999999998</v>
      </c>
      <c r="P265" s="23">
        <v>885.7</v>
      </c>
      <c r="Q265" s="23">
        <v>300.3</v>
      </c>
      <c r="R265" s="23">
        <v>55.9</v>
      </c>
      <c r="S265" s="23">
        <v>330.1</v>
      </c>
      <c r="T265" s="23">
        <v>886.2</v>
      </c>
      <c r="U265" s="23">
        <v>1763</v>
      </c>
      <c r="V265" s="23">
        <v>134.69999999999999</v>
      </c>
      <c r="W265" s="23">
        <v>51.23</v>
      </c>
      <c r="X265" s="23">
        <v>20.67</v>
      </c>
      <c r="Y265" s="24">
        <v>19.89</v>
      </c>
      <c r="Z265" s="185" t="s">
        <v>328</v>
      </c>
      <c r="AA265" s="186"/>
      <c r="AB265" s="186"/>
    </row>
    <row r="266" spans="1:40" x14ac:dyDescent="0.25">
      <c r="A266" s="1" t="s">
        <v>65</v>
      </c>
      <c r="B266" s="45">
        <f t="shared" ref="B266:G266" si="166">B265*4</f>
        <v>1136.8</v>
      </c>
      <c r="C266" s="12">
        <f t="shared" si="166"/>
        <v>33.648000000000003</v>
      </c>
      <c r="D266" s="12">
        <f t="shared" si="166"/>
        <v>3454.4</v>
      </c>
      <c r="E266" s="12">
        <f t="shared" si="166"/>
        <v>1162.8</v>
      </c>
      <c r="F266" s="12">
        <f t="shared" si="166"/>
        <v>180.04</v>
      </c>
      <c r="G266" s="12">
        <f t="shared" si="166"/>
        <v>1378.8</v>
      </c>
      <c r="H266" s="12">
        <f>H265*8</f>
        <v>7637.6</v>
      </c>
      <c r="I266" s="12">
        <f>I265*8</f>
        <v>14096</v>
      </c>
      <c r="J266" s="12">
        <f>J265*8</f>
        <v>1047.2</v>
      </c>
      <c r="K266" s="12">
        <f t="shared" ref="K266:S266" si="167">K265*4</f>
        <v>270.32</v>
      </c>
      <c r="L266" s="12">
        <f t="shared" si="167"/>
        <v>259.83999999999997</v>
      </c>
      <c r="M266" s="46">
        <f t="shared" si="167"/>
        <v>82.52</v>
      </c>
      <c r="N266" s="45">
        <f t="shared" si="167"/>
        <v>1196.8</v>
      </c>
      <c r="O266" s="12">
        <f t="shared" si="167"/>
        <v>34.667999999999999</v>
      </c>
      <c r="P266" s="12">
        <f t="shared" si="167"/>
        <v>3542.8</v>
      </c>
      <c r="Q266" s="12">
        <f t="shared" si="167"/>
        <v>1201.2</v>
      </c>
      <c r="R266" s="12">
        <f t="shared" si="167"/>
        <v>223.6</v>
      </c>
      <c r="S266" s="12">
        <f t="shared" si="167"/>
        <v>1320.4</v>
      </c>
      <c r="T266" s="12">
        <f>T265*8</f>
        <v>7089.6</v>
      </c>
      <c r="U266" s="12">
        <f>U265*8</f>
        <v>14104</v>
      </c>
      <c r="V266" s="12">
        <f>V265*8</f>
        <v>1077.5999999999999</v>
      </c>
      <c r="W266" s="12">
        <f>W265*4</f>
        <v>204.92</v>
      </c>
      <c r="X266" s="12">
        <f>X265*4</f>
        <v>82.68</v>
      </c>
      <c r="Y266" s="46">
        <f>Y265*4</f>
        <v>79.56</v>
      </c>
      <c r="Z266" s="185" t="s">
        <v>329</v>
      </c>
      <c r="AA266" s="186"/>
      <c r="AB266" s="186"/>
    </row>
    <row r="267" spans="1:40" ht="15.75" thickBot="1" x14ac:dyDescent="0.3">
      <c r="A267" s="1" t="s">
        <v>63</v>
      </c>
      <c r="B267" s="1">
        <v>2</v>
      </c>
      <c r="C267">
        <v>2</v>
      </c>
      <c r="D267">
        <v>2</v>
      </c>
      <c r="E267">
        <v>1</v>
      </c>
      <c r="F267">
        <v>1</v>
      </c>
      <c r="G267">
        <v>1</v>
      </c>
      <c r="H267">
        <v>1</v>
      </c>
      <c r="I267">
        <v>1</v>
      </c>
      <c r="J267">
        <v>1</v>
      </c>
      <c r="K267">
        <v>1</v>
      </c>
      <c r="L267">
        <v>1</v>
      </c>
      <c r="M267" s="7">
        <v>1</v>
      </c>
      <c r="N267" s="1">
        <v>2</v>
      </c>
      <c r="O267">
        <v>2</v>
      </c>
      <c r="P267">
        <v>2</v>
      </c>
      <c r="Q267">
        <v>1</v>
      </c>
      <c r="R267">
        <v>1</v>
      </c>
      <c r="S267">
        <v>1</v>
      </c>
      <c r="T267">
        <v>1</v>
      </c>
      <c r="U267">
        <v>1</v>
      </c>
      <c r="V267">
        <v>1</v>
      </c>
      <c r="W267">
        <v>1</v>
      </c>
      <c r="X267">
        <v>1</v>
      </c>
      <c r="Y267" s="7">
        <v>1</v>
      </c>
      <c r="Z267" s="243" t="s">
        <v>330</v>
      </c>
      <c r="AA267" s="244"/>
      <c r="AB267" s="244"/>
    </row>
    <row r="268" spans="1:40" x14ac:dyDescent="0.25">
      <c r="A268" s="1" t="s">
        <v>74</v>
      </c>
      <c r="B268" s="1">
        <f>B266*B267*0.001</f>
        <v>2.2736000000000001</v>
      </c>
      <c r="C268">
        <f>C266*C267*0.001</f>
        <v>6.7296000000000009E-2</v>
      </c>
      <c r="D268">
        <f>D266*D267*0.001</f>
        <v>6.9088000000000003</v>
      </c>
      <c r="E268">
        <f>E266*E267*0.001</f>
        <v>1.1628000000000001</v>
      </c>
      <c r="F268">
        <f t="shared" ref="F268" si="168">F266*F267*0.001</f>
        <v>0.18004000000000001</v>
      </c>
      <c r="G268">
        <f>G266*G267*0.001</f>
        <v>1.3788</v>
      </c>
      <c r="H268">
        <f>H266*H267*0.001</f>
        <v>7.6376000000000008</v>
      </c>
      <c r="I268">
        <f>I266*I267*0.001</f>
        <v>14.096</v>
      </c>
      <c r="J268">
        <f>J266*J267*0.001</f>
        <v>1.0472000000000001</v>
      </c>
      <c r="K268">
        <f>K266*K267*0.001</f>
        <v>0.27032</v>
      </c>
      <c r="L268">
        <f t="shared" ref="L268" si="169">L266*L267*0.001</f>
        <v>0.25983999999999996</v>
      </c>
      <c r="M268" s="7">
        <f>M266*M267*0.001</f>
        <v>8.2519999999999996E-2</v>
      </c>
      <c r="N268" s="1">
        <f>N266*N267*0.001</f>
        <v>2.3936000000000002</v>
      </c>
      <c r="O268">
        <f>O266*O267*0.001</f>
        <v>6.9335999999999995E-2</v>
      </c>
      <c r="P268">
        <f>P266*P267*0.001</f>
        <v>7.0856000000000003</v>
      </c>
      <c r="Q268">
        <f>Q266*Q267*0.001</f>
        <v>1.2012</v>
      </c>
      <c r="R268">
        <f t="shared" ref="R268" si="170">R266*R267*0.001</f>
        <v>0.22359999999999999</v>
      </c>
      <c r="S268">
        <f>S266*S267*0.001</f>
        <v>1.3204</v>
      </c>
      <c r="T268">
        <f>T266*T267*0.001</f>
        <v>7.0896000000000008</v>
      </c>
      <c r="U268">
        <f>U266*U267*0.001</f>
        <v>14.104000000000001</v>
      </c>
      <c r="V268">
        <f>V266*V267*0.001</f>
        <v>1.0775999999999999</v>
      </c>
      <c r="W268">
        <f>W266*W267*0.001</f>
        <v>0.20491999999999999</v>
      </c>
      <c r="X268">
        <f t="shared" ref="X268" si="171">X266*X267*0.001</f>
        <v>8.2680000000000003E-2</v>
      </c>
      <c r="Y268" s="7">
        <f>Y266*Y267*0.001</f>
        <v>7.9560000000000006E-2</v>
      </c>
      <c r="Z268" s="242" t="s">
        <v>315</v>
      </c>
      <c r="AA268" s="210"/>
      <c r="AB268" s="210"/>
      <c r="AC268" s="210"/>
      <c r="AD268" s="210"/>
      <c r="AE268" s="210"/>
      <c r="AF268" s="210"/>
      <c r="AG268" s="242" t="s">
        <v>316</v>
      </c>
      <c r="AH268" s="210"/>
      <c r="AI268" s="210"/>
      <c r="AJ268" s="210"/>
      <c r="AK268" s="210"/>
      <c r="AL268" s="210"/>
      <c r="AM268" s="210"/>
      <c r="AN268" s="211"/>
    </row>
    <row r="269" spans="1:40" x14ac:dyDescent="0.25">
      <c r="A269" s="1" t="s">
        <v>68</v>
      </c>
      <c r="B269" s="51">
        <f>$H$62-B268-E268</f>
        <v>7.8356533333333322</v>
      </c>
      <c r="C269" s="6">
        <f>$T$62-C268-F268</f>
        <v>14.216833333333332</v>
      </c>
      <c r="D269" s="6">
        <f>$AF$62-D268-G268</f>
        <v>2.1502159999999995</v>
      </c>
      <c r="E269" s="65" t="s">
        <v>343</v>
      </c>
      <c r="F269" s="92">
        <f>SUM(B269:D269)</f>
        <v>24.202702666666664</v>
      </c>
      <c r="G269" s="65"/>
      <c r="H269" s="192" t="s">
        <v>73</v>
      </c>
      <c r="I269" s="192"/>
      <c r="J269" s="192"/>
      <c r="K269" s="6">
        <f>H268+K268</f>
        <v>7.9079200000000007</v>
      </c>
      <c r="L269" s="6">
        <f>I268+L268</f>
        <v>14.355840000000001</v>
      </c>
      <c r="M269" s="52">
        <f>J268+M268</f>
        <v>1.1297200000000001</v>
      </c>
      <c r="N269" s="51">
        <f>$H$62-N268-Q268</f>
        <v>7.6772533333333328</v>
      </c>
      <c r="O269" s="6">
        <f>$T$62-O268-R268</f>
        <v>14.171233333333333</v>
      </c>
      <c r="P269" s="6">
        <f>$AF$62-P268-S268</f>
        <v>2.0318159999999992</v>
      </c>
      <c r="Q269" s="65" t="s">
        <v>343</v>
      </c>
      <c r="R269" s="92">
        <f>SUM(N269:P269)</f>
        <v>23.880302666666665</v>
      </c>
      <c r="S269" s="65"/>
      <c r="T269" s="192" t="s">
        <v>73</v>
      </c>
      <c r="U269" s="192"/>
      <c r="V269" s="192"/>
      <c r="W269" s="6">
        <f>T268+W268</f>
        <v>7.2945200000000003</v>
      </c>
      <c r="X269" s="6">
        <f>U268+X268</f>
        <v>14.186680000000001</v>
      </c>
      <c r="Y269" s="52">
        <f>V268+Y268</f>
        <v>1.15716</v>
      </c>
      <c r="Z269" s="222" t="s">
        <v>11</v>
      </c>
      <c r="AA269" s="215"/>
      <c r="AB269" s="215"/>
      <c r="AC269" s="6" t="s">
        <v>0</v>
      </c>
      <c r="AD269" s="6" t="s">
        <v>1</v>
      </c>
      <c r="AE269" s="6" t="s">
        <v>2</v>
      </c>
      <c r="AF269" s="6" t="s">
        <v>312</v>
      </c>
      <c r="AG269" s="222" t="s">
        <v>11</v>
      </c>
      <c r="AH269" s="215"/>
      <c r="AI269" s="215"/>
      <c r="AJ269" s="215"/>
      <c r="AK269" s="6" t="s">
        <v>0</v>
      </c>
      <c r="AL269" s="6" t="s">
        <v>1</v>
      </c>
      <c r="AM269" s="6" t="s">
        <v>2</v>
      </c>
      <c r="AN269" s="52" t="s">
        <v>312</v>
      </c>
    </row>
    <row r="270" spans="1:40" x14ac:dyDescent="0.25">
      <c r="A270" s="1" t="s">
        <v>69</v>
      </c>
      <c r="B270" s="47">
        <f>(B269/$H$62)</f>
        <v>0.69513983846776217</v>
      </c>
      <c r="C270" s="48">
        <f>C269/$T$62</f>
        <v>0.98290008957306629</v>
      </c>
      <c r="D270" s="48">
        <f>D269/$AF$62</f>
        <v>0.20600248174522329</v>
      </c>
      <c r="E270" s="65" t="s">
        <v>344</v>
      </c>
      <c r="F270" s="92">
        <f>AVERAGE(F269,R269)</f>
        <v>24.041502666666666</v>
      </c>
      <c r="G270" s="65"/>
      <c r="H270" s="192" t="s">
        <v>71</v>
      </c>
      <c r="I270" s="192"/>
      <c r="J270" s="192"/>
      <c r="K270" s="48">
        <f>K269/B269</f>
        <v>1.0092228003961383</v>
      </c>
      <c r="L270" s="48">
        <f>L269/C269</f>
        <v>1.0097776110479362</v>
      </c>
      <c r="M270" s="53">
        <f>M269/D269</f>
        <v>0.52539837858150085</v>
      </c>
      <c r="N270" s="47">
        <f>(N269/$H$62)</f>
        <v>0.68108738543938763</v>
      </c>
      <c r="O270" s="48">
        <f>O269/$T$62</f>
        <v>0.97974747161422437</v>
      </c>
      <c r="P270" s="48">
        <f>P269/$AF$62</f>
        <v>0.19465911259596827</v>
      </c>
      <c r="Q270" s="65"/>
      <c r="R270" s="65"/>
      <c r="S270" s="65"/>
      <c r="T270" s="192" t="s">
        <v>71</v>
      </c>
      <c r="U270" s="192"/>
      <c r="V270" s="192"/>
      <c r="W270" s="48">
        <f>W269/N269</f>
        <v>0.95014710122022816</v>
      </c>
      <c r="X270" s="48">
        <f>X269/O269</f>
        <v>1.0010900015759627</v>
      </c>
      <c r="Y270" s="53">
        <f>Y269/P269</f>
        <v>0.56952007465242938</v>
      </c>
      <c r="Z270" s="222" t="s">
        <v>313</v>
      </c>
      <c r="AA270" s="215"/>
      <c r="AB270" s="215"/>
      <c r="AC270" s="48">
        <f>AVERAGE(B270,N270)</f>
        <v>0.6881136119535749</v>
      </c>
      <c r="AD270" s="48">
        <f>AVERAGE(C270,O270)</f>
        <v>0.98132378059364533</v>
      </c>
      <c r="AE270" s="48">
        <f>AVERAGE(D270,P270)</f>
        <v>0.20033079717059576</v>
      </c>
      <c r="AF270" s="48">
        <f>AVERAGE(B271,N271)</f>
        <v>0.62325606323927196</v>
      </c>
      <c r="AG270" s="222" t="s">
        <v>317</v>
      </c>
      <c r="AH270" s="215"/>
      <c r="AI270" s="215"/>
      <c r="AJ270" s="215"/>
      <c r="AK270" s="48">
        <f>AVERAGE(K270,W270)</f>
        <v>0.9796849508081833</v>
      </c>
      <c r="AL270" s="48">
        <f>AVERAGE(L270,X270)</f>
        <v>1.0054338063119495</v>
      </c>
      <c r="AM270" s="48">
        <f>AVERAGE(M270,Y270)</f>
        <v>0.54745922661696511</v>
      </c>
      <c r="AN270" s="53">
        <f>AVERAGE(K271,W271)</f>
        <v>0.84419266124569925</v>
      </c>
    </row>
    <row r="271" spans="1:40" ht="15.75" thickBot="1" x14ac:dyDescent="0.3">
      <c r="A271" s="2" t="s">
        <v>70</v>
      </c>
      <c r="B271" s="201">
        <f>AVERAGE(B270:D270)</f>
        <v>0.62801413659535055</v>
      </c>
      <c r="C271" s="199"/>
      <c r="D271" s="199"/>
      <c r="E271" s="67"/>
      <c r="F271" s="67"/>
      <c r="G271" s="67"/>
      <c r="H271" s="202" t="s">
        <v>72</v>
      </c>
      <c r="I271" s="202"/>
      <c r="J271" s="202"/>
      <c r="K271" s="199">
        <f>AVERAGE(K270:M270)</f>
        <v>0.84813293000852508</v>
      </c>
      <c r="L271" s="199"/>
      <c r="M271" s="200"/>
      <c r="N271" s="201">
        <f>AVERAGE(N270:P270)</f>
        <v>0.61849798988319338</v>
      </c>
      <c r="O271" s="199"/>
      <c r="P271" s="199"/>
      <c r="Q271" s="67"/>
      <c r="R271" s="67"/>
      <c r="S271" s="67"/>
      <c r="T271" s="202" t="s">
        <v>72</v>
      </c>
      <c r="U271" s="202"/>
      <c r="V271" s="202"/>
      <c r="W271" s="199">
        <f>AVERAGE(W270:Y270)</f>
        <v>0.84025239248287342</v>
      </c>
      <c r="X271" s="199"/>
      <c r="Y271" s="200"/>
      <c r="Z271" s="212" t="s">
        <v>314</v>
      </c>
      <c r="AA271" s="213"/>
      <c r="AB271" s="213"/>
      <c r="AC271" s="76">
        <f>STDEV(B270,N270)</f>
        <v>9.9365848286690761E-3</v>
      </c>
      <c r="AD271" s="76">
        <f>STDEV(C270,O270)</f>
        <v>2.2292375371876128E-3</v>
      </c>
      <c r="AE271" s="76">
        <f>STDEV(D270,P270)</f>
        <v>8.0209732469405017E-3</v>
      </c>
      <c r="AF271" s="76">
        <f>STDEV(B271,N271)</f>
        <v>6.7289318709324031E-3</v>
      </c>
      <c r="AG271" s="212" t="s">
        <v>314</v>
      </c>
      <c r="AH271" s="213"/>
      <c r="AI271" s="213"/>
      <c r="AJ271" s="213"/>
      <c r="AK271" s="76">
        <f>STDEV(K270,W270)</f>
        <v>4.177282749062261E-2</v>
      </c>
      <c r="AL271" s="76">
        <f>STDEV(L270,X270)</f>
        <v>6.143067569932905E-3</v>
      </c>
      <c r="AM271" s="76">
        <f>STDEV(M270,Y270)</f>
        <v>3.1198750489205413E-2</v>
      </c>
      <c r="AN271" s="77">
        <f>STDEV(K271,W271)</f>
        <v>5.5723815237833409E-3</v>
      </c>
    </row>
    <row r="272" spans="1:40" ht="15" customHeight="1" x14ac:dyDescent="0.25">
      <c r="A272" s="78"/>
      <c r="B272" s="79"/>
      <c r="C272" s="79"/>
      <c r="D272" s="79"/>
      <c r="E272" s="79"/>
      <c r="F272" s="79"/>
      <c r="G272" s="79"/>
      <c r="H272" s="79"/>
      <c r="I272" s="79"/>
      <c r="J272" s="79"/>
      <c r="K272" s="79"/>
      <c r="L272" s="79"/>
      <c r="M272" s="79"/>
      <c r="N272" s="79"/>
      <c r="O272" s="79"/>
      <c r="P272" s="79"/>
      <c r="Q272" s="79"/>
      <c r="R272" s="79"/>
      <c r="S272" s="79"/>
      <c r="T272" s="79"/>
      <c r="U272" s="79"/>
      <c r="V272" s="79"/>
      <c r="W272" s="79"/>
      <c r="X272" s="79"/>
      <c r="Y272" s="79"/>
      <c r="Z272" s="63"/>
      <c r="AA272" s="63"/>
      <c r="AB272" s="63"/>
    </row>
    <row r="273" spans="1:28" ht="15" customHeight="1" x14ac:dyDescent="0.25">
      <c r="A273" s="80"/>
      <c r="B273" s="81"/>
      <c r="C273" s="81"/>
      <c r="D273" s="81"/>
      <c r="E273" s="81"/>
      <c r="F273" s="81"/>
      <c r="G273" s="81"/>
      <c r="H273" s="81"/>
      <c r="I273" s="81"/>
      <c r="J273" s="81"/>
      <c r="K273" s="81"/>
      <c r="L273" s="81"/>
      <c r="M273" s="81"/>
      <c r="N273" s="81"/>
      <c r="O273" s="81"/>
      <c r="P273" s="81"/>
      <c r="Q273" s="81"/>
      <c r="R273" s="81"/>
      <c r="S273" s="81"/>
      <c r="T273" s="81"/>
      <c r="U273" s="81"/>
      <c r="V273" s="81"/>
      <c r="W273" s="81"/>
      <c r="X273" s="81"/>
      <c r="Y273" s="81"/>
      <c r="Z273" s="63"/>
      <c r="AA273" s="63"/>
      <c r="AB273" s="63"/>
    </row>
    <row r="274" spans="1:28" ht="15" customHeight="1" x14ac:dyDescent="0.25">
      <c r="A274" s="80"/>
      <c r="B274" s="81"/>
      <c r="C274" s="81"/>
      <c r="D274" s="81"/>
      <c r="E274" s="81"/>
      <c r="F274" s="81"/>
      <c r="G274" s="81"/>
      <c r="H274" s="81"/>
      <c r="I274" s="81"/>
      <c r="J274" s="81"/>
      <c r="K274" s="81"/>
      <c r="L274" s="81"/>
      <c r="M274" s="81"/>
      <c r="N274" s="81"/>
      <c r="O274" s="81"/>
      <c r="P274" s="81"/>
      <c r="Q274" s="81"/>
      <c r="R274" s="81"/>
      <c r="S274" s="81"/>
      <c r="T274" s="81"/>
      <c r="U274" s="81"/>
      <c r="V274" s="81"/>
      <c r="W274" s="81"/>
      <c r="X274" s="81"/>
      <c r="Y274" s="81"/>
      <c r="Z274" s="63"/>
      <c r="AA274" s="63"/>
      <c r="AB274" s="63"/>
    </row>
    <row r="275" spans="1:28" ht="15" customHeight="1" x14ac:dyDescent="0.25">
      <c r="A275" s="80"/>
      <c r="B275" s="81"/>
      <c r="C275" s="81"/>
      <c r="D275" s="81"/>
      <c r="E275" s="81"/>
      <c r="F275" s="81"/>
      <c r="G275" s="81"/>
      <c r="H275" s="81"/>
      <c r="I275" s="81"/>
      <c r="J275" s="81"/>
      <c r="K275" s="81"/>
      <c r="L275" s="81"/>
      <c r="M275" s="81"/>
      <c r="N275" s="81"/>
      <c r="O275" s="81"/>
      <c r="P275" s="81"/>
      <c r="Q275" s="81"/>
      <c r="R275" s="81"/>
      <c r="S275" s="81"/>
      <c r="T275" s="81"/>
      <c r="U275" s="81"/>
      <c r="V275" s="81"/>
      <c r="W275" s="81"/>
      <c r="X275" s="81"/>
      <c r="Y275" s="81"/>
      <c r="Z275" s="63"/>
      <c r="AA275" s="63"/>
      <c r="AB275" s="63"/>
    </row>
    <row r="276" spans="1:28" ht="15" customHeight="1" x14ac:dyDescent="0.25">
      <c r="A276" s="80"/>
      <c r="B276" s="81"/>
      <c r="C276" s="81"/>
      <c r="D276" s="81"/>
      <c r="E276" s="81"/>
      <c r="F276" s="81"/>
      <c r="G276" s="81"/>
      <c r="H276" s="81"/>
      <c r="I276" s="81"/>
      <c r="J276" s="81"/>
      <c r="K276" s="81"/>
      <c r="L276" s="81"/>
      <c r="M276" s="81"/>
      <c r="N276" s="81"/>
      <c r="O276" s="81"/>
      <c r="P276" s="81"/>
      <c r="Q276" s="81"/>
      <c r="R276" s="81"/>
      <c r="S276" s="81"/>
      <c r="T276" s="81"/>
      <c r="U276" s="81"/>
      <c r="V276" s="81"/>
      <c r="W276" s="81"/>
      <c r="X276" s="81"/>
      <c r="Y276" s="81"/>
      <c r="Z276" s="63"/>
      <c r="AA276" s="63"/>
      <c r="AB276" s="63"/>
    </row>
    <row r="277" spans="1:28" x14ac:dyDescent="0.25">
      <c r="A277" s="1"/>
      <c r="B277" s="64"/>
      <c r="C277" s="64"/>
      <c r="D277" s="64"/>
      <c r="E277" s="6"/>
      <c r="F277" s="6"/>
      <c r="G277" s="6"/>
      <c r="H277" s="6"/>
      <c r="I277" s="6"/>
      <c r="J277" s="6"/>
      <c r="K277" s="64"/>
      <c r="L277" s="63"/>
      <c r="M277" s="63"/>
      <c r="N277" s="63"/>
      <c r="O277" s="63"/>
      <c r="P277" s="63"/>
      <c r="Q277" s="63"/>
      <c r="R277" s="63"/>
      <c r="S277" s="63"/>
      <c r="T277" s="64"/>
      <c r="U277" s="63"/>
      <c r="V277" s="63"/>
      <c r="W277" s="63"/>
      <c r="X277" s="63"/>
      <c r="Y277" s="63"/>
      <c r="Z277" s="63"/>
      <c r="AA277" s="63"/>
      <c r="AB277" s="63"/>
    </row>
    <row r="278" spans="1:28" x14ac:dyDescent="0.25">
      <c r="A278" s="1"/>
      <c r="B278" s="64"/>
      <c r="C278" s="64"/>
      <c r="D278" s="64"/>
      <c r="E278" s="6"/>
      <c r="F278" s="6"/>
      <c r="G278" s="6"/>
      <c r="H278" s="6"/>
      <c r="I278" s="6"/>
      <c r="J278" s="6"/>
      <c r="K278" s="64"/>
      <c r="L278" s="63"/>
      <c r="M278" s="63"/>
      <c r="N278" s="63"/>
      <c r="O278" s="63"/>
      <c r="P278" s="63"/>
      <c r="Q278" s="63"/>
      <c r="R278" s="63"/>
      <c r="S278" s="63"/>
      <c r="T278" s="64"/>
      <c r="U278" s="63"/>
      <c r="V278" s="63"/>
      <c r="W278" s="63"/>
      <c r="X278" s="63"/>
      <c r="Y278" s="63"/>
      <c r="Z278" s="63"/>
      <c r="AA278" s="63"/>
      <c r="AB278" s="63"/>
    </row>
    <row r="279" spans="1:28" x14ac:dyDescent="0.25">
      <c r="A279" s="1"/>
      <c r="B279" s="64"/>
      <c r="C279" s="64"/>
      <c r="D279" s="64"/>
      <c r="E279" s="6"/>
      <c r="F279" s="6"/>
      <c r="G279" s="6"/>
      <c r="H279" s="6"/>
      <c r="I279" s="6"/>
      <c r="J279" s="6"/>
      <c r="K279" s="64"/>
      <c r="L279" s="63"/>
      <c r="M279" s="63"/>
      <c r="N279" s="63"/>
      <c r="O279" s="63"/>
      <c r="P279" s="63"/>
      <c r="Q279" s="63"/>
      <c r="R279" s="63"/>
      <c r="S279" s="63"/>
      <c r="T279" s="64"/>
      <c r="U279" s="63"/>
      <c r="V279" s="63"/>
      <c r="W279" s="63"/>
      <c r="X279" s="63"/>
      <c r="Y279" s="63"/>
      <c r="Z279" s="63"/>
      <c r="AA279" s="63"/>
      <c r="AB279" s="63"/>
    </row>
    <row r="280" spans="1:28" x14ac:dyDescent="0.25">
      <c r="A280" s="1"/>
      <c r="B280" s="64"/>
      <c r="C280" s="64"/>
      <c r="D280" s="64"/>
      <c r="E280" s="6"/>
      <c r="F280" s="6"/>
      <c r="G280" s="6"/>
      <c r="H280" s="6"/>
      <c r="I280" s="6"/>
      <c r="J280" s="6"/>
      <c r="K280" s="64"/>
      <c r="L280" s="63"/>
      <c r="M280" s="63"/>
      <c r="N280" s="63"/>
      <c r="O280" s="63"/>
      <c r="P280" s="63"/>
      <c r="Q280" s="63"/>
      <c r="R280" s="63"/>
      <c r="S280" s="63"/>
      <c r="T280" s="64"/>
      <c r="U280" s="63"/>
      <c r="V280" s="63"/>
      <c r="W280" s="63"/>
      <c r="X280" s="63"/>
      <c r="Y280" s="63"/>
      <c r="Z280" s="63"/>
      <c r="AA280" s="63"/>
      <c r="AB280" s="63"/>
    </row>
    <row r="281" spans="1:28" x14ac:dyDescent="0.25">
      <c r="A281" s="1"/>
      <c r="B281" s="64"/>
      <c r="C281" s="64"/>
      <c r="D281" s="64"/>
      <c r="E281" s="6"/>
      <c r="F281" s="6"/>
      <c r="G281" s="6"/>
      <c r="H281" s="6"/>
      <c r="I281" s="6"/>
      <c r="J281" s="6"/>
      <c r="K281" s="64"/>
      <c r="L281" s="63"/>
      <c r="M281" s="63"/>
      <c r="N281" s="63"/>
      <c r="O281" s="63"/>
      <c r="P281" s="63"/>
      <c r="Q281" s="63"/>
      <c r="R281" s="63"/>
      <c r="S281" s="63"/>
      <c r="T281" s="64"/>
      <c r="U281" s="63"/>
      <c r="V281" s="63"/>
      <c r="W281" s="63"/>
      <c r="X281" s="63"/>
      <c r="Y281" s="63"/>
      <c r="Z281" s="63"/>
      <c r="AA281" s="63"/>
      <c r="AB281" s="63"/>
    </row>
    <row r="282" spans="1:28" x14ac:dyDescent="0.25">
      <c r="A282" s="1"/>
      <c r="B282" s="64"/>
      <c r="C282" s="64"/>
      <c r="D282" s="64"/>
      <c r="E282" s="6"/>
      <c r="F282" s="6"/>
      <c r="G282" s="6"/>
      <c r="H282" s="6"/>
      <c r="I282" s="6"/>
      <c r="J282" s="6"/>
      <c r="K282" s="64"/>
      <c r="L282" s="63"/>
      <c r="M282" s="63"/>
      <c r="N282" s="63"/>
      <c r="O282" s="63"/>
      <c r="P282" s="63"/>
      <c r="Q282" s="63"/>
      <c r="R282" s="63"/>
      <c r="S282" s="63"/>
      <c r="T282" s="64"/>
      <c r="U282" s="63"/>
      <c r="V282" s="63"/>
      <c r="W282" s="63"/>
      <c r="X282" s="63"/>
      <c r="Y282" s="63"/>
      <c r="Z282" s="63"/>
      <c r="AA282" s="63"/>
      <c r="AB282" s="63"/>
    </row>
    <row r="283" spans="1:28" x14ac:dyDescent="0.25">
      <c r="A283" s="1"/>
      <c r="B283" s="64"/>
      <c r="C283" s="64"/>
      <c r="D283" s="64"/>
      <c r="E283" s="6"/>
      <c r="F283" s="6"/>
      <c r="G283" s="6"/>
      <c r="H283" s="6"/>
      <c r="I283" s="6"/>
      <c r="J283" s="6"/>
      <c r="K283" s="64"/>
      <c r="L283" s="63"/>
      <c r="M283" s="63"/>
      <c r="N283" s="63"/>
      <c r="O283" s="63"/>
      <c r="P283" s="63"/>
      <c r="Q283" s="63"/>
      <c r="R283" s="63"/>
      <c r="S283" s="63"/>
      <c r="T283" s="64"/>
      <c r="U283" s="63"/>
      <c r="V283" s="63"/>
      <c r="W283" s="63"/>
      <c r="X283" s="63"/>
      <c r="Y283" s="63"/>
      <c r="Z283" s="63"/>
      <c r="AA283" s="63"/>
      <c r="AB283" s="63"/>
    </row>
    <row r="284" spans="1:28" x14ac:dyDescent="0.25">
      <c r="A284" s="1"/>
      <c r="B284" s="64"/>
      <c r="C284" s="64"/>
      <c r="D284" s="64"/>
      <c r="E284" s="6"/>
      <c r="F284" s="6"/>
      <c r="G284" s="6"/>
      <c r="H284" s="6"/>
      <c r="I284" s="6"/>
      <c r="J284" s="6"/>
      <c r="K284" s="64"/>
      <c r="L284" s="63"/>
      <c r="M284" s="63"/>
      <c r="N284" s="63"/>
      <c r="O284" s="63"/>
      <c r="P284" s="63"/>
      <c r="Q284" s="63"/>
      <c r="R284" s="63"/>
      <c r="S284" s="63"/>
      <c r="T284" s="64"/>
      <c r="U284" s="63"/>
      <c r="V284" s="63"/>
      <c r="W284" s="63"/>
      <c r="X284" s="63"/>
      <c r="Y284" s="63"/>
      <c r="Z284" s="63"/>
      <c r="AA284" s="63"/>
      <c r="AB284" s="63"/>
    </row>
    <row r="285" spans="1:28" x14ac:dyDescent="0.25">
      <c r="A285" s="1"/>
      <c r="B285" s="64"/>
      <c r="C285" s="64"/>
      <c r="D285" s="64"/>
      <c r="E285" s="6"/>
      <c r="F285" s="6"/>
      <c r="G285" s="6"/>
      <c r="H285" s="6"/>
      <c r="I285" s="6"/>
      <c r="J285" s="6"/>
      <c r="K285" s="64"/>
      <c r="L285" s="63"/>
      <c r="M285" s="63"/>
      <c r="N285" s="63"/>
      <c r="O285" s="63"/>
      <c r="P285" s="63"/>
      <c r="Q285" s="63"/>
      <c r="R285" s="63"/>
      <c r="S285" s="63"/>
      <c r="T285" s="64"/>
      <c r="U285" s="63"/>
      <c r="V285" s="63"/>
      <c r="W285" s="63"/>
      <c r="X285" s="63"/>
      <c r="Y285" s="63"/>
      <c r="Z285" s="63"/>
      <c r="AA285" s="63"/>
      <c r="AB285" s="63"/>
    </row>
    <row r="286" spans="1:28" x14ac:dyDescent="0.25">
      <c r="A286" s="1"/>
      <c r="B286" s="64"/>
      <c r="C286" s="64"/>
      <c r="D286" s="64"/>
      <c r="E286" s="6"/>
      <c r="F286" s="6"/>
      <c r="G286" s="6"/>
      <c r="H286" s="6"/>
      <c r="I286" s="6"/>
      <c r="J286" s="6"/>
      <c r="K286" s="64"/>
      <c r="L286" s="63"/>
      <c r="M286" s="63"/>
      <c r="N286" s="63"/>
      <c r="O286" s="63"/>
      <c r="P286" s="63"/>
      <c r="Q286" s="63"/>
      <c r="R286" s="63"/>
      <c r="S286" s="63"/>
      <c r="T286" s="64"/>
      <c r="U286" s="63"/>
      <c r="V286" s="63"/>
      <c r="W286" s="63"/>
      <c r="X286" s="63"/>
      <c r="Y286" s="63"/>
      <c r="Z286" s="63"/>
      <c r="AA286" s="63"/>
      <c r="AB286" s="63"/>
    </row>
    <row r="287" spans="1:28" x14ac:dyDescent="0.25">
      <c r="A287" s="1"/>
      <c r="B287" s="64"/>
      <c r="C287" s="64"/>
      <c r="D287" s="64"/>
      <c r="E287" s="6"/>
      <c r="F287" s="6"/>
      <c r="G287" s="6"/>
      <c r="H287" s="6"/>
      <c r="I287" s="6"/>
      <c r="J287" s="6"/>
      <c r="K287" s="64"/>
      <c r="L287" s="63"/>
      <c r="M287" s="63"/>
      <c r="N287" s="63"/>
      <c r="O287" s="63"/>
      <c r="P287" s="63"/>
      <c r="Q287" s="63"/>
      <c r="R287" s="63"/>
      <c r="S287" s="63"/>
      <c r="T287" s="64"/>
      <c r="U287" s="63"/>
      <c r="V287" s="63"/>
      <c r="W287" s="63"/>
      <c r="X287" s="63"/>
      <c r="Y287" s="63"/>
      <c r="Z287" s="63"/>
      <c r="AA287" s="63"/>
      <c r="AB287" s="63"/>
    </row>
    <row r="288" spans="1:28" x14ac:dyDescent="0.25">
      <c r="A288" s="1"/>
      <c r="B288" s="64"/>
      <c r="C288" s="64"/>
      <c r="D288" s="64"/>
      <c r="E288" s="6"/>
      <c r="F288" s="6"/>
      <c r="G288" s="6"/>
      <c r="H288" s="6"/>
      <c r="I288" s="6"/>
      <c r="J288" s="6"/>
      <c r="K288" s="64"/>
      <c r="L288" s="63"/>
      <c r="M288" s="63"/>
      <c r="N288" s="63"/>
      <c r="O288" s="63"/>
      <c r="P288" s="63"/>
      <c r="Q288" s="63"/>
      <c r="R288" s="63"/>
      <c r="S288" s="63"/>
      <c r="T288" s="64"/>
      <c r="U288" s="63"/>
      <c r="V288" s="63"/>
      <c r="W288" s="63"/>
      <c r="X288" s="63"/>
      <c r="Y288" s="63"/>
      <c r="Z288" s="63"/>
      <c r="AA288" s="63"/>
      <c r="AB288" s="63"/>
    </row>
    <row r="289" spans="1:28" x14ac:dyDescent="0.25">
      <c r="A289" s="1"/>
      <c r="B289" s="64"/>
      <c r="C289" s="64"/>
      <c r="D289" s="64"/>
      <c r="E289" s="6"/>
      <c r="F289" s="6"/>
      <c r="G289" s="6"/>
      <c r="H289" s="6"/>
      <c r="I289" s="6"/>
      <c r="J289" s="6"/>
      <c r="K289" s="64"/>
      <c r="L289" s="63"/>
      <c r="M289" s="63"/>
      <c r="N289" s="63"/>
      <c r="O289" s="63"/>
      <c r="P289" s="63"/>
      <c r="Q289" s="63"/>
      <c r="R289" s="63"/>
      <c r="S289" s="63"/>
      <c r="T289" s="64"/>
      <c r="U289" s="63"/>
      <c r="V289" s="63"/>
      <c r="W289" s="63"/>
      <c r="X289" s="63"/>
      <c r="Y289" s="63"/>
      <c r="Z289" s="63"/>
      <c r="AA289" s="63"/>
      <c r="AB289" s="63"/>
    </row>
    <row r="290" spans="1:28" x14ac:dyDescent="0.25">
      <c r="A290" s="1"/>
      <c r="B290" s="64"/>
      <c r="C290" s="64"/>
      <c r="D290" s="64"/>
      <c r="E290" s="6"/>
      <c r="F290" s="6"/>
      <c r="G290" s="6"/>
      <c r="H290" s="6"/>
      <c r="I290" s="6"/>
      <c r="J290" s="6"/>
      <c r="K290" s="64"/>
      <c r="L290" s="63"/>
      <c r="M290" s="63"/>
      <c r="N290" s="63"/>
      <c r="O290" s="63"/>
      <c r="P290" s="63"/>
      <c r="Q290" s="63"/>
      <c r="R290" s="63"/>
      <c r="S290" s="63"/>
      <c r="T290" s="64"/>
      <c r="U290" s="63"/>
      <c r="V290" s="63"/>
      <c r="W290" s="63"/>
      <c r="X290" s="63"/>
      <c r="Y290" s="63"/>
      <c r="Z290" s="63"/>
      <c r="AA290" s="63"/>
      <c r="AB290" s="63"/>
    </row>
    <row r="291" spans="1:28" x14ac:dyDescent="0.25">
      <c r="A291" s="1"/>
      <c r="B291" s="64"/>
      <c r="C291" s="64"/>
      <c r="D291" s="64"/>
      <c r="E291" s="6"/>
      <c r="F291" s="6"/>
      <c r="G291" s="6"/>
      <c r="H291" s="6"/>
      <c r="I291" s="6"/>
      <c r="J291" s="6"/>
      <c r="K291" s="64"/>
      <c r="L291" s="63"/>
      <c r="M291" s="63"/>
      <c r="N291" s="63"/>
      <c r="O291" s="63"/>
      <c r="P291" s="63"/>
      <c r="Q291" s="63"/>
      <c r="R291" s="63"/>
      <c r="S291" s="63"/>
      <c r="T291" s="64"/>
      <c r="U291" s="63"/>
      <c r="V291" s="63"/>
      <c r="W291" s="63"/>
      <c r="X291" s="63"/>
      <c r="Y291" s="63"/>
      <c r="Z291" s="63"/>
      <c r="AA291" s="63"/>
      <c r="AB291" s="63"/>
    </row>
    <row r="292" spans="1:28" x14ac:dyDescent="0.25">
      <c r="A292" s="1"/>
      <c r="B292" s="64"/>
      <c r="C292" s="64"/>
      <c r="D292" s="64"/>
      <c r="E292" s="6"/>
      <c r="F292" s="6"/>
      <c r="G292" s="6"/>
      <c r="H292" s="6"/>
      <c r="I292" s="6"/>
      <c r="J292" s="6"/>
      <c r="K292" s="64"/>
      <c r="L292" s="63"/>
      <c r="M292" s="63"/>
      <c r="N292" s="63"/>
      <c r="O292" s="63"/>
      <c r="P292" s="63"/>
      <c r="Q292" s="63"/>
      <c r="R292" s="63"/>
      <c r="S292" s="63"/>
      <c r="T292" s="64"/>
      <c r="U292" s="63"/>
      <c r="V292" s="63"/>
      <c r="W292" s="63"/>
      <c r="X292" s="63"/>
      <c r="Y292" s="63"/>
      <c r="Z292" s="63"/>
      <c r="AA292" s="63"/>
      <c r="AB292" s="63"/>
    </row>
    <row r="293" spans="1:28" x14ac:dyDescent="0.25">
      <c r="A293" s="1"/>
      <c r="B293" s="64"/>
      <c r="C293" s="64"/>
      <c r="D293" s="64"/>
      <c r="E293" s="6"/>
      <c r="F293" s="6"/>
      <c r="G293" s="6"/>
      <c r="H293" s="6"/>
      <c r="I293" s="6"/>
      <c r="J293" s="6"/>
      <c r="K293" s="64"/>
      <c r="L293" s="63"/>
      <c r="M293" s="63"/>
      <c r="N293" s="63"/>
      <c r="O293" s="63"/>
      <c r="P293" s="63"/>
      <c r="Q293" s="63"/>
      <c r="R293" s="63"/>
      <c r="S293" s="63"/>
      <c r="T293" s="64"/>
      <c r="U293" s="63"/>
      <c r="V293" s="63"/>
      <c r="W293" s="63"/>
      <c r="X293" s="63"/>
      <c r="Y293" s="63"/>
      <c r="Z293" s="63"/>
      <c r="AA293" s="63"/>
      <c r="AB293" s="63"/>
    </row>
    <row r="294" spans="1:28" ht="15" customHeight="1" x14ac:dyDescent="0.55000000000000004">
      <c r="A294" s="75"/>
      <c r="B294" s="75"/>
      <c r="C294" s="75"/>
      <c r="D294" s="75"/>
      <c r="E294" s="75"/>
      <c r="F294" s="75"/>
      <c r="G294" s="75"/>
      <c r="H294" s="75"/>
      <c r="I294" s="75"/>
      <c r="J294" s="75"/>
    </row>
    <row r="295" spans="1:28" ht="15.75" customHeight="1" x14ac:dyDescent="0.55000000000000004">
      <c r="A295" s="75"/>
      <c r="B295" s="75"/>
      <c r="C295" s="75"/>
      <c r="D295" s="75"/>
      <c r="E295" s="75"/>
      <c r="F295" s="75"/>
      <c r="G295" s="75"/>
      <c r="H295" s="75"/>
      <c r="I295" s="75"/>
      <c r="J295" s="75"/>
    </row>
    <row r="296" spans="1:28" ht="31.5" x14ac:dyDescent="0.5">
      <c r="B296" s="58"/>
      <c r="C296" s="58"/>
      <c r="D296" s="58"/>
      <c r="E296" s="58"/>
      <c r="F296" s="58"/>
      <c r="G296" s="58"/>
      <c r="H296" s="58"/>
      <c r="I296" s="58"/>
      <c r="J296" s="58"/>
      <c r="K296" s="58"/>
      <c r="L296" s="58"/>
      <c r="M296" s="58"/>
      <c r="N296" s="58"/>
      <c r="O296" s="58"/>
      <c r="P296" s="58"/>
      <c r="Q296" s="58"/>
      <c r="R296" s="58"/>
      <c r="S296" s="58"/>
      <c r="T296" s="58"/>
      <c r="U296" s="58"/>
      <c r="V296" s="58"/>
      <c r="W296" s="58"/>
      <c r="X296" s="58"/>
      <c r="Y296" s="58"/>
      <c r="Z296" s="58"/>
      <c r="AA296" s="58"/>
      <c r="AB296" s="58"/>
    </row>
    <row r="299" spans="1:28" x14ac:dyDescent="0.25">
      <c r="B299" s="23"/>
      <c r="C299" s="23"/>
      <c r="D299" s="23"/>
      <c r="E299" s="23"/>
      <c r="F299" s="23"/>
      <c r="G299" s="23"/>
      <c r="H299" s="23"/>
      <c r="I299" s="23"/>
      <c r="J299" s="23"/>
      <c r="K299" s="23"/>
      <c r="L299" s="23"/>
      <c r="M299" s="2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  <c r="AA299" s="23"/>
      <c r="AB299" s="23"/>
    </row>
    <row r="300" spans="1:28" x14ac:dyDescent="0.25"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  <c r="Y300" s="12"/>
      <c r="Z300" s="12"/>
      <c r="AA300" s="12"/>
      <c r="AB300" s="12"/>
    </row>
    <row r="303" spans="1:28" x14ac:dyDescent="0.25">
      <c r="B303" s="6"/>
      <c r="C303" s="6"/>
      <c r="D303" s="6"/>
      <c r="E303" s="48"/>
      <c r="F303" s="48"/>
      <c r="G303" s="48"/>
      <c r="H303" s="6"/>
      <c r="I303" s="6"/>
      <c r="J303" s="6"/>
      <c r="K303" s="6"/>
      <c r="L303" s="6"/>
      <c r="M303" s="6"/>
      <c r="N303" s="48"/>
      <c r="O303" s="48"/>
      <c r="P303" s="48"/>
      <c r="Q303" s="6"/>
      <c r="R303" s="6"/>
      <c r="S303" s="6"/>
      <c r="T303" s="6"/>
      <c r="U303" s="6"/>
      <c r="V303" s="6"/>
      <c r="W303" s="48"/>
      <c r="X303" s="48"/>
      <c r="Y303" s="48"/>
      <c r="Z303" s="6"/>
      <c r="AA303" s="6"/>
      <c r="AB303" s="6"/>
    </row>
  </sheetData>
  <mergeCells count="801">
    <mergeCell ref="B4:D4"/>
    <mergeCell ref="F4:H4"/>
    <mergeCell ref="B6:D6"/>
    <mergeCell ref="F6:H6"/>
    <mergeCell ref="A7:AK8"/>
    <mergeCell ref="B9:M9"/>
    <mergeCell ref="N9:Y9"/>
    <mergeCell ref="Z9:AK9"/>
    <mergeCell ref="T10:V10"/>
    <mergeCell ref="W10:Y10"/>
    <mergeCell ref="Z10:AB10"/>
    <mergeCell ref="AC10:AE10"/>
    <mergeCell ref="AF10:AH10"/>
    <mergeCell ref="AI10:AK10"/>
    <mergeCell ref="B10:D10"/>
    <mergeCell ref="E10:G10"/>
    <mergeCell ref="H10:J10"/>
    <mergeCell ref="K10:M10"/>
    <mergeCell ref="N10:P10"/>
    <mergeCell ref="Q10:S10"/>
    <mergeCell ref="B18:G18"/>
    <mergeCell ref="H18:M18"/>
    <mergeCell ref="N18:S18"/>
    <mergeCell ref="T18:Y18"/>
    <mergeCell ref="Z18:AE18"/>
    <mergeCell ref="AF18:AK18"/>
    <mergeCell ref="B17:D17"/>
    <mergeCell ref="E17:G17"/>
    <mergeCell ref="H17:J17"/>
    <mergeCell ref="N17:P17"/>
    <mergeCell ref="Q17:S17"/>
    <mergeCell ref="T17:V17"/>
    <mergeCell ref="Z17:AB17"/>
    <mergeCell ref="AC17:AE17"/>
    <mergeCell ref="AF17:AH17"/>
    <mergeCell ref="B19:G19"/>
    <mergeCell ref="H19:AK19"/>
    <mergeCell ref="B20:M20"/>
    <mergeCell ref="N20:Y20"/>
    <mergeCell ref="Z20:AK20"/>
    <mergeCell ref="B21:D21"/>
    <mergeCell ref="E21:G21"/>
    <mergeCell ref="H21:J21"/>
    <mergeCell ref="K21:M21"/>
    <mergeCell ref="N21:P21"/>
    <mergeCell ref="B29:G29"/>
    <mergeCell ref="H29:M29"/>
    <mergeCell ref="N29:S29"/>
    <mergeCell ref="T29:Y29"/>
    <mergeCell ref="Z29:AE29"/>
    <mergeCell ref="AF29:AK29"/>
    <mergeCell ref="AI21:AK21"/>
    <mergeCell ref="B28:D28"/>
    <mergeCell ref="E28:G28"/>
    <mergeCell ref="H28:J28"/>
    <mergeCell ref="N28:P28"/>
    <mergeCell ref="Q28:S28"/>
    <mergeCell ref="T28:V28"/>
    <mergeCell ref="Z28:AB28"/>
    <mergeCell ref="AC28:AE28"/>
    <mergeCell ref="AF28:AH28"/>
    <mergeCell ref="Q21:S21"/>
    <mergeCell ref="T21:V21"/>
    <mergeCell ref="W21:Y21"/>
    <mergeCell ref="Z21:AB21"/>
    <mergeCell ref="AC21:AE21"/>
    <mergeCell ref="AF21:AH21"/>
    <mergeCell ref="B30:G30"/>
    <mergeCell ref="H30:AK30"/>
    <mergeCell ref="B31:M31"/>
    <mergeCell ref="N31:Y31"/>
    <mergeCell ref="Z31:AK31"/>
    <mergeCell ref="B32:D32"/>
    <mergeCell ref="E32:G32"/>
    <mergeCell ref="H32:J32"/>
    <mergeCell ref="K32:M32"/>
    <mergeCell ref="N32:P32"/>
    <mergeCell ref="B40:G40"/>
    <mergeCell ref="H40:M40"/>
    <mergeCell ref="N40:S40"/>
    <mergeCell ref="T40:Y40"/>
    <mergeCell ref="Z40:AE40"/>
    <mergeCell ref="AF40:AK40"/>
    <mergeCell ref="AI32:AK32"/>
    <mergeCell ref="B39:D39"/>
    <mergeCell ref="E39:G39"/>
    <mergeCell ref="H39:J39"/>
    <mergeCell ref="N39:P39"/>
    <mergeCell ref="Q39:S39"/>
    <mergeCell ref="T39:V39"/>
    <mergeCell ref="Z39:AB39"/>
    <mergeCell ref="AC39:AE39"/>
    <mergeCell ref="AF39:AH39"/>
    <mergeCell ref="Q32:S32"/>
    <mergeCell ref="T32:V32"/>
    <mergeCell ref="W32:Y32"/>
    <mergeCell ref="Z32:AB32"/>
    <mergeCell ref="AC32:AE32"/>
    <mergeCell ref="AF32:AH32"/>
    <mergeCell ref="B41:G41"/>
    <mergeCell ref="H41:AK41"/>
    <mergeCell ref="B42:M42"/>
    <mergeCell ref="N42:Y42"/>
    <mergeCell ref="Z42:AK42"/>
    <mergeCell ref="B43:D43"/>
    <mergeCell ref="E43:G43"/>
    <mergeCell ref="H43:J43"/>
    <mergeCell ref="K43:M43"/>
    <mergeCell ref="N43:P43"/>
    <mergeCell ref="B51:G51"/>
    <mergeCell ref="H51:M51"/>
    <mergeCell ref="N51:S51"/>
    <mergeCell ref="T51:Y51"/>
    <mergeCell ref="Z51:AE51"/>
    <mergeCell ref="AF51:AK51"/>
    <mergeCell ref="AI43:AK43"/>
    <mergeCell ref="B50:D50"/>
    <mergeCell ref="E50:G50"/>
    <mergeCell ref="H50:J50"/>
    <mergeCell ref="N50:P50"/>
    <mergeCell ref="Q50:S50"/>
    <mergeCell ref="T50:V50"/>
    <mergeCell ref="Z50:AB50"/>
    <mergeCell ref="AC50:AE50"/>
    <mergeCell ref="AF50:AH50"/>
    <mergeCell ref="Q43:S43"/>
    <mergeCell ref="T43:V43"/>
    <mergeCell ref="W43:Y43"/>
    <mergeCell ref="Z43:AB43"/>
    <mergeCell ref="AC43:AE43"/>
    <mergeCell ref="AF43:AH43"/>
    <mergeCell ref="B52:G52"/>
    <mergeCell ref="H52:AK52"/>
    <mergeCell ref="B53:M53"/>
    <mergeCell ref="N53:Y53"/>
    <mergeCell ref="Z53:AK53"/>
    <mergeCell ref="B54:D54"/>
    <mergeCell ref="E54:G54"/>
    <mergeCell ref="H54:J54"/>
    <mergeCell ref="K54:M54"/>
    <mergeCell ref="N54:P54"/>
    <mergeCell ref="B62:G62"/>
    <mergeCell ref="H62:M62"/>
    <mergeCell ref="N62:S62"/>
    <mergeCell ref="T62:Y62"/>
    <mergeCell ref="Z62:AE62"/>
    <mergeCell ref="AF62:AK62"/>
    <mergeCell ref="AI54:AK54"/>
    <mergeCell ref="B61:D61"/>
    <mergeCell ref="E61:G61"/>
    <mergeCell ref="H61:J61"/>
    <mergeCell ref="N61:P61"/>
    <mergeCell ref="Q61:S61"/>
    <mergeCell ref="T61:V61"/>
    <mergeCell ref="Z61:AB61"/>
    <mergeCell ref="AC61:AE61"/>
    <mergeCell ref="AF61:AH61"/>
    <mergeCell ref="Q54:S54"/>
    <mergeCell ref="T54:V54"/>
    <mergeCell ref="W54:Y54"/>
    <mergeCell ref="Z54:AB54"/>
    <mergeCell ref="AC54:AE54"/>
    <mergeCell ref="AF54:AH54"/>
    <mergeCell ref="H73:J73"/>
    <mergeCell ref="T73:V73"/>
    <mergeCell ref="Z73:AB73"/>
    <mergeCell ref="AG73:AJ73"/>
    <mergeCell ref="H74:J74"/>
    <mergeCell ref="T74:V74"/>
    <mergeCell ref="Z74:AB74"/>
    <mergeCell ref="AG74:AJ74"/>
    <mergeCell ref="B63:G63"/>
    <mergeCell ref="H63:AK63"/>
    <mergeCell ref="A64:Y65"/>
    <mergeCell ref="B66:M66"/>
    <mergeCell ref="N66:Y66"/>
    <mergeCell ref="B67:D67"/>
    <mergeCell ref="E67:G67"/>
    <mergeCell ref="H67:J67"/>
    <mergeCell ref="K67:M67"/>
    <mergeCell ref="N67:P67"/>
    <mergeCell ref="Q67:S67"/>
    <mergeCell ref="T67:V67"/>
    <mergeCell ref="W67:Y67"/>
    <mergeCell ref="Z72:AF72"/>
    <mergeCell ref="AG72:AN72"/>
    <mergeCell ref="H83:J83"/>
    <mergeCell ref="T83:V83"/>
    <mergeCell ref="Z83:AB83"/>
    <mergeCell ref="AG83:AJ83"/>
    <mergeCell ref="Z75:AB75"/>
    <mergeCell ref="AG75:AJ75"/>
    <mergeCell ref="B76:M76"/>
    <mergeCell ref="N76:Y76"/>
    <mergeCell ref="B77:D77"/>
    <mergeCell ref="E77:G77"/>
    <mergeCell ref="H77:J77"/>
    <mergeCell ref="K77:M77"/>
    <mergeCell ref="N77:P77"/>
    <mergeCell ref="Q77:S77"/>
    <mergeCell ref="B75:D75"/>
    <mergeCell ref="H75:J75"/>
    <mergeCell ref="K75:M75"/>
    <mergeCell ref="N75:P75"/>
    <mergeCell ref="T75:V75"/>
    <mergeCell ref="W75:Y75"/>
    <mergeCell ref="T77:V77"/>
    <mergeCell ref="W77:Y77"/>
    <mergeCell ref="Z82:AF82"/>
    <mergeCell ref="AG82:AN82"/>
    <mergeCell ref="H84:J84"/>
    <mergeCell ref="T84:V84"/>
    <mergeCell ref="Z84:AB84"/>
    <mergeCell ref="AG84:AJ84"/>
    <mergeCell ref="B85:D85"/>
    <mergeCell ref="H85:J85"/>
    <mergeCell ref="K85:M85"/>
    <mergeCell ref="N85:P85"/>
    <mergeCell ref="T85:V85"/>
    <mergeCell ref="W85:Y85"/>
    <mergeCell ref="T87:V87"/>
    <mergeCell ref="W87:Y87"/>
    <mergeCell ref="Z92:AF92"/>
    <mergeCell ref="AG92:AN92"/>
    <mergeCell ref="H93:J93"/>
    <mergeCell ref="T93:V93"/>
    <mergeCell ref="Z93:AB93"/>
    <mergeCell ref="AG93:AJ93"/>
    <mergeCell ref="Z85:AB85"/>
    <mergeCell ref="AG85:AJ85"/>
    <mergeCell ref="B86:M86"/>
    <mergeCell ref="N86:Y86"/>
    <mergeCell ref="B87:D87"/>
    <mergeCell ref="E87:G87"/>
    <mergeCell ref="H87:J87"/>
    <mergeCell ref="K87:M87"/>
    <mergeCell ref="N87:P87"/>
    <mergeCell ref="Q87:S87"/>
    <mergeCell ref="H94:J94"/>
    <mergeCell ref="T94:V94"/>
    <mergeCell ref="Z94:AB94"/>
    <mergeCell ref="AG94:AJ94"/>
    <mergeCell ref="B95:D95"/>
    <mergeCell ref="H95:J95"/>
    <mergeCell ref="K95:M95"/>
    <mergeCell ref="N95:P95"/>
    <mergeCell ref="T95:V95"/>
    <mergeCell ref="W95:Y95"/>
    <mergeCell ref="T97:V97"/>
    <mergeCell ref="W97:Y97"/>
    <mergeCell ref="Z102:AF102"/>
    <mergeCell ref="AG102:AN102"/>
    <mergeCell ref="H103:J103"/>
    <mergeCell ref="T103:V103"/>
    <mergeCell ref="Z103:AB103"/>
    <mergeCell ref="AG103:AJ103"/>
    <mergeCell ref="Z95:AB95"/>
    <mergeCell ref="AG95:AJ95"/>
    <mergeCell ref="B96:M96"/>
    <mergeCell ref="N96:Y96"/>
    <mergeCell ref="B97:D97"/>
    <mergeCell ref="E97:G97"/>
    <mergeCell ref="H97:J97"/>
    <mergeCell ref="K97:M97"/>
    <mergeCell ref="N97:P97"/>
    <mergeCell ref="Q97:S97"/>
    <mergeCell ref="H104:J104"/>
    <mergeCell ref="T104:V104"/>
    <mergeCell ref="Z104:AB104"/>
    <mergeCell ref="AG104:AJ104"/>
    <mergeCell ref="B105:D105"/>
    <mergeCell ref="H105:J105"/>
    <mergeCell ref="K105:M105"/>
    <mergeCell ref="N105:P105"/>
    <mergeCell ref="T105:V105"/>
    <mergeCell ref="W105:Y105"/>
    <mergeCell ref="T107:V107"/>
    <mergeCell ref="W107:Y107"/>
    <mergeCell ref="Z112:AF112"/>
    <mergeCell ref="AG112:AN112"/>
    <mergeCell ref="H113:J113"/>
    <mergeCell ref="T113:V113"/>
    <mergeCell ref="Z113:AB113"/>
    <mergeCell ref="AG113:AJ113"/>
    <mergeCell ref="Z105:AB105"/>
    <mergeCell ref="AG105:AJ105"/>
    <mergeCell ref="B106:M106"/>
    <mergeCell ref="N106:Y106"/>
    <mergeCell ref="B107:D107"/>
    <mergeCell ref="E107:G107"/>
    <mergeCell ref="H107:J107"/>
    <mergeCell ref="K107:M107"/>
    <mergeCell ref="N107:P107"/>
    <mergeCell ref="Q107:S107"/>
    <mergeCell ref="H114:J114"/>
    <mergeCell ref="T114:V114"/>
    <mergeCell ref="Z114:AB114"/>
    <mergeCell ref="AG114:AJ114"/>
    <mergeCell ref="B115:D115"/>
    <mergeCell ref="H115:J115"/>
    <mergeCell ref="K115:M115"/>
    <mergeCell ref="N115:P115"/>
    <mergeCell ref="T115:V115"/>
    <mergeCell ref="W115:Y115"/>
    <mergeCell ref="Z115:AB115"/>
    <mergeCell ref="AG115:AJ115"/>
    <mergeCell ref="H125:J125"/>
    <mergeCell ref="T125:V125"/>
    <mergeCell ref="Z125:AB125"/>
    <mergeCell ref="AG125:AJ125"/>
    <mergeCell ref="H126:J126"/>
    <mergeCell ref="T126:V126"/>
    <mergeCell ref="Z126:AB126"/>
    <mergeCell ref="AG126:AJ126"/>
    <mergeCell ref="A116:Y117"/>
    <mergeCell ref="B118:M118"/>
    <mergeCell ref="N118:Y118"/>
    <mergeCell ref="B119:D119"/>
    <mergeCell ref="E119:G119"/>
    <mergeCell ref="H119:J119"/>
    <mergeCell ref="K119:M119"/>
    <mergeCell ref="N119:P119"/>
    <mergeCell ref="Q119:S119"/>
    <mergeCell ref="T119:V119"/>
    <mergeCell ref="W119:Y119"/>
    <mergeCell ref="Z124:AF124"/>
    <mergeCell ref="AG124:AN124"/>
    <mergeCell ref="H135:J135"/>
    <mergeCell ref="T135:V135"/>
    <mergeCell ref="Z135:AB135"/>
    <mergeCell ref="AG135:AJ135"/>
    <mergeCell ref="Z127:AB127"/>
    <mergeCell ref="AG127:AJ127"/>
    <mergeCell ref="B128:M128"/>
    <mergeCell ref="N128:Y128"/>
    <mergeCell ref="B129:D129"/>
    <mergeCell ref="E129:G129"/>
    <mergeCell ref="H129:J129"/>
    <mergeCell ref="K129:M129"/>
    <mergeCell ref="N129:P129"/>
    <mergeCell ref="Q129:S129"/>
    <mergeCell ref="B127:D127"/>
    <mergeCell ref="H127:J127"/>
    <mergeCell ref="K127:M127"/>
    <mergeCell ref="N127:P127"/>
    <mergeCell ref="T127:V127"/>
    <mergeCell ref="W127:Y127"/>
    <mergeCell ref="T129:V129"/>
    <mergeCell ref="W129:Y129"/>
    <mergeCell ref="Z134:AF134"/>
    <mergeCell ref="AG134:AN134"/>
    <mergeCell ref="H136:J136"/>
    <mergeCell ref="T136:V136"/>
    <mergeCell ref="Z136:AB136"/>
    <mergeCell ref="AG136:AJ136"/>
    <mergeCell ref="B137:D137"/>
    <mergeCell ref="H137:J137"/>
    <mergeCell ref="K137:M137"/>
    <mergeCell ref="N137:P137"/>
    <mergeCell ref="T137:V137"/>
    <mergeCell ref="W137:Y137"/>
    <mergeCell ref="T139:V139"/>
    <mergeCell ref="W139:Y139"/>
    <mergeCell ref="Z144:AF144"/>
    <mergeCell ref="AG144:AN144"/>
    <mergeCell ref="H145:J145"/>
    <mergeCell ref="T145:V145"/>
    <mergeCell ref="Z145:AB145"/>
    <mergeCell ref="AG145:AJ145"/>
    <mergeCell ref="Z137:AB137"/>
    <mergeCell ref="AG137:AJ137"/>
    <mergeCell ref="B138:M138"/>
    <mergeCell ref="N138:Y138"/>
    <mergeCell ref="B139:D139"/>
    <mergeCell ref="E139:G139"/>
    <mergeCell ref="H139:J139"/>
    <mergeCell ref="K139:M139"/>
    <mergeCell ref="N139:P139"/>
    <mergeCell ref="Q139:S139"/>
    <mergeCell ref="H146:J146"/>
    <mergeCell ref="T146:V146"/>
    <mergeCell ref="Z146:AB146"/>
    <mergeCell ref="AG146:AJ146"/>
    <mergeCell ref="B147:D147"/>
    <mergeCell ref="H147:J147"/>
    <mergeCell ref="K147:M147"/>
    <mergeCell ref="N147:P147"/>
    <mergeCell ref="T147:V147"/>
    <mergeCell ref="W147:Y147"/>
    <mergeCell ref="T149:V149"/>
    <mergeCell ref="W149:Y149"/>
    <mergeCell ref="Z154:AF154"/>
    <mergeCell ref="AG154:AN154"/>
    <mergeCell ref="H155:J155"/>
    <mergeCell ref="T155:V155"/>
    <mergeCell ref="Z155:AB155"/>
    <mergeCell ref="AG155:AJ155"/>
    <mergeCell ref="Z147:AB147"/>
    <mergeCell ref="AG147:AJ147"/>
    <mergeCell ref="B148:M148"/>
    <mergeCell ref="N148:Y148"/>
    <mergeCell ref="B149:D149"/>
    <mergeCell ref="E149:G149"/>
    <mergeCell ref="H149:J149"/>
    <mergeCell ref="K149:M149"/>
    <mergeCell ref="N149:P149"/>
    <mergeCell ref="Q149:S149"/>
    <mergeCell ref="H156:J156"/>
    <mergeCell ref="T156:V156"/>
    <mergeCell ref="Z156:AB156"/>
    <mergeCell ref="AG156:AJ156"/>
    <mergeCell ref="B157:D157"/>
    <mergeCell ref="H157:J157"/>
    <mergeCell ref="K157:M157"/>
    <mergeCell ref="N157:P157"/>
    <mergeCell ref="T157:V157"/>
    <mergeCell ref="W157:Y157"/>
    <mergeCell ref="T159:V159"/>
    <mergeCell ref="W159:Y159"/>
    <mergeCell ref="Z164:AF164"/>
    <mergeCell ref="AG164:AN164"/>
    <mergeCell ref="H165:J165"/>
    <mergeCell ref="T165:V165"/>
    <mergeCell ref="Z165:AB165"/>
    <mergeCell ref="AG165:AJ165"/>
    <mergeCell ref="Z157:AB157"/>
    <mergeCell ref="AG157:AJ157"/>
    <mergeCell ref="B158:M158"/>
    <mergeCell ref="N158:Y158"/>
    <mergeCell ref="B159:D159"/>
    <mergeCell ref="E159:G159"/>
    <mergeCell ref="H159:J159"/>
    <mergeCell ref="K159:M159"/>
    <mergeCell ref="N159:P159"/>
    <mergeCell ref="Q159:S159"/>
    <mergeCell ref="H166:J166"/>
    <mergeCell ref="T166:V166"/>
    <mergeCell ref="Z166:AB166"/>
    <mergeCell ref="AG166:AJ166"/>
    <mergeCell ref="B167:D167"/>
    <mergeCell ref="H167:J167"/>
    <mergeCell ref="K167:M167"/>
    <mergeCell ref="N167:P167"/>
    <mergeCell ref="T167:V167"/>
    <mergeCell ref="W167:Y167"/>
    <mergeCell ref="Z167:AB167"/>
    <mergeCell ref="AG167:AJ167"/>
    <mergeCell ref="H177:J177"/>
    <mergeCell ref="T177:V177"/>
    <mergeCell ref="Z177:AB177"/>
    <mergeCell ref="AG177:AJ177"/>
    <mergeCell ref="H178:J178"/>
    <mergeCell ref="T178:V178"/>
    <mergeCell ref="Z178:AB178"/>
    <mergeCell ref="AG178:AJ178"/>
    <mergeCell ref="A168:Y169"/>
    <mergeCell ref="B170:M170"/>
    <mergeCell ref="N170:Y170"/>
    <mergeCell ref="B171:D171"/>
    <mergeCell ref="E171:G171"/>
    <mergeCell ref="H171:J171"/>
    <mergeCell ref="K171:M171"/>
    <mergeCell ref="N171:P171"/>
    <mergeCell ref="Q171:S171"/>
    <mergeCell ref="T171:V171"/>
    <mergeCell ref="W171:Y171"/>
    <mergeCell ref="Z176:AF176"/>
    <mergeCell ref="AG176:AN176"/>
    <mergeCell ref="H187:J187"/>
    <mergeCell ref="T187:V187"/>
    <mergeCell ref="Z187:AB187"/>
    <mergeCell ref="AG187:AJ187"/>
    <mergeCell ref="Z179:AB179"/>
    <mergeCell ref="AG179:AJ179"/>
    <mergeCell ref="B180:M180"/>
    <mergeCell ref="N180:Y180"/>
    <mergeCell ref="B181:D181"/>
    <mergeCell ref="E181:G181"/>
    <mergeCell ref="H181:J181"/>
    <mergeCell ref="K181:M181"/>
    <mergeCell ref="N181:P181"/>
    <mergeCell ref="Q181:S181"/>
    <mergeCell ref="B179:D179"/>
    <mergeCell ref="H179:J179"/>
    <mergeCell ref="K179:M179"/>
    <mergeCell ref="N179:P179"/>
    <mergeCell ref="T179:V179"/>
    <mergeCell ref="W179:Y179"/>
    <mergeCell ref="T181:V181"/>
    <mergeCell ref="W181:Y181"/>
    <mergeCell ref="Z186:AF186"/>
    <mergeCell ref="AG186:AN186"/>
    <mergeCell ref="H188:J188"/>
    <mergeCell ref="T188:V188"/>
    <mergeCell ref="Z188:AB188"/>
    <mergeCell ref="AG188:AJ188"/>
    <mergeCell ref="B189:D189"/>
    <mergeCell ref="H189:J189"/>
    <mergeCell ref="K189:M189"/>
    <mergeCell ref="N189:P189"/>
    <mergeCell ref="T189:V189"/>
    <mergeCell ref="W189:Y189"/>
    <mergeCell ref="T191:V191"/>
    <mergeCell ref="W191:Y191"/>
    <mergeCell ref="Z196:AF196"/>
    <mergeCell ref="AG196:AN196"/>
    <mergeCell ref="H197:J197"/>
    <mergeCell ref="T197:V197"/>
    <mergeCell ref="Z197:AB197"/>
    <mergeCell ref="AG197:AJ197"/>
    <mergeCell ref="Z189:AB189"/>
    <mergeCell ref="AG189:AJ189"/>
    <mergeCell ref="B190:M190"/>
    <mergeCell ref="N190:Y190"/>
    <mergeCell ref="B191:D191"/>
    <mergeCell ref="E191:G191"/>
    <mergeCell ref="H191:J191"/>
    <mergeCell ref="K191:M191"/>
    <mergeCell ref="N191:P191"/>
    <mergeCell ref="Q191:S191"/>
    <mergeCell ref="H198:J198"/>
    <mergeCell ref="T198:V198"/>
    <mergeCell ref="Z198:AB198"/>
    <mergeCell ref="AG198:AJ198"/>
    <mergeCell ref="B199:D199"/>
    <mergeCell ref="H199:J199"/>
    <mergeCell ref="K199:M199"/>
    <mergeCell ref="N199:P199"/>
    <mergeCell ref="T199:V199"/>
    <mergeCell ref="W199:Y199"/>
    <mergeCell ref="T201:V201"/>
    <mergeCell ref="W201:Y201"/>
    <mergeCell ref="Z206:AF206"/>
    <mergeCell ref="AG206:AN206"/>
    <mergeCell ref="H207:J207"/>
    <mergeCell ref="T207:V207"/>
    <mergeCell ref="Z207:AB207"/>
    <mergeCell ref="AG207:AJ207"/>
    <mergeCell ref="Z199:AB199"/>
    <mergeCell ref="AG199:AJ199"/>
    <mergeCell ref="B200:M200"/>
    <mergeCell ref="N200:Y200"/>
    <mergeCell ref="B201:D201"/>
    <mergeCell ref="E201:G201"/>
    <mergeCell ref="H201:J201"/>
    <mergeCell ref="K201:M201"/>
    <mergeCell ref="N201:P201"/>
    <mergeCell ref="Q201:S201"/>
    <mergeCell ref="H208:J208"/>
    <mergeCell ref="T208:V208"/>
    <mergeCell ref="Z208:AB208"/>
    <mergeCell ref="AG208:AJ208"/>
    <mergeCell ref="B209:D209"/>
    <mergeCell ref="H209:J209"/>
    <mergeCell ref="K209:M209"/>
    <mergeCell ref="N209:P209"/>
    <mergeCell ref="T209:V209"/>
    <mergeCell ref="W209:Y209"/>
    <mergeCell ref="T211:V211"/>
    <mergeCell ref="W211:Y211"/>
    <mergeCell ref="Z216:AF216"/>
    <mergeCell ref="AG216:AN216"/>
    <mergeCell ref="H217:J217"/>
    <mergeCell ref="T217:V217"/>
    <mergeCell ref="Z217:AB217"/>
    <mergeCell ref="AG217:AJ217"/>
    <mergeCell ref="Z209:AB209"/>
    <mergeCell ref="AG209:AJ209"/>
    <mergeCell ref="B210:M210"/>
    <mergeCell ref="N210:Y210"/>
    <mergeCell ref="B211:D211"/>
    <mergeCell ref="E211:G211"/>
    <mergeCell ref="H211:J211"/>
    <mergeCell ref="K211:M211"/>
    <mergeCell ref="N211:P211"/>
    <mergeCell ref="Q211:S211"/>
    <mergeCell ref="H218:J218"/>
    <mergeCell ref="T218:V218"/>
    <mergeCell ref="Z218:AB218"/>
    <mergeCell ref="AG218:AJ218"/>
    <mergeCell ref="B219:D219"/>
    <mergeCell ref="H219:J219"/>
    <mergeCell ref="K219:M219"/>
    <mergeCell ref="N219:P219"/>
    <mergeCell ref="T219:V219"/>
    <mergeCell ref="W219:Y219"/>
    <mergeCell ref="Z219:AB219"/>
    <mergeCell ref="AG219:AJ219"/>
    <mergeCell ref="H229:J229"/>
    <mergeCell ref="T229:V229"/>
    <mergeCell ref="Z229:AB229"/>
    <mergeCell ref="AG229:AJ229"/>
    <mergeCell ref="H230:J230"/>
    <mergeCell ref="T230:V230"/>
    <mergeCell ref="Z230:AB230"/>
    <mergeCell ref="AG230:AJ230"/>
    <mergeCell ref="A220:Y221"/>
    <mergeCell ref="B222:M222"/>
    <mergeCell ref="N222:Y222"/>
    <mergeCell ref="B223:D223"/>
    <mergeCell ref="E223:G223"/>
    <mergeCell ref="H223:J223"/>
    <mergeCell ref="K223:M223"/>
    <mergeCell ref="N223:P223"/>
    <mergeCell ref="Q223:S223"/>
    <mergeCell ref="T223:V223"/>
    <mergeCell ref="W223:Y223"/>
    <mergeCell ref="Z228:AF228"/>
    <mergeCell ref="AG228:AN228"/>
    <mergeCell ref="H239:J239"/>
    <mergeCell ref="T239:V239"/>
    <mergeCell ref="Z239:AB239"/>
    <mergeCell ref="AG239:AJ239"/>
    <mergeCell ref="Z231:AB231"/>
    <mergeCell ref="AG231:AJ231"/>
    <mergeCell ref="B232:M232"/>
    <mergeCell ref="N232:Y232"/>
    <mergeCell ref="B233:D233"/>
    <mergeCell ref="E233:G233"/>
    <mergeCell ref="H233:J233"/>
    <mergeCell ref="K233:M233"/>
    <mergeCell ref="N233:P233"/>
    <mergeCell ref="Q233:S233"/>
    <mergeCell ref="B231:D231"/>
    <mergeCell ref="H231:J231"/>
    <mergeCell ref="K231:M231"/>
    <mergeCell ref="N231:P231"/>
    <mergeCell ref="T231:V231"/>
    <mergeCell ref="W231:Y231"/>
    <mergeCell ref="T233:V233"/>
    <mergeCell ref="W233:Y233"/>
    <mergeCell ref="Z238:AF238"/>
    <mergeCell ref="AG238:AN238"/>
    <mergeCell ref="H240:J240"/>
    <mergeCell ref="T240:V240"/>
    <mergeCell ref="Z240:AB240"/>
    <mergeCell ref="AG240:AJ240"/>
    <mergeCell ref="B241:D241"/>
    <mergeCell ref="H241:J241"/>
    <mergeCell ref="K241:M241"/>
    <mergeCell ref="N241:P241"/>
    <mergeCell ref="T241:V241"/>
    <mergeCell ref="W241:Y241"/>
    <mergeCell ref="T243:V243"/>
    <mergeCell ref="W243:Y243"/>
    <mergeCell ref="Z248:AF248"/>
    <mergeCell ref="AG248:AN248"/>
    <mergeCell ref="H249:J249"/>
    <mergeCell ref="T249:V249"/>
    <mergeCell ref="Z249:AB249"/>
    <mergeCell ref="AG249:AJ249"/>
    <mergeCell ref="Z241:AB241"/>
    <mergeCell ref="AG241:AJ241"/>
    <mergeCell ref="B242:M242"/>
    <mergeCell ref="N242:Y242"/>
    <mergeCell ref="B243:D243"/>
    <mergeCell ref="E243:G243"/>
    <mergeCell ref="H243:J243"/>
    <mergeCell ref="K243:M243"/>
    <mergeCell ref="N243:P243"/>
    <mergeCell ref="Q243:S243"/>
    <mergeCell ref="H250:J250"/>
    <mergeCell ref="T250:V250"/>
    <mergeCell ref="Z250:AB250"/>
    <mergeCell ref="AG250:AJ250"/>
    <mergeCell ref="B251:D251"/>
    <mergeCell ref="H251:J251"/>
    <mergeCell ref="K251:M251"/>
    <mergeCell ref="N251:P251"/>
    <mergeCell ref="T251:V251"/>
    <mergeCell ref="W251:Y251"/>
    <mergeCell ref="T253:V253"/>
    <mergeCell ref="W253:Y253"/>
    <mergeCell ref="Z258:AF258"/>
    <mergeCell ref="AG258:AN258"/>
    <mergeCell ref="H259:J259"/>
    <mergeCell ref="T259:V259"/>
    <mergeCell ref="Z259:AB259"/>
    <mergeCell ref="AG259:AJ259"/>
    <mergeCell ref="Z251:AB251"/>
    <mergeCell ref="AG251:AJ251"/>
    <mergeCell ref="B252:M252"/>
    <mergeCell ref="N252:Y252"/>
    <mergeCell ref="B253:D253"/>
    <mergeCell ref="E253:G253"/>
    <mergeCell ref="H253:J253"/>
    <mergeCell ref="K253:M253"/>
    <mergeCell ref="N253:P253"/>
    <mergeCell ref="Q253:S253"/>
    <mergeCell ref="H260:J260"/>
    <mergeCell ref="T260:V260"/>
    <mergeCell ref="Z260:AB260"/>
    <mergeCell ref="AG260:AJ260"/>
    <mergeCell ref="B261:D261"/>
    <mergeCell ref="H261:J261"/>
    <mergeCell ref="K261:M261"/>
    <mergeCell ref="N261:P261"/>
    <mergeCell ref="T261:V261"/>
    <mergeCell ref="W261:Y261"/>
    <mergeCell ref="N262:Y262"/>
    <mergeCell ref="B263:D263"/>
    <mergeCell ref="E263:G263"/>
    <mergeCell ref="H263:J263"/>
    <mergeCell ref="K263:M263"/>
    <mergeCell ref="N263:P263"/>
    <mergeCell ref="Q263:S263"/>
    <mergeCell ref="Z266:AB266"/>
    <mergeCell ref="Z267:AB267"/>
    <mergeCell ref="Z264:AB264"/>
    <mergeCell ref="Z265:AB265"/>
    <mergeCell ref="AN14:AP14"/>
    <mergeCell ref="Z271:AB271"/>
    <mergeCell ref="AG271:AJ271"/>
    <mergeCell ref="H270:J270"/>
    <mergeCell ref="T270:V270"/>
    <mergeCell ref="Z270:AB270"/>
    <mergeCell ref="AG270:AJ270"/>
    <mergeCell ref="B271:D271"/>
    <mergeCell ref="H271:J271"/>
    <mergeCell ref="K271:M271"/>
    <mergeCell ref="N271:P271"/>
    <mergeCell ref="T271:V271"/>
    <mergeCell ref="W271:Y271"/>
    <mergeCell ref="T263:V263"/>
    <mergeCell ref="W263:Y263"/>
    <mergeCell ref="Z268:AF268"/>
    <mergeCell ref="AG268:AN268"/>
    <mergeCell ref="H269:J269"/>
    <mergeCell ref="T269:V269"/>
    <mergeCell ref="Z269:AB269"/>
    <mergeCell ref="AG269:AJ269"/>
    <mergeCell ref="Z261:AB261"/>
    <mergeCell ref="AG261:AJ261"/>
    <mergeCell ref="B262:M262"/>
    <mergeCell ref="AN22:AP22"/>
    <mergeCell ref="AN23:AP23"/>
    <mergeCell ref="AN24:AP24"/>
    <mergeCell ref="AN25:AP25"/>
    <mergeCell ref="AN26:AP26"/>
    <mergeCell ref="AN27:AP27"/>
    <mergeCell ref="AN28:AP28"/>
    <mergeCell ref="AN29:AP29"/>
    <mergeCell ref="AN7:AT8"/>
    <mergeCell ref="AN15:AP15"/>
    <mergeCell ref="AN16:AP16"/>
    <mergeCell ref="AN17:AP17"/>
    <mergeCell ref="AN18:AP18"/>
    <mergeCell ref="AN19:AP19"/>
    <mergeCell ref="AN20:AP20"/>
    <mergeCell ref="AN21:AP21"/>
    <mergeCell ref="AQ10:AT10"/>
    <mergeCell ref="AQ11:AT11"/>
    <mergeCell ref="AQ12:AT12"/>
    <mergeCell ref="AQ13:AT13"/>
    <mergeCell ref="AN10:AP10"/>
    <mergeCell ref="AN11:AP11"/>
    <mergeCell ref="AN12:AP12"/>
    <mergeCell ref="AN13:AP13"/>
    <mergeCell ref="AU7:BA8"/>
    <mergeCell ref="AU10:AW10"/>
    <mergeCell ref="AX10:BA10"/>
    <mergeCell ref="AU11:AW11"/>
    <mergeCell ref="AX11:BA11"/>
    <mergeCell ref="AU12:AW12"/>
    <mergeCell ref="AX12:BA12"/>
    <mergeCell ref="AU13:AW13"/>
    <mergeCell ref="AX13:BA13"/>
    <mergeCell ref="AU14:AW14"/>
    <mergeCell ref="AU15:AW15"/>
    <mergeCell ref="AU16:AW16"/>
    <mergeCell ref="AU17:AW17"/>
    <mergeCell ref="AU18:AW18"/>
    <mergeCell ref="AU19:AW19"/>
    <mergeCell ref="AU20:AW20"/>
    <mergeCell ref="AU21:AW21"/>
    <mergeCell ref="AU22:AW22"/>
    <mergeCell ref="AU23:AW23"/>
    <mergeCell ref="AU24:AW24"/>
    <mergeCell ref="AU25:AW25"/>
    <mergeCell ref="AU26:AW26"/>
    <mergeCell ref="AU27:AW27"/>
    <mergeCell ref="AU28:AW28"/>
    <mergeCell ref="AU29:AW29"/>
    <mergeCell ref="AN30:AT30"/>
    <mergeCell ref="AU30:BA30"/>
    <mergeCell ref="AN31:AP31"/>
    <mergeCell ref="AN32:AP32"/>
    <mergeCell ref="AN33:AP33"/>
    <mergeCell ref="AN34:AP34"/>
    <mergeCell ref="AN35:AP35"/>
    <mergeCell ref="AN36:AP36"/>
    <mergeCell ref="AN37:AP37"/>
    <mergeCell ref="AN38:AP38"/>
    <mergeCell ref="AU31:AW31"/>
    <mergeCell ref="AU32:AW32"/>
    <mergeCell ref="AU33:AW33"/>
    <mergeCell ref="AU34:AW34"/>
    <mergeCell ref="AU35:AW35"/>
    <mergeCell ref="AU36:AW36"/>
    <mergeCell ref="AU37:AW37"/>
    <mergeCell ref="AU38:AW38"/>
  </mergeCells>
  <pageMargins left="0.7" right="0.7" top="0.75" bottom="0.75" header="0.3" footer="0.3"/>
  <drawing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E04C79-3224-4EE7-9E80-DCEFEFEAB33E}">
  <dimension ref="A1:AG102"/>
  <sheetViews>
    <sheetView zoomScaleNormal="100" workbookViewId="0">
      <selection activeCell="V61" sqref="V61"/>
    </sheetView>
  </sheetViews>
  <sheetFormatPr defaultRowHeight="15" x14ac:dyDescent="0.25"/>
  <cols>
    <col min="1" max="1" width="16.42578125" customWidth="1"/>
    <col min="2" max="17" width="13.7109375" customWidth="1"/>
    <col min="23" max="26" width="12.7109375" customWidth="1"/>
    <col min="27" max="27" width="11.42578125" customWidth="1"/>
    <col min="28" max="28" width="11.140625" customWidth="1"/>
    <col min="29" max="29" width="12.5703125" customWidth="1"/>
    <col min="30" max="33" width="12.7109375" customWidth="1"/>
  </cols>
  <sheetData>
    <row r="1" spans="1:33" ht="15" customHeight="1" x14ac:dyDescent="0.25">
      <c r="A1" s="311" t="s">
        <v>318</v>
      </c>
      <c r="B1" s="312"/>
      <c r="C1" s="312"/>
      <c r="D1" s="312"/>
      <c r="E1" s="312"/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84"/>
      <c r="S1" s="84"/>
      <c r="T1" s="84"/>
      <c r="U1" s="84"/>
      <c r="V1" s="84"/>
      <c r="W1" s="84"/>
      <c r="X1" s="84"/>
      <c r="Y1" s="84"/>
    </row>
    <row r="2" spans="1:33" ht="15" customHeight="1" x14ac:dyDescent="0.25">
      <c r="A2" s="313"/>
      <c r="B2" s="314"/>
      <c r="C2" s="314"/>
      <c r="D2" s="314"/>
      <c r="E2" s="314"/>
      <c r="F2" s="314"/>
      <c r="G2" s="314"/>
      <c r="H2" s="314"/>
      <c r="I2" s="314"/>
      <c r="J2" s="314"/>
      <c r="K2" s="314"/>
      <c r="L2" s="314"/>
      <c r="M2" s="314"/>
      <c r="N2" s="314"/>
      <c r="O2" s="314"/>
      <c r="P2" s="314"/>
      <c r="Q2" s="314"/>
      <c r="R2" s="85"/>
      <c r="S2" s="85"/>
      <c r="T2" s="85"/>
      <c r="U2" s="85"/>
      <c r="V2" s="85"/>
      <c r="W2" s="85"/>
      <c r="X2" s="85"/>
      <c r="Y2" s="85"/>
    </row>
    <row r="3" spans="1:33" ht="15" customHeight="1" x14ac:dyDescent="0.25">
      <c r="A3" s="313"/>
      <c r="B3" s="314"/>
      <c r="C3" s="314"/>
      <c r="D3" s="314"/>
      <c r="E3" s="314"/>
      <c r="F3" s="314"/>
      <c r="G3" s="314"/>
      <c r="H3" s="314"/>
      <c r="I3" s="314"/>
      <c r="J3" s="314"/>
      <c r="K3" s="314"/>
      <c r="L3" s="314"/>
      <c r="M3" s="314"/>
      <c r="N3" s="314"/>
      <c r="O3" s="314"/>
      <c r="P3" s="314"/>
      <c r="Q3" s="314"/>
      <c r="R3" s="85"/>
      <c r="S3" s="85"/>
      <c r="T3" s="85"/>
      <c r="U3" s="85"/>
      <c r="V3" s="85"/>
      <c r="W3" s="85"/>
      <c r="X3" s="85"/>
      <c r="Y3" s="85"/>
    </row>
    <row r="4" spans="1:33" ht="15" customHeight="1" x14ac:dyDescent="0.25">
      <c r="A4" s="313"/>
      <c r="B4" s="314"/>
      <c r="C4" s="314"/>
      <c r="D4" s="314"/>
      <c r="E4" s="314"/>
      <c r="F4" s="314"/>
      <c r="G4" s="314"/>
      <c r="H4" s="314"/>
      <c r="I4" s="314"/>
      <c r="J4" s="314"/>
      <c r="K4" s="314"/>
      <c r="L4" s="314"/>
      <c r="M4" s="314"/>
      <c r="N4" s="314"/>
      <c r="O4" s="314"/>
      <c r="P4" s="314"/>
      <c r="Q4" s="314"/>
      <c r="R4" s="85"/>
      <c r="S4" s="85"/>
      <c r="T4" s="85"/>
      <c r="U4" s="85"/>
      <c r="V4" s="85"/>
      <c r="W4" s="85"/>
      <c r="X4" s="85"/>
      <c r="Y4" s="85"/>
    </row>
    <row r="5" spans="1:33" ht="15.75" customHeight="1" thickBot="1" x14ac:dyDescent="0.3">
      <c r="A5" s="315"/>
      <c r="B5" s="316"/>
      <c r="C5" s="316"/>
      <c r="D5" s="316"/>
      <c r="E5" s="316"/>
      <c r="F5" s="316"/>
      <c r="G5" s="316"/>
      <c r="H5" s="316"/>
      <c r="I5" s="316"/>
      <c r="J5" s="316"/>
      <c r="K5" s="316"/>
      <c r="L5" s="316"/>
      <c r="M5" s="316"/>
      <c r="N5" s="316"/>
      <c r="O5" s="316"/>
      <c r="P5" s="316"/>
      <c r="Q5" s="316"/>
      <c r="R5" s="85"/>
      <c r="S5" s="85"/>
      <c r="T5" s="85"/>
      <c r="U5" s="85"/>
      <c r="V5" s="85"/>
      <c r="W5" s="85"/>
      <c r="X5" s="85"/>
      <c r="Y5" s="85"/>
    </row>
    <row r="6" spans="1:33" ht="35.25" customHeight="1" thickBot="1" x14ac:dyDescent="0.6">
      <c r="A6" s="308" t="s">
        <v>4</v>
      </c>
      <c r="B6" s="309"/>
      <c r="C6" s="309"/>
      <c r="D6" s="309"/>
      <c r="E6" s="309"/>
      <c r="F6" s="309"/>
      <c r="G6" s="309"/>
      <c r="H6" s="309"/>
      <c r="I6" s="309"/>
      <c r="J6" s="309"/>
      <c r="K6" s="309"/>
      <c r="L6" s="309"/>
      <c r="M6" s="309"/>
      <c r="N6" s="309"/>
      <c r="O6" s="309"/>
      <c r="P6" s="309"/>
      <c r="Q6" s="310"/>
      <c r="T6" s="242" t="s">
        <v>354</v>
      </c>
      <c r="U6" s="210"/>
      <c r="V6" s="210"/>
      <c r="W6" s="210"/>
      <c r="X6" s="210"/>
      <c r="Y6" s="210"/>
      <c r="Z6" s="211"/>
      <c r="AA6" s="242" t="s">
        <v>366</v>
      </c>
      <c r="AB6" s="210"/>
      <c r="AC6" s="210"/>
      <c r="AD6" s="210"/>
      <c r="AE6" s="210"/>
      <c r="AF6" s="210"/>
      <c r="AG6" s="211"/>
    </row>
    <row r="7" spans="1:33" ht="15.75" thickBot="1" x14ac:dyDescent="0.3">
      <c r="A7" s="290" t="s">
        <v>11</v>
      </c>
      <c r="B7" s="293" t="s">
        <v>0</v>
      </c>
      <c r="C7" s="294"/>
      <c r="D7" s="294"/>
      <c r="E7" s="295"/>
      <c r="F7" s="296" t="s">
        <v>1</v>
      </c>
      <c r="G7" s="297"/>
      <c r="H7" s="297"/>
      <c r="I7" s="298"/>
      <c r="J7" s="296" t="s">
        <v>2</v>
      </c>
      <c r="K7" s="297"/>
      <c r="L7" s="297"/>
      <c r="M7" s="298"/>
      <c r="N7" s="296" t="s">
        <v>312</v>
      </c>
      <c r="O7" s="297"/>
      <c r="P7" s="297"/>
      <c r="Q7" s="298"/>
      <c r="T7" s="243"/>
      <c r="U7" s="244"/>
      <c r="V7" s="244"/>
      <c r="W7" s="244"/>
      <c r="X7" s="244"/>
      <c r="Y7" s="244"/>
      <c r="Z7" s="251"/>
      <c r="AA7" s="243"/>
      <c r="AB7" s="244"/>
      <c r="AC7" s="244"/>
      <c r="AD7" s="244"/>
      <c r="AE7" s="244"/>
      <c r="AF7" s="244"/>
      <c r="AG7" s="251"/>
    </row>
    <row r="8" spans="1:33" ht="15.75" thickBot="1" x14ac:dyDescent="0.3">
      <c r="A8" s="291"/>
      <c r="B8" s="242" t="s">
        <v>324</v>
      </c>
      <c r="C8" s="211"/>
      <c r="D8" s="248" t="s">
        <v>325</v>
      </c>
      <c r="E8" s="250"/>
      <c r="F8" s="242" t="s">
        <v>324</v>
      </c>
      <c r="G8" s="211"/>
      <c r="H8" s="248" t="s">
        <v>325</v>
      </c>
      <c r="I8" s="250"/>
      <c r="J8" s="242" t="s">
        <v>324</v>
      </c>
      <c r="K8" s="211"/>
      <c r="L8" s="248" t="s">
        <v>325</v>
      </c>
      <c r="M8" s="250"/>
      <c r="N8" s="242" t="s">
        <v>324</v>
      </c>
      <c r="O8" s="211"/>
      <c r="P8" s="248" t="s">
        <v>325</v>
      </c>
      <c r="Q8" s="250"/>
      <c r="T8" s="93"/>
      <c r="U8" s="94"/>
      <c r="V8" s="94"/>
      <c r="W8" s="94" t="s">
        <v>4</v>
      </c>
      <c r="X8" s="94" t="s">
        <v>3</v>
      </c>
      <c r="Y8" s="94" t="s">
        <v>6</v>
      </c>
      <c r="Z8" s="95" t="s">
        <v>5</v>
      </c>
      <c r="AA8" s="93"/>
      <c r="AB8" s="94"/>
      <c r="AC8" s="94"/>
      <c r="AD8" s="94" t="s">
        <v>4</v>
      </c>
      <c r="AE8" s="94" t="s">
        <v>3</v>
      </c>
      <c r="AF8" s="94" t="s">
        <v>6</v>
      </c>
      <c r="AG8" s="95" t="s">
        <v>5</v>
      </c>
    </row>
    <row r="9" spans="1:33" ht="15.75" thickBot="1" x14ac:dyDescent="0.3">
      <c r="A9" s="292"/>
      <c r="B9" s="82" t="s">
        <v>315</v>
      </c>
      <c r="C9" s="83" t="s">
        <v>316</v>
      </c>
      <c r="D9" s="82" t="s">
        <v>315</v>
      </c>
      <c r="E9" s="83" t="s">
        <v>316</v>
      </c>
      <c r="F9" s="82" t="s">
        <v>315</v>
      </c>
      <c r="G9" s="83" t="s">
        <v>316</v>
      </c>
      <c r="H9" s="82" t="s">
        <v>315</v>
      </c>
      <c r="I9" s="83" t="s">
        <v>316</v>
      </c>
      <c r="J9" s="82" t="s">
        <v>315</v>
      </c>
      <c r="K9" s="83" t="s">
        <v>316</v>
      </c>
      <c r="L9" s="82" t="s">
        <v>315</v>
      </c>
      <c r="M9" s="83" t="s">
        <v>316</v>
      </c>
      <c r="N9" s="82" t="s">
        <v>315</v>
      </c>
      <c r="O9" s="83" t="s">
        <v>316</v>
      </c>
      <c r="P9" s="82" t="s">
        <v>315</v>
      </c>
      <c r="Q9" s="83" t="s">
        <v>316</v>
      </c>
      <c r="T9" s="185" t="s">
        <v>331</v>
      </c>
      <c r="U9" s="186"/>
      <c r="V9" s="186"/>
      <c r="W9" s="215">
        <v>173.07696373333334</v>
      </c>
      <c r="X9" s="215"/>
      <c r="Y9" s="215"/>
      <c r="Z9" s="216"/>
      <c r="AA9" s="185" t="s">
        <v>331</v>
      </c>
      <c r="AB9" s="186"/>
      <c r="AC9" s="186"/>
      <c r="AD9" s="215">
        <v>173.07696373333334</v>
      </c>
      <c r="AE9" s="215"/>
      <c r="AF9" s="215"/>
      <c r="AG9" s="216"/>
    </row>
    <row r="10" spans="1:33" x14ac:dyDescent="0.25">
      <c r="A10" s="4" t="s">
        <v>319</v>
      </c>
      <c r="B10" s="86">
        <f>'Regeneration 5 cycles'!AC74</f>
        <v>0.18953703969525493</v>
      </c>
      <c r="C10" s="87">
        <f>'Regeneration 5 cycles'!AK74</f>
        <v>0.81429711759192702</v>
      </c>
      <c r="D10" s="86">
        <f>'Regeneration 5 cycles'!AC75</f>
        <v>6.3826843623902979E-2</v>
      </c>
      <c r="E10" s="87">
        <f>'Regeneration 5 cycles'!AK75</f>
        <v>9.5978058591682652E-2</v>
      </c>
      <c r="F10" s="86">
        <f>'Regeneration 5 cycles'!AD74</f>
        <v>0.58861671810237681</v>
      </c>
      <c r="G10" s="87">
        <f>'Regeneration 5 cycles'!AL74</f>
        <v>0.86529792519600979</v>
      </c>
      <c r="H10" s="86">
        <f>'Regeneration 5 cycles'!AD75</f>
        <v>0.1058700172880217</v>
      </c>
      <c r="I10" s="87">
        <f>'Regeneration 5 cycles'!AL75</f>
        <v>2.5597877391752357E-4</v>
      </c>
      <c r="J10" s="86">
        <f>'Regeneration 5 cycles'!AE74</f>
        <v>9.3170323625044016E-2</v>
      </c>
      <c r="K10" s="87">
        <f>'Regeneration 5 cycles'!AM74</f>
        <v>0.87236137374687961</v>
      </c>
      <c r="L10" s="86">
        <f>'Regeneration 5 cycles'!AE75</f>
        <v>9.3622691294086291E-3</v>
      </c>
      <c r="M10" s="87">
        <f>'Regeneration 5 cycles'!AM75</f>
        <v>0.12946424897780756</v>
      </c>
      <c r="N10" s="86">
        <f>'Regeneration 5 cycles'!AF74</f>
        <v>0.29044136047422525</v>
      </c>
      <c r="O10" s="87">
        <f>'Regeneration 5 cycles'!AN74</f>
        <v>0.85065213884493884</v>
      </c>
      <c r="P10" s="86">
        <f>'Regeneration 5 cycles'!AF75</f>
        <v>5.3444863927505554E-2</v>
      </c>
      <c r="Q10" s="87">
        <f>'Regeneration 5 cycles'!AN75</f>
        <v>1.1247389720014416E-2</v>
      </c>
      <c r="T10" s="185" t="s">
        <v>332</v>
      </c>
      <c r="U10" s="186"/>
      <c r="V10" s="186"/>
      <c r="W10" s="215">
        <v>56.281607999999999</v>
      </c>
      <c r="X10" s="215"/>
      <c r="Y10" s="215"/>
      <c r="Z10" s="216"/>
      <c r="AA10" s="185" t="s">
        <v>332</v>
      </c>
      <c r="AB10" s="186"/>
      <c r="AC10" s="186"/>
      <c r="AD10" s="215">
        <v>56.281607999999999</v>
      </c>
      <c r="AE10" s="215"/>
      <c r="AF10" s="215"/>
      <c r="AG10" s="216"/>
    </row>
    <row r="11" spans="1:33" x14ac:dyDescent="0.25">
      <c r="A11" s="4" t="s">
        <v>320</v>
      </c>
      <c r="B11" s="88">
        <f>'Regeneration 5 cycles'!AC84</f>
        <v>0.39845221938718756</v>
      </c>
      <c r="C11" s="89">
        <f>'Regeneration 5 cycles'!AK84</f>
        <v>0.87409186467664468</v>
      </c>
      <c r="D11" s="88">
        <f>'Regeneration 5 cycles'!AC85</f>
        <v>3.7706974164119236E-2</v>
      </c>
      <c r="E11" s="89">
        <f>'Regeneration 5 cycles'!AK85</f>
        <v>6.5222918560447915E-2</v>
      </c>
      <c r="F11" s="88">
        <f>'Regeneration 5 cycles'!AD84</f>
        <v>0.86443737179758551</v>
      </c>
      <c r="G11" s="89">
        <f>'Regeneration 5 cycles'!AL84</f>
        <v>0.98751450591170964</v>
      </c>
      <c r="H11" s="88">
        <f>'Regeneration 5 cycles'!AD85</f>
        <v>1.7046904892036602E-2</v>
      </c>
      <c r="I11" s="89">
        <f>'Regeneration 5 cycles'!AL85</f>
        <v>0.1416643350827535</v>
      </c>
      <c r="J11" s="88">
        <f>'Regeneration 5 cycles'!AE84</f>
        <v>0.11384293392363234</v>
      </c>
      <c r="K11" s="89">
        <f>'Regeneration 5 cycles'!AM84</f>
        <v>0.85643726652877938</v>
      </c>
      <c r="L11" s="88">
        <f>'Regeneration 5 cycles'!AE85</f>
        <v>9.852368666122692E-3</v>
      </c>
      <c r="M11" s="89">
        <f>'Regeneration 5 cycles'!AM85</f>
        <v>6.0575429704070094E-2</v>
      </c>
      <c r="N11" s="88">
        <f>'Regeneration 5 cycles'!AF84</f>
        <v>0.45891084170280172</v>
      </c>
      <c r="O11" s="89">
        <f>'Regeneration 5 cycles'!AN84</f>
        <v>0.90601454570571127</v>
      </c>
      <c r="P11" s="88">
        <f>'Regeneration 5 cycles'!AF85</f>
        <v>2.1535415907426168E-2</v>
      </c>
      <c r="Q11" s="89">
        <f>'Regeneration 5 cycles'!AN85</f>
        <v>4.8770607979710508E-2</v>
      </c>
      <c r="T11" s="185" t="s">
        <v>333</v>
      </c>
      <c r="U11" s="186"/>
      <c r="V11" s="186"/>
      <c r="W11" s="215">
        <v>67.514491733333344</v>
      </c>
      <c r="X11" s="215"/>
      <c r="Y11" s="215"/>
      <c r="Z11" s="216"/>
      <c r="AA11" s="185" t="s">
        <v>333</v>
      </c>
      <c r="AB11" s="186"/>
      <c r="AC11" s="186"/>
      <c r="AD11" s="215">
        <v>67.514491733333344</v>
      </c>
      <c r="AE11" s="215"/>
      <c r="AF11" s="215"/>
      <c r="AG11" s="216"/>
    </row>
    <row r="12" spans="1:33" x14ac:dyDescent="0.25">
      <c r="A12" s="4" t="s">
        <v>321</v>
      </c>
      <c r="B12" s="88">
        <f>'Regeneration 5 cycles'!AC94</f>
        <v>0.31595840939321529</v>
      </c>
      <c r="C12" s="89">
        <f>'Regeneration 5 cycles'!AK94</f>
        <v>0.88128373625574974</v>
      </c>
      <c r="D12" s="88">
        <f>'Regeneration 5 cycles'!AC95</f>
        <v>1.7074566259916178E-2</v>
      </c>
      <c r="E12" s="89">
        <f>'Regeneration 5 cycles'!AK95</f>
        <v>5.8602044666542022E-2</v>
      </c>
      <c r="F12" s="88">
        <f>'Regeneration 5 cycles'!AD94</f>
        <v>0.74477764120903311</v>
      </c>
      <c r="G12" s="89">
        <f>'Regeneration 5 cycles'!AL94</f>
        <v>1.0662223444791972</v>
      </c>
      <c r="H12" s="88">
        <f>'Regeneration 5 cycles'!AD95</f>
        <v>9.84846159304106E-3</v>
      </c>
      <c r="I12" s="89">
        <f>'Regeneration 5 cycles'!AL95</f>
        <v>1.5669831485741043E-2</v>
      </c>
      <c r="J12" s="88">
        <f>'Regeneration 5 cycles'!AE94</f>
        <v>0.12670388825714132</v>
      </c>
      <c r="K12" s="89">
        <f>'Regeneration 5 cycles'!AM94</f>
        <v>0.78022327142766268</v>
      </c>
      <c r="L12" s="88">
        <f>'Regeneration 5 cycles'!AE95</f>
        <v>4.0980644251998447E-2</v>
      </c>
      <c r="M12" s="89">
        <f>'Regeneration 5 cycles'!AM95</f>
        <v>0.11212872658458187</v>
      </c>
      <c r="N12" s="88">
        <f>'Regeneration 5 cycles'!AF94</f>
        <v>0.39581331295312994</v>
      </c>
      <c r="O12" s="89">
        <f>'Regeneration 5 cycles'!AN94</f>
        <v>0.9092431173875366</v>
      </c>
      <c r="P12" s="88">
        <f>'Regeneration 5 cycles'!AF95</f>
        <v>1.1251513195041167E-2</v>
      </c>
      <c r="Q12" s="89">
        <f>'Regeneration 5 cycles'!AN95</f>
        <v>5.1686979921794531E-2</v>
      </c>
      <c r="T12" s="185" t="s">
        <v>334</v>
      </c>
      <c r="U12" s="186"/>
      <c r="V12" s="186"/>
      <c r="W12" s="215">
        <v>49.280864000000001</v>
      </c>
      <c r="X12" s="215"/>
      <c r="Y12" s="215"/>
      <c r="Z12" s="216"/>
      <c r="AA12" s="185" t="s">
        <v>334</v>
      </c>
      <c r="AB12" s="186"/>
      <c r="AC12" s="186"/>
      <c r="AD12" s="215">
        <v>49.280864000000001</v>
      </c>
      <c r="AE12" s="215"/>
      <c r="AF12" s="215"/>
      <c r="AG12" s="216"/>
    </row>
    <row r="13" spans="1:33" x14ac:dyDescent="0.25">
      <c r="A13" s="4" t="s">
        <v>322</v>
      </c>
      <c r="B13" s="88">
        <f>'Regeneration 5 cycles'!AC104</f>
        <v>0.3229367161451443</v>
      </c>
      <c r="C13" s="89">
        <f>'Regeneration 5 cycles'!AK104</f>
        <v>0.98516084068154752</v>
      </c>
      <c r="D13" s="88">
        <f>'Regeneration 5 cycles'!AC105</f>
        <v>6.6274964258871388E-2</v>
      </c>
      <c r="E13" s="89">
        <f>'Regeneration 5 cycles'!AK105</f>
        <v>1.4507461612062483E-2</v>
      </c>
      <c r="F13" s="88">
        <f>'Regeneration 5 cycles'!AD104</f>
        <v>0.67685244612671758</v>
      </c>
      <c r="G13" s="89">
        <f>'Regeneration 5 cycles'!AL104</f>
        <v>1.110333590908839</v>
      </c>
      <c r="H13" s="88">
        <f>'Regeneration 5 cycles'!AD105</f>
        <v>8.1126686068534112E-2</v>
      </c>
      <c r="I13" s="89">
        <f>'Regeneration 5 cycles'!AL105</f>
        <v>3.8211579030834469E-2</v>
      </c>
      <c r="J13" s="88">
        <f>'Regeneration 5 cycles'!AE104</f>
        <v>0.15326945849246476</v>
      </c>
      <c r="K13" s="89">
        <f>'Regeneration 5 cycles'!AM104</f>
        <v>0.57008807869431588</v>
      </c>
      <c r="L13" s="88">
        <f>'Regeneration 5 cycles'!AE105</f>
        <v>2.132605192298279E-3</v>
      </c>
      <c r="M13" s="89">
        <f>'Regeneration 5 cycles'!AM105</f>
        <v>0.15406682888431064</v>
      </c>
      <c r="N13" s="88">
        <f>'Regeneration 5 cycles'!AF104</f>
        <v>0.38435287358810888</v>
      </c>
      <c r="O13" s="89">
        <f>'Regeneration 5 cycles'!AN104</f>
        <v>0.88852750342823428</v>
      </c>
      <c r="P13" s="88">
        <f>'Regeneration 5 cycles'!AF105</f>
        <v>4.8423015045035739E-2</v>
      </c>
      <c r="Q13" s="89">
        <f>'Regeneration 5 cycles'!AN105</f>
        <v>4.3454237155179806E-2</v>
      </c>
      <c r="T13" s="185" t="s">
        <v>335</v>
      </c>
      <c r="U13" s="186"/>
      <c r="V13" s="186"/>
      <c r="W13" s="6">
        <v>74.852163733333327</v>
      </c>
      <c r="X13" s="6">
        <v>100.02336373333333</v>
      </c>
      <c r="Y13" s="6">
        <v>86.468963733333339</v>
      </c>
      <c r="Z13" s="52">
        <v>107.97506773333333</v>
      </c>
      <c r="AA13" s="185" t="s">
        <v>335</v>
      </c>
      <c r="AB13" s="186"/>
      <c r="AC13" s="186"/>
      <c r="AD13" s="6">
        <v>69.574963733333334</v>
      </c>
      <c r="AE13" s="6">
        <v>94.610203733333336</v>
      </c>
      <c r="AF13" s="6">
        <v>85.728483733333348</v>
      </c>
      <c r="AG13" s="52">
        <v>109.11222773333334</v>
      </c>
    </row>
    <row r="14" spans="1:33" ht="15.75" thickBot="1" x14ac:dyDescent="0.3">
      <c r="A14" s="5" t="s">
        <v>323</v>
      </c>
      <c r="B14" s="90">
        <f>'Regeneration 5 cycles'!AC114</f>
        <v>0.31164271756461998</v>
      </c>
      <c r="C14" s="91">
        <f>'Regeneration 5 cycles'!AK114</f>
        <v>0.97291451673125851</v>
      </c>
      <c r="D14" s="90">
        <f>'Regeneration 5 cycles'!AC115</f>
        <v>3.4878416444065849E-2</v>
      </c>
      <c r="E14" s="91">
        <f>'Regeneration 5 cycles'!AK115</f>
        <v>8.7976276604434259E-2</v>
      </c>
      <c r="F14" s="90">
        <f>'Regeneration 5 cycles'!AD114</f>
        <v>0.66999833243102702</v>
      </c>
      <c r="G14" s="91">
        <f>'Regeneration 5 cycles'!AL114</f>
        <v>0.96136356987700422</v>
      </c>
      <c r="H14" s="90">
        <f>'Regeneration 5 cycles'!AD115</f>
        <v>1.1732829143093376E-2</v>
      </c>
      <c r="I14" s="91">
        <f>'Regeneration 5 cycles'!AL115</f>
        <v>2.1977749230142875E-2</v>
      </c>
      <c r="J14" s="90">
        <f>'Regeneration 5 cycles'!AE114</f>
        <v>0.17250888500046366</v>
      </c>
      <c r="K14" s="91">
        <f>'Regeneration 5 cycles'!AM114</f>
        <v>0.45035462835935924</v>
      </c>
      <c r="L14" s="90">
        <f>'Regeneration 5 cycles'!AE115</f>
        <v>5.0727236210380298E-2</v>
      </c>
      <c r="M14" s="91">
        <f>'Regeneration 5 cycles'!AM115</f>
        <v>6.0344876092488869E-2</v>
      </c>
      <c r="N14" s="90">
        <f>'Regeneration 5 cycles'!AF114</f>
        <v>0.38471664499870351</v>
      </c>
      <c r="O14" s="91">
        <f>'Regeneration 5 cycles'!AN114</f>
        <v>0.79487757165587403</v>
      </c>
      <c r="P14" s="90">
        <f>'Regeneration 5 cycles'!AF115</f>
        <v>9.1938829698025668E-3</v>
      </c>
      <c r="Q14" s="91">
        <f>'Regeneration 5 cycles'!AN115</f>
        <v>1.6536383247362767E-2</v>
      </c>
      <c r="T14" s="185" t="s">
        <v>336</v>
      </c>
      <c r="U14" s="186"/>
      <c r="V14" s="186"/>
      <c r="W14" s="6">
        <v>19.128408</v>
      </c>
      <c r="X14" s="6">
        <v>30.106007999999999</v>
      </c>
      <c r="Y14" s="6">
        <v>24.320407999999997</v>
      </c>
      <c r="Z14" s="52">
        <v>35.075207999999996</v>
      </c>
      <c r="AA14" s="185" t="s">
        <v>336</v>
      </c>
      <c r="AB14" s="186"/>
      <c r="AC14" s="186"/>
      <c r="AD14" s="6">
        <v>15.662407999999999</v>
      </c>
      <c r="AE14" s="6">
        <v>28.066008000000004</v>
      </c>
      <c r="AF14" s="6">
        <v>23.050007999999998</v>
      </c>
      <c r="AG14" s="52">
        <v>36.747608</v>
      </c>
    </row>
    <row r="15" spans="1:33" x14ac:dyDescent="0.25">
      <c r="T15" s="185" t="s">
        <v>337</v>
      </c>
      <c r="U15" s="186"/>
      <c r="V15" s="186"/>
      <c r="W15" s="6">
        <v>49.842891733333339</v>
      </c>
      <c r="X15" s="6">
        <v>62.399291733333335</v>
      </c>
      <c r="Y15" s="6">
        <v>53.394491733333346</v>
      </c>
      <c r="Z15" s="52">
        <v>64.356995733333335</v>
      </c>
      <c r="AA15" s="185" t="s">
        <v>337</v>
      </c>
      <c r="AB15" s="186"/>
      <c r="AC15" s="186"/>
      <c r="AD15" s="6">
        <v>46.690091733333333</v>
      </c>
      <c r="AE15" s="6">
        <v>59.660131733333337</v>
      </c>
      <c r="AF15" s="6">
        <v>54.009211733333338</v>
      </c>
      <c r="AG15" s="52">
        <v>65.419355733333333</v>
      </c>
    </row>
    <row r="16" spans="1:33" x14ac:dyDescent="0.25">
      <c r="T16" s="185" t="s">
        <v>338</v>
      </c>
      <c r="U16" s="186"/>
      <c r="V16" s="186"/>
      <c r="W16" s="6">
        <v>5.8808639999999972</v>
      </c>
      <c r="X16" s="6">
        <v>7.5180639999999999</v>
      </c>
      <c r="Y16" s="6">
        <v>8.7540639999999996</v>
      </c>
      <c r="Z16" s="52">
        <v>8.542863999999998</v>
      </c>
      <c r="AA16" s="185" t="s">
        <v>338</v>
      </c>
      <c r="AB16" s="186"/>
      <c r="AC16" s="186"/>
      <c r="AD16" s="6">
        <v>7.2224639999999987</v>
      </c>
      <c r="AE16" s="6">
        <v>6.8840639999999995</v>
      </c>
      <c r="AF16" s="6">
        <v>8.6692639999999983</v>
      </c>
      <c r="AG16" s="52">
        <v>6.9452639999999981</v>
      </c>
    </row>
    <row r="17" spans="1:33" x14ac:dyDescent="0.25">
      <c r="T17" s="185" t="s">
        <v>339</v>
      </c>
      <c r="U17" s="186"/>
      <c r="V17" s="186"/>
      <c r="W17" s="6">
        <v>73.665100000000024</v>
      </c>
      <c r="X17" s="6">
        <v>93.521767999999994</v>
      </c>
      <c r="Y17" s="6">
        <v>82.23332400000001</v>
      </c>
      <c r="Z17" s="52">
        <v>100.38254000000001</v>
      </c>
      <c r="AA17" s="185" t="s">
        <v>339</v>
      </c>
      <c r="AB17" s="186"/>
      <c r="AC17" s="186"/>
      <c r="AD17" s="6">
        <v>63.702064</v>
      </c>
      <c r="AE17" s="6">
        <v>85.566648000000001</v>
      </c>
      <c r="AF17" s="6">
        <v>78.654871999999997</v>
      </c>
      <c r="AG17" s="52">
        <v>104.67547599999999</v>
      </c>
    </row>
    <row r="18" spans="1:33" x14ac:dyDescent="0.25">
      <c r="T18" s="185" t="s">
        <v>340</v>
      </c>
      <c r="U18" s="186"/>
      <c r="V18" s="186"/>
      <c r="W18" s="6">
        <v>17.605240000000002</v>
      </c>
      <c r="X18" s="6">
        <v>26.98424</v>
      </c>
      <c r="Y18" s="6">
        <v>23.563600000000001</v>
      </c>
      <c r="Z18" s="52">
        <v>32.200600000000001</v>
      </c>
      <c r="AA18" s="185" t="s">
        <v>340</v>
      </c>
      <c r="AB18" s="186"/>
      <c r="AC18" s="186"/>
      <c r="AD18" s="6">
        <v>14.111040000000001</v>
      </c>
      <c r="AE18" s="6">
        <v>24.215088000000002</v>
      </c>
      <c r="AF18" s="6">
        <v>21.379760000000001</v>
      </c>
      <c r="AG18" s="52">
        <v>33.056799999999996</v>
      </c>
    </row>
    <row r="19" spans="1:33" x14ac:dyDescent="0.25">
      <c r="T19" s="185" t="s">
        <v>341</v>
      </c>
      <c r="U19" s="186"/>
      <c r="V19" s="186"/>
      <c r="W19" s="6">
        <v>51.340820000000008</v>
      </c>
      <c r="X19" s="6">
        <v>63.363759999999999</v>
      </c>
      <c r="Y19" s="6">
        <v>54.082456000000008</v>
      </c>
      <c r="Z19" s="52">
        <v>63.702604000000001</v>
      </c>
      <c r="AA19" s="185" t="s">
        <v>341</v>
      </c>
      <c r="AB19" s="186"/>
      <c r="AC19" s="186"/>
      <c r="AD19" s="6">
        <v>45.694583999999999</v>
      </c>
      <c r="AE19" s="6">
        <v>58.100168000000004</v>
      </c>
      <c r="AF19" s="6">
        <v>52.232439999999997</v>
      </c>
      <c r="AG19" s="52">
        <v>66.472999999999999</v>
      </c>
    </row>
    <row r="20" spans="1:33" ht="15.75" thickBot="1" x14ac:dyDescent="0.3">
      <c r="T20" s="243" t="s">
        <v>342</v>
      </c>
      <c r="U20" s="244"/>
      <c r="V20" s="244"/>
      <c r="W20" s="96">
        <v>4.7190400000000006</v>
      </c>
      <c r="X20" s="96">
        <v>3.1737679999999999</v>
      </c>
      <c r="Y20" s="96">
        <v>4.5872679999999999</v>
      </c>
      <c r="Z20" s="97">
        <v>4.479336</v>
      </c>
      <c r="AA20" s="243" t="s">
        <v>342</v>
      </c>
      <c r="AB20" s="244"/>
      <c r="AC20" s="244"/>
      <c r="AD20" s="96">
        <v>3.8964400000000001</v>
      </c>
      <c r="AE20" s="96">
        <v>3.2513920000000001</v>
      </c>
      <c r="AF20" s="96">
        <v>5.0426720000000005</v>
      </c>
      <c r="AG20" s="97">
        <v>5.1456759999999999</v>
      </c>
    </row>
    <row r="21" spans="1:33" x14ac:dyDescent="0.25">
      <c r="T21" s="242" t="s">
        <v>346</v>
      </c>
      <c r="U21" s="210"/>
      <c r="V21" s="210"/>
      <c r="W21" s="99">
        <v>0.43247906664610247</v>
      </c>
      <c r="X21" s="99">
        <v>0.57791263248321922</v>
      </c>
      <c r="Y21" s="99">
        <v>0.49959833976842555</v>
      </c>
      <c r="Z21" s="100">
        <v>0.62385580035766564</v>
      </c>
      <c r="AA21" s="242" t="s">
        <v>346</v>
      </c>
      <c r="AB21" s="210"/>
      <c r="AC21" s="210"/>
      <c r="AD21" s="99">
        <v>0.4019885849195407</v>
      </c>
      <c r="AE21" s="99">
        <v>0.54663660427451854</v>
      </c>
      <c r="AF21" s="99">
        <v>0.49532001188453179</v>
      </c>
      <c r="AG21" s="100">
        <v>0.63042605659206585</v>
      </c>
    </row>
    <row r="22" spans="1:33" x14ac:dyDescent="0.25">
      <c r="T22" s="185" t="s">
        <v>347</v>
      </c>
      <c r="U22" s="186"/>
      <c r="V22" s="186"/>
      <c r="W22" s="48">
        <v>0.33986960713702424</v>
      </c>
      <c r="X22" s="48">
        <v>0.53491733924872931</v>
      </c>
      <c r="Y22" s="48">
        <v>0.4321199920229713</v>
      </c>
      <c r="Z22" s="53">
        <v>0.62320905969850748</v>
      </c>
      <c r="AA22" s="185" t="s">
        <v>347</v>
      </c>
      <c r="AB22" s="186"/>
      <c r="AC22" s="186"/>
      <c r="AD22" s="48">
        <v>0.27828643417579679</v>
      </c>
      <c r="AE22" s="48">
        <v>0.49867104010247904</v>
      </c>
      <c r="AF22" s="48">
        <v>0.40954778690758087</v>
      </c>
      <c r="AG22" s="53">
        <v>0.65292391788095328</v>
      </c>
    </row>
    <row r="23" spans="1:33" x14ac:dyDescent="0.25">
      <c r="T23" s="185" t="s">
        <v>348</v>
      </c>
      <c r="U23" s="186"/>
      <c r="V23" s="186"/>
      <c r="W23" s="48">
        <v>0.73825471322810599</v>
      </c>
      <c r="X23" s="48">
        <v>0.924235525312049</v>
      </c>
      <c r="Y23" s="48">
        <v>0.79085971563304158</v>
      </c>
      <c r="Z23" s="53">
        <v>0.95323232214394227</v>
      </c>
      <c r="AA23" s="185" t="s">
        <v>348</v>
      </c>
      <c r="AB23" s="186"/>
      <c r="AC23" s="186"/>
      <c r="AD23" s="48">
        <v>0.69155659080939857</v>
      </c>
      <c r="AE23" s="48">
        <v>0.88366408754104353</v>
      </c>
      <c r="AF23" s="48">
        <v>0.79996472382043926</v>
      </c>
      <c r="AG23" s="53">
        <v>0.96896761056462788</v>
      </c>
    </row>
    <row r="24" spans="1:33" ht="15.75" thickBot="1" x14ac:dyDescent="0.3">
      <c r="T24" s="243" t="s">
        <v>349</v>
      </c>
      <c r="U24" s="244"/>
      <c r="V24" s="244"/>
      <c r="W24" s="101">
        <v>0.1193336220728597</v>
      </c>
      <c r="X24" s="101">
        <v>0.15255544220977943</v>
      </c>
      <c r="Y24" s="101">
        <v>0.17763617131387954</v>
      </c>
      <c r="Z24" s="102">
        <v>0.17335053216599444</v>
      </c>
      <c r="AA24" s="243" t="s">
        <v>349</v>
      </c>
      <c r="AB24" s="244"/>
      <c r="AC24" s="244"/>
      <c r="AD24" s="101">
        <v>0.14655717075090238</v>
      </c>
      <c r="AE24" s="101">
        <v>0.13969040802531382</v>
      </c>
      <c r="AF24" s="101">
        <v>0.17591542226207718</v>
      </c>
      <c r="AG24" s="102">
        <v>0.14093226936930323</v>
      </c>
    </row>
    <row r="25" spans="1:33" x14ac:dyDescent="0.25">
      <c r="T25" s="242" t="s">
        <v>350</v>
      </c>
      <c r="U25" s="210"/>
      <c r="V25" s="210"/>
      <c r="W25" s="99">
        <v>0.98414122352478262</v>
      </c>
      <c r="X25" s="99">
        <v>0.93499922927340384</v>
      </c>
      <c r="Y25" s="99">
        <v>0.95101549098707994</v>
      </c>
      <c r="Z25" s="100">
        <v>0.92968258420467365</v>
      </c>
      <c r="AA25" s="242" t="s">
        <v>350</v>
      </c>
      <c r="AB25" s="210"/>
      <c r="AC25" s="210"/>
      <c r="AD25" s="99">
        <v>0.91558889263898202</v>
      </c>
      <c r="AE25" s="99">
        <v>0.90441246951731191</v>
      </c>
      <c r="AF25" s="99">
        <v>0.91748819732614784</v>
      </c>
      <c r="AG25" s="100">
        <v>0.95933772203628154</v>
      </c>
    </row>
    <row r="26" spans="1:33" x14ac:dyDescent="0.25">
      <c r="T26" s="185" t="s">
        <v>351</v>
      </c>
      <c r="U26" s="186"/>
      <c r="V26" s="186"/>
      <c r="W26" s="48">
        <v>0.92037141825916724</v>
      </c>
      <c r="X26" s="48">
        <v>0.89630747457451021</v>
      </c>
      <c r="Y26" s="48">
        <v>0.9688817720492191</v>
      </c>
      <c r="Z26" s="53">
        <v>0.91804444894524939</v>
      </c>
      <c r="AA26" s="185" t="s">
        <v>351</v>
      </c>
      <c r="AB26" s="186"/>
      <c r="AC26" s="186"/>
      <c r="AD26" s="48">
        <v>0.90094958578527651</v>
      </c>
      <c r="AE26" s="48">
        <v>0.86279060420705356</v>
      </c>
      <c r="AF26" s="48">
        <v>0.92753807287181866</v>
      </c>
      <c r="AG26" s="53">
        <v>0.89956331307332971</v>
      </c>
    </row>
    <row r="27" spans="1:33" ht="15.75" thickBot="1" x14ac:dyDescent="0.3">
      <c r="T27" s="185" t="s">
        <v>352</v>
      </c>
      <c r="U27" s="186"/>
      <c r="V27" s="186"/>
      <c r="W27" s="48">
        <v>1.030052996818098</v>
      </c>
      <c r="X27" s="48">
        <v>1.0154563976589408</v>
      </c>
      <c r="Y27" s="48">
        <v>1.0128845550230638</v>
      </c>
      <c r="Z27" s="53">
        <v>0.98983184771326427</v>
      </c>
      <c r="AA27" s="185" t="s">
        <v>352</v>
      </c>
      <c r="AB27" s="186"/>
      <c r="AC27" s="186"/>
      <c r="AD27" s="48">
        <v>0.97867839414368485</v>
      </c>
      <c r="AE27" s="48">
        <v>0.9738524926444011</v>
      </c>
      <c r="AF27" s="48">
        <v>0.96710243167210019</v>
      </c>
      <c r="AG27" s="53">
        <v>1.0161060018836261</v>
      </c>
    </row>
    <row r="28" spans="1:33" ht="36.75" thickBot="1" x14ac:dyDescent="0.6">
      <c r="A28" s="305" t="s">
        <v>3</v>
      </c>
      <c r="B28" s="306"/>
      <c r="C28" s="306"/>
      <c r="D28" s="306"/>
      <c r="E28" s="306"/>
      <c r="F28" s="306"/>
      <c r="G28" s="306"/>
      <c r="H28" s="306"/>
      <c r="I28" s="306"/>
      <c r="J28" s="306"/>
      <c r="K28" s="306"/>
      <c r="L28" s="306"/>
      <c r="M28" s="306"/>
      <c r="N28" s="306"/>
      <c r="O28" s="306"/>
      <c r="P28" s="306"/>
      <c r="Q28" s="307"/>
      <c r="T28" s="243" t="s">
        <v>353</v>
      </c>
      <c r="U28" s="244"/>
      <c r="V28" s="244"/>
      <c r="W28" s="101">
        <v>0.80243991359092859</v>
      </c>
      <c r="X28" s="101">
        <v>0.42215229878330379</v>
      </c>
      <c r="Y28" s="101">
        <v>0.52401581711077283</v>
      </c>
      <c r="Z28" s="102">
        <v>0.52433656909439286</v>
      </c>
      <c r="AA28" s="243" t="s">
        <v>353</v>
      </c>
      <c r="AB28" s="244"/>
      <c r="AC28" s="244"/>
      <c r="AD28" s="101">
        <v>0.53948901649077119</v>
      </c>
      <c r="AE28" s="101">
        <v>0.47230705583213639</v>
      </c>
      <c r="AF28" s="101">
        <v>0.5816724464729649</v>
      </c>
      <c r="AG28" s="102">
        <v>0.74088990713671954</v>
      </c>
    </row>
    <row r="29" spans="1:33" ht="15.75" thickBot="1" x14ac:dyDescent="0.3">
      <c r="A29" s="290" t="s">
        <v>11</v>
      </c>
      <c r="B29" s="293" t="s">
        <v>0</v>
      </c>
      <c r="C29" s="294"/>
      <c r="D29" s="294"/>
      <c r="E29" s="295"/>
      <c r="F29" s="296" t="s">
        <v>1</v>
      </c>
      <c r="G29" s="297"/>
      <c r="H29" s="297"/>
      <c r="I29" s="298"/>
      <c r="J29" s="296" t="s">
        <v>2</v>
      </c>
      <c r="K29" s="297"/>
      <c r="L29" s="297"/>
      <c r="M29" s="298"/>
      <c r="N29" s="296" t="s">
        <v>312</v>
      </c>
      <c r="O29" s="297"/>
      <c r="P29" s="297"/>
      <c r="Q29" s="298"/>
      <c r="T29" s="245" t="s">
        <v>355</v>
      </c>
      <c r="U29" s="246"/>
      <c r="V29" s="246"/>
      <c r="W29" s="246"/>
      <c r="X29" s="246"/>
      <c r="Y29" s="246"/>
      <c r="Z29" s="247"/>
      <c r="AA29" s="248" t="s">
        <v>356</v>
      </c>
      <c r="AB29" s="249"/>
      <c r="AC29" s="249"/>
      <c r="AD29" s="249"/>
      <c r="AE29" s="249"/>
      <c r="AF29" s="249"/>
      <c r="AG29" s="250"/>
    </row>
    <row r="30" spans="1:33" ht="15.75" thickBot="1" x14ac:dyDescent="0.3">
      <c r="A30" s="291"/>
      <c r="B30" s="242" t="s">
        <v>324</v>
      </c>
      <c r="C30" s="211"/>
      <c r="D30" s="248" t="s">
        <v>325</v>
      </c>
      <c r="E30" s="250"/>
      <c r="F30" s="242" t="s">
        <v>324</v>
      </c>
      <c r="G30" s="211"/>
      <c r="H30" s="248" t="s">
        <v>325</v>
      </c>
      <c r="I30" s="250"/>
      <c r="J30" s="242" t="s">
        <v>324</v>
      </c>
      <c r="K30" s="211"/>
      <c r="L30" s="248" t="s">
        <v>325</v>
      </c>
      <c r="M30" s="250"/>
      <c r="N30" s="242" t="s">
        <v>324</v>
      </c>
      <c r="O30" s="211"/>
      <c r="P30" s="248" t="s">
        <v>325</v>
      </c>
      <c r="Q30" s="250"/>
      <c r="T30" s="242" t="s">
        <v>346</v>
      </c>
      <c r="U30" s="210"/>
      <c r="V30" s="210"/>
      <c r="W30" s="99">
        <f t="shared" ref="W30:Z37" si="0">AVERAGE(W21,AD21)</f>
        <v>0.41723382578282159</v>
      </c>
      <c r="X30" s="99">
        <f t="shared" si="0"/>
        <v>0.56227461837886894</v>
      </c>
      <c r="Y30" s="99">
        <f t="shared" si="0"/>
        <v>0.49745917582647869</v>
      </c>
      <c r="Z30" s="100">
        <f t="shared" si="0"/>
        <v>0.62714092847486569</v>
      </c>
      <c r="AA30" s="242" t="s">
        <v>357</v>
      </c>
      <c r="AB30" s="210"/>
      <c r="AC30" s="210"/>
      <c r="AD30" s="99">
        <f t="shared" ref="AD30:AG31" si="1">_xlfn.STDEV.S(W21,AD21)</f>
        <v>2.156002639049634E-2</v>
      </c>
      <c r="AE30" s="99">
        <f t="shared" si="1"/>
        <v>2.2115491634954E-2</v>
      </c>
      <c r="AF30" s="99">
        <f t="shared" si="1"/>
        <v>3.0252346588407713E-3</v>
      </c>
      <c r="AG30" s="100">
        <f t="shared" si="1"/>
        <v>4.6458727374775848E-3</v>
      </c>
    </row>
    <row r="31" spans="1:33" ht="15.75" thickBot="1" x14ac:dyDescent="0.3">
      <c r="A31" s="292"/>
      <c r="B31" s="82" t="s">
        <v>315</v>
      </c>
      <c r="C31" s="83" t="s">
        <v>316</v>
      </c>
      <c r="D31" s="82" t="s">
        <v>315</v>
      </c>
      <c r="E31" s="83" t="s">
        <v>316</v>
      </c>
      <c r="F31" s="82" t="s">
        <v>315</v>
      </c>
      <c r="G31" s="83" t="s">
        <v>316</v>
      </c>
      <c r="H31" s="82" t="s">
        <v>315</v>
      </c>
      <c r="I31" s="83" t="s">
        <v>316</v>
      </c>
      <c r="J31" s="82" t="s">
        <v>315</v>
      </c>
      <c r="K31" s="83" t="s">
        <v>316</v>
      </c>
      <c r="L31" s="82" t="s">
        <v>315</v>
      </c>
      <c r="M31" s="83" t="s">
        <v>316</v>
      </c>
      <c r="N31" s="82" t="s">
        <v>315</v>
      </c>
      <c r="O31" s="83" t="s">
        <v>316</v>
      </c>
      <c r="P31" s="82" t="s">
        <v>315</v>
      </c>
      <c r="Q31" s="83" t="s">
        <v>316</v>
      </c>
      <c r="T31" s="185" t="s">
        <v>347</v>
      </c>
      <c r="U31" s="186"/>
      <c r="V31" s="186"/>
      <c r="W31" s="48">
        <f t="shared" si="0"/>
        <v>0.30907802065641055</v>
      </c>
      <c r="X31" s="48">
        <f t="shared" si="0"/>
        <v>0.5167941896756042</v>
      </c>
      <c r="Y31" s="48">
        <f t="shared" si="0"/>
        <v>0.42083388946527611</v>
      </c>
      <c r="Z31" s="53">
        <f t="shared" si="0"/>
        <v>0.63806648878973038</v>
      </c>
      <c r="AA31" s="185" t="s">
        <v>358</v>
      </c>
      <c r="AB31" s="186"/>
      <c r="AC31" s="186"/>
      <c r="AD31" s="48">
        <f t="shared" si="1"/>
        <v>4.3545879207867969E-2</v>
      </c>
      <c r="AE31" s="48">
        <f t="shared" si="1"/>
        <v>2.5630003919229732E-2</v>
      </c>
      <c r="AF31" s="48">
        <f t="shared" si="1"/>
        <v>1.596095930342625E-2</v>
      </c>
      <c r="AG31" s="53">
        <f t="shared" si="1"/>
        <v>2.1011577722803987E-2</v>
      </c>
    </row>
    <row r="32" spans="1:33" x14ac:dyDescent="0.25">
      <c r="A32" s="4" t="s">
        <v>319</v>
      </c>
      <c r="B32" s="86">
        <f>'Regeneration 5 cycles'!AC126</f>
        <v>0.36687882558091423</v>
      </c>
      <c r="C32" s="87">
        <f>'Regeneration 5 cycles'!AK126</f>
        <v>0.79087451963928779</v>
      </c>
      <c r="D32" s="86">
        <f>'Regeneration 5 cycles'!AC127</f>
        <v>2.8631124401304792E-2</v>
      </c>
      <c r="E32" s="87">
        <f>'Regeneration 5 cycles'!AK127</f>
        <v>2.0141599497535228E-2</v>
      </c>
      <c r="F32" s="86">
        <f>'Regeneration 5 cycles'!AD126</f>
        <v>0.75761669919798114</v>
      </c>
      <c r="G32" s="87">
        <f>'Regeneration 5 cycles'!AL126</f>
        <v>0.97934331850449186</v>
      </c>
      <c r="H32" s="86">
        <f>'Regeneration 5 cycles'!AD127</f>
        <v>5.755428993808806E-2</v>
      </c>
      <c r="I32" s="87">
        <f>'Regeneration 5 cycles'!AL127</f>
        <v>2.6799747106141459E-2</v>
      </c>
      <c r="J32" s="86">
        <f>'Regeneration 5 cycles'!AE126</f>
        <v>0.10598620468008811</v>
      </c>
      <c r="K32" s="87">
        <f>'Regeneration 5 cycles'!AM126</f>
        <v>0.44512741788259025</v>
      </c>
      <c r="L32" s="86">
        <f>'Regeneration 5 cycles'!AE127</f>
        <v>5.4013091131204893E-4</v>
      </c>
      <c r="M32" s="87">
        <f>'Regeneration 5 cycles'!AM127</f>
        <v>1.7545863883947008E-2</v>
      </c>
      <c r="N32" s="86">
        <f>'Regeneration 5 cycles'!AF126</f>
        <v>0.41016057648632781</v>
      </c>
      <c r="O32" s="87">
        <f>'Regeneration 5 cycles'!AN126</f>
        <v>0.73844841867545674</v>
      </c>
      <c r="P32" s="86">
        <f>'Regeneration 5 cycles'!AF127</f>
        <v>2.8908515083568266E-2</v>
      </c>
      <c r="Q32" s="87">
        <f>'Regeneration 5 cycles'!AN127</f>
        <v>8.0680038308510935E-3</v>
      </c>
      <c r="T32" s="185" t="s">
        <v>348</v>
      </c>
      <c r="U32" s="186"/>
      <c r="V32" s="186"/>
      <c r="W32" s="48">
        <f t="shared" si="0"/>
        <v>0.71490565201875222</v>
      </c>
      <c r="X32" s="48">
        <f t="shared" si="0"/>
        <v>0.90394980642654632</v>
      </c>
      <c r="Y32" s="48">
        <f t="shared" si="0"/>
        <v>0.79541221972674037</v>
      </c>
      <c r="Z32" s="53">
        <f t="shared" si="0"/>
        <v>0.96109996635428507</v>
      </c>
      <c r="AA32" s="185" t="s">
        <v>359</v>
      </c>
      <c r="AB32" s="186"/>
      <c r="AC32" s="186"/>
      <c r="AD32" s="48">
        <f t="shared" ref="AD32:AG37" si="2">_xlfn.STDEV.S(AD23,W23)</f>
        <v>3.3020559030947548E-2</v>
      </c>
      <c r="AE32" s="48">
        <f t="shared" si="2"/>
        <v>2.8688338770365994E-2</v>
      </c>
      <c r="AF32" s="48">
        <f t="shared" si="2"/>
        <v>6.4382130320679342E-3</v>
      </c>
      <c r="AG32" s="53">
        <f t="shared" si="2"/>
        <v>1.1126529146192955E-2</v>
      </c>
    </row>
    <row r="33" spans="1:33" ht="15.75" thickBot="1" x14ac:dyDescent="0.3">
      <c r="A33" s="4" t="s">
        <v>320</v>
      </c>
      <c r="B33" s="88">
        <f>'Regeneration 5 cycles'!AC136</f>
        <v>0.57311325449621009</v>
      </c>
      <c r="C33" s="89">
        <f>'Regeneration 5 cycles'!AK136</f>
        <v>0.81780254258447371</v>
      </c>
      <c r="D33" s="88">
        <f>'Regeneration 5 cycles'!AC137</f>
        <v>2.260431257532837E-2</v>
      </c>
      <c r="E33" s="89">
        <f>'Regeneration 5 cycles'!AK137</f>
        <v>3.8093315061720867E-2</v>
      </c>
      <c r="F33" s="88">
        <f>'Regeneration 5 cycles'!AD136</f>
        <v>0.95663727712503333</v>
      </c>
      <c r="G33" s="89">
        <f>'Regeneration 5 cycles'!AL136</f>
        <v>0.97711149000975051</v>
      </c>
      <c r="H33" s="88">
        <f>'Regeneration 5 cycles'!AD137</f>
        <v>1.1318600591371601E-2</v>
      </c>
      <c r="I33" s="89">
        <f>'Regeneration 5 cycles'!AL137</f>
        <v>5.4223391762686236E-2</v>
      </c>
      <c r="J33" s="88">
        <f>'Regeneration 5 cycles'!AE136</f>
        <v>0.11079106648945727</v>
      </c>
      <c r="K33" s="89">
        <f>'Regeneration 5 cycles'!AM136</f>
        <v>0.54393574035934145</v>
      </c>
      <c r="L33" s="88">
        <f>'Regeneration 5 cycles'!AE137</f>
        <v>1.643053626495378E-2</v>
      </c>
      <c r="M33" s="89">
        <f>'Regeneration 5 cycles'!AM137</f>
        <v>8.6389278481889029E-2</v>
      </c>
      <c r="N33" s="88">
        <f>'Regeneration 5 cycles'!AF136</f>
        <v>0.54684719937023352</v>
      </c>
      <c r="O33" s="89">
        <f>'Regeneration 5 cycles'!AN136</f>
        <v>0.77961659098452185</v>
      </c>
      <c r="P33" s="88">
        <f>'Regeneration 5 cycles'!AF137</f>
        <v>1.6784483143884546E-2</v>
      </c>
      <c r="Q33" s="89">
        <f>'Regeneration 5 cycles'!AN137</f>
        <v>1.9758094475058724E-3</v>
      </c>
      <c r="T33" s="243" t="s">
        <v>349</v>
      </c>
      <c r="U33" s="244"/>
      <c r="V33" s="244"/>
      <c r="W33" s="101">
        <f t="shared" si="0"/>
        <v>0.13294539641188105</v>
      </c>
      <c r="X33" s="101">
        <f t="shared" si="0"/>
        <v>0.14612292511754663</v>
      </c>
      <c r="Y33" s="101">
        <f t="shared" si="0"/>
        <v>0.17677579678797836</v>
      </c>
      <c r="Z33" s="102">
        <f t="shared" si="0"/>
        <v>0.15714140076764882</v>
      </c>
      <c r="AA33" s="243" t="s">
        <v>360</v>
      </c>
      <c r="AB33" s="244"/>
      <c r="AC33" s="244"/>
      <c r="AD33" s="101">
        <f t="shared" si="2"/>
        <v>1.9249955878206139E-2</v>
      </c>
      <c r="AE33" s="101">
        <f t="shared" si="2"/>
        <v>9.0969529120323751E-3</v>
      </c>
      <c r="AF33" s="101">
        <f t="shared" si="2"/>
        <v>1.2167533232497717E-3</v>
      </c>
      <c r="AG33" s="102">
        <f t="shared" si="2"/>
        <v>2.2923173457828037E-2</v>
      </c>
    </row>
    <row r="34" spans="1:33" x14ac:dyDescent="0.25">
      <c r="A34" s="4" t="s">
        <v>321</v>
      </c>
      <c r="B34" s="88">
        <f>'Regeneration 5 cycles'!AC146</f>
        <v>0.56353461161954899</v>
      </c>
      <c r="C34" s="89">
        <f>'Regeneration 5 cycles'!AK146</f>
        <v>0.85166976445320197</v>
      </c>
      <c r="D34" s="88">
        <f>'Regeneration 5 cycles'!AC147</f>
        <v>2.9783476373831053E-2</v>
      </c>
      <c r="E34" s="89">
        <f>'Regeneration 5 cycles'!AK147</f>
        <v>8.7647561251518648E-3</v>
      </c>
      <c r="F34" s="88">
        <f>'Regeneration 5 cycles'!AD146</f>
        <v>0.9423274522877878</v>
      </c>
      <c r="G34" s="89">
        <f>'Regeneration 5 cycles'!AL146</f>
        <v>0.97224995321610796</v>
      </c>
      <c r="H34" s="88">
        <f>'Regeneration 5 cycles'!AD147</f>
        <v>2.0311681018298965E-2</v>
      </c>
      <c r="I34" s="89">
        <f>'Regeneration 5 cycles'!AL147</f>
        <v>6.5786822685670321E-3</v>
      </c>
      <c r="J34" s="88">
        <f>'Regeneration 5 cycles'!AE146</f>
        <v>0.15767443146786148</v>
      </c>
      <c r="K34" s="89">
        <f>'Regeneration 5 cycles'!AM146</f>
        <v>0.43757964145030953</v>
      </c>
      <c r="L34" s="88">
        <f>'Regeneration 5 cycles'!AE147</f>
        <v>8.052337116182341E-4</v>
      </c>
      <c r="M34" s="89">
        <f>'Regeneration 5 cycles'!AM147</f>
        <v>5.681062971691817E-3</v>
      </c>
      <c r="N34" s="88">
        <f>'Regeneration 5 cycles'!AF146</f>
        <v>0.55451216512506618</v>
      </c>
      <c r="O34" s="89">
        <f>'Regeneration 5 cycles'!AN146</f>
        <v>0.75383311970653977</v>
      </c>
      <c r="P34" s="88">
        <f>'Regeneration 5 cycles'!AF147</f>
        <v>1.6966797034582735E-2</v>
      </c>
      <c r="Q34" s="89">
        <f>'Regeneration 5 cycles'!AN147</f>
        <v>7.0081671218034667E-3</v>
      </c>
      <c r="T34" s="242" t="s">
        <v>350</v>
      </c>
      <c r="U34" s="210"/>
      <c r="V34" s="210"/>
      <c r="W34" s="99">
        <f t="shared" si="0"/>
        <v>0.94986505808188237</v>
      </c>
      <c r="X34" s="99">
        <f t="shared" si="0"/>
        <v>0.91970584939535782</v>
      </c>
      <c r="Y34" s="99">
        <f t="shared" si="0"/>
        <v>0.93425184415661389</v>
      </c>
      <c r="Z34" s="100">
        <f t="shared" si="0"/>
        <v>0.94451015312047759</v>
      </c>
      <c r="AA34" s="242" t="s">
        <v>361</v>
      </c>
      <c r="AB34" s="210"/>
      <c r="AC34" s="210"/>
      <c r="AD34" s="99">
        <f t="shared" si="2"/>
        <v>4.847381803549361E-2</v>
      </c>
      <c r="AE34" s="99">
        <f t="shared" si="2"/>
        <v>2.1628105238056396E-2</v>
      </c>
      <c r="AF34" s="99">
        <f t="shared" si="2"/>
        <v>2.3707376702477839E-2</v>
      </c>
      <c r="AG34" s="100">
        <f t="shared" si="2"/>
        <v>2.096934905775167E-2</v>
      </c>
    </row>
    <row r="35" spans="1:33" x14ac:dyDescent="0.25">
      <c r="A35" s="4" t="s">
        <v>322</v>
      </c>
      <c r="B35" s="88">
        <f>'Regeneration 5 cycles'!AC156</f>
        <v>0.53446335087390051</v>
      </c>
      <c r="C35" s="89">
        <f>'Regeneration 5 cycles'!AK156</f>
        <v>0.93243253119999114</v>
      </c>
      <c r="D35" s="88">
        <f>'Regeneration 5 cycles'!AC157</f>
        <v>9.4174911218913165E-3</v>
      </c>
      <c r="E35" s="89">
        <f>'Regeneration 5 cycles'!AK157</f>
        <v>3.3435073054576839E-2</v>
      </c>
      <c r="F35" s="88">
        <f>'Regeneration 5 cycles'!AD156</f>
        <v>0.90737150138974443</v>
      </c>
      <c r="G35" s="89">
        <f>'Regeneration 5 cycles'!AL156</f>
        <v>1.0462781507564589</v>
      </c>
      <c r="H35" s="88">
        <f>'Regeneration 5 cycles'!AD157</f>
        <v>3.0248063883376735E-2</v>
      </c>
      <c r="I35" s="89">
        <f>'Regeneration 5 cycles'!AL157</f>
        <v>5.8884421171864092E-2</v>
      </c>
      <c r="J35" s="88">
        <f>'Regeneration 5 cycles'!AE156</f>
        <v>0.15938074421173931</v>
      </c>
      <c r="K35" s="89">
        <f>'Regeneration 5 cycles'!AM156</f>
        <v>0.46759995235228824</v>
      </c>
      <c r="L35" s="88">
        <f>'Regeneration 5 cycles'!AE157</f>
        <v>1.4142539696293716E-2</v>
      </c>
      <c r="M35" s="89">
        <f>'Regeneration 5 cycles'!AM157</f>
        <v>5.0576859903541119E-2</v>
      </c>
      <c r="N35" s="88">
        <f>'Regeneration 5 cycles'!AF156</f>
        <v>0.53373853215846134</v>
      </c>
      <c r="O35" s="89">
        <f>'Regeneration 5 cycles'!AN156</f>
        <v>0.81543687810291277</v>
      </c>
      <c r="P35" s="88">
        <f>'Regeneration 5 cycles'!AF157</f>
        <v>1.793603156718717E-2</v>
      </c>
      <c r="Q35" s="89">
        <f>'Regeneration 5 cycles'!AN157</f>
        <v>1.3914211440966669E-2</v>
      </c>
      <c r="T35" s="185" t="s">
        <v>351</v>
      </c>
      <c r="U35" s="186"/>
      <c r="V35" s="186"/>
      <c r="W35" s="48">
        <f t="shared" si="0"/>
        <v>0.91066050202222182</v>
      </c>
      <c r="X35" s="48">
        <f t="shared" si="0"/>
        <v>0.87954903939078188</v>
      </c>
      <c r="Y35" s="48">
        <f t="shared" si="0"/>
        <v>0.94820992246051894</v>
      </c>
      <c r="Z35" s="53">
        <f t="shared" si="0"/>
        <v>0.90880388100928955</v>
      </c>
      <c r="AA35" s="185" t="s">
        <v>362</v>
      </c>
      <c r="AB35" s="186"/>
      <c r="AC35" s="186"/>
      <c r="AD35" s="48">
        <f t="shared" si="2"/>
        <v>1.3733309445357236E-2</v>
      </c>
      <c r="AE35" s="48">
        <f t="shared" si="2"/>
        <v>2.3700006320979052E-2</v>
      </c>
      <c r="AF35" s="48">
        <f t="shared" si="2"/>
        <v>2.9234410047676539E-2</v>
      </c>
      <c r="AG35" s="53">
        <f t="shared" si="2"/>
        <v>1.3068136499064367E-2</v>
      </c>
    </row>
    <row r="36" spans="1:33" ht="15.75" thickBot="1" x14ac:dyDescent="0.3">
      <c r="A36" s="5" t="s">
        <v>323</v>
      </c>
      <c r="B36" s="90">
        <f>'Regeneration 5 cycles'!AC166</f>
        <v>0.53662390998859721</v>
      </c>
      <c r="C36" s="91">
        <f>'Regeneration 5 cycles'!AK166</f>
        <v>0.98200897897800321</v>
      </c>
      <c r="D36" s="90">
        <f>'Regeneration 5 cycles'!AC167</f>
        <v>3.7688763668335928E-2</v>
      </c>
      <c r="E36" s="91">
        <f>'Regeneration 5 cycles'!AK167</f>
        <v>1.7662200489067047E-2</v>
      </c>
      <c r="F36" s="90">
        <f>'Regeneration 5 cycles'!AD166</f>
        <v>0.92542952345598462</v>
      </c>
      <c r="G36" s="91">
        <f>'Regeneration 5 cycles'!AL166</f>
        <v>0.99819985995356719</v>
      </c>
      <c r="H36" s="90">
        <f>'Regeneration 5 cycles'!AD167</f>
        <v>3.0157281840797905E-2</v>
      </c>
      <c r="I36" s="91">
        <f>'Regeneration 5 cycles'!AL167</f>
        <v>3.4509699816254645E-2</v>
      </c>
      <c r="J36" s="90">
        <f>'Regeneration 5 cycles'!AE166</f>
        <v>0.19084605438532348</v>
      </c>
      <c r="K36" s="91">
        <f>'Regeneration 5 cycles'!AM166</f>
        <v>0.39093260006535402</v>
      </c>
      <c r="L36" s="90">
        <f>'Regeneration 5 cycles'!AE167</f>
        <v>1.3088277291460251E-2</v>
      </c>
      <c r="M36" s="91">
        <f>'Regeneration 5 cycles'!AM167</f>
        <v>4.2514162069661958E-2</v>
      </c>
      <c r="N36" s="90">
        <f>'Regeneration 5 cycles'!AF166</f>
        <v>0.55096649594330172</v>
      </c>
      <c r="O36" s="91">
        <f>'Regeneration 5 cycles'!AN166</f>
        <v>0.79038047966564151</v>
      </c>
      <c r="P36" s="90">
        <f>'Regeneration 5 cycles'!AF167</f>
        <v>2.6978107600198104E-2</v>
      </c>
      <c r="Q36" s="91">
        <f>'Regeneration 5 cycles'!AN167</f>
        <v>3.2192460785533108E-3</v>
      </c>
      <c r="T36" s="185" t="s">
        <v>352</v>
      </c>
      <c r="U36" s="186"/>
      <c r="V36" s="186"/>
      <c r="W36" s="48">
        <f t="shared" si="0"/>
        <v>1.0043656954808915</v>
      </c>
      <c r="X36" s="48">
        <f t="shared" si="0"/>
        <v>0.99465444515167101</v>
      </c>
      <c r="Y36" s="48">
        <f t="shared" si="0"/>
        <v>0.98999349334758202</v>
      </c>
      <c r="Z36" s="53">
        <f t="shared" si="0"/>
        <v>1.0029689247984452</v>
      </c>
      <c r="AA36" s="185" t="s">
        <v>363</v>
      </c>
      <c r="AB36" s="186"/>
      <c r="AC36" s="186"/>
      <c r="AD36" s="48">
        <f t="shared" si="2"/>
        <v>3.6327329931842102E-2</v>
      </c>
      <c r="AE36" s="48">
        <f t="shared" si="2"/>
        <v>2.9418403359622029E-2</v>
      </c>
      <c r="AF36" s="48">
        <f t="shared" si="2"/>
        <v>3.2372849878585387E-2</v>
      </c>
      <c r="AG36" s="53">
        <f t="shared" si="2"/>
        <v>1.8578632583803656E-2</v>
      </c>
    </row>
    <row r="37" spans="1:33" ht="15.75" thickBot="1" x14ac:dyDescent="0.3">
      <c r="T37" s="243" t="s">
        <v>353</v>
      </c>
      <c r="U37" s="244"/>
      <c r="V37" s="244"/>
      <c r="W37" s="101">
        <f t="shared" si="0"/>
        <v>0.67096446504084994</v>
      </c>
      <c r="X37" s="101">
        <f t="shared" si="0"/>
        <v>0.44722967730772012</v>
      </c>
      <c r="Y37" s="101">
        <f t="shared" si="0"/>
        <v>0.55284413179186886</v>
      </c>
      <c r="Z37" s="102">
        <f t="shared" si="0"/>
        <v>0.63261323811555625</v>
      </c>
      <c r="AA37" s="243" t="s">
        <v>364</v>
      </c>
      <c r="AB37" s="244"/>
      <c r="AC37" s="244"/>
      <c r="AD37" s="101">
        <f t="shared" si="2"/>
        <v>0.18593436245860703</v>
      </c>
      <c r="AE37" s="101">
        <f t="shared" si="2"/>
        <v>3.5464768817993327E-2</v>
      </c>
      <c r="AF37" s="101">
        <f t="shared" si="2"/>
        <v>4.0769393602365415E-2</v>
      </c>
      <c r="AG37" s="102">
        <f t="shared" si="2"/>
        <v>0.15312633381831131</v>
      </c>
    </row>
    <row r="38" spans="1:33" x14ac:dyDescent="0.25">
      <c r="W38" s="6"/>
      <c r="X38" s="6"/>
      <c r="Y38" s="6"/>
      <c r="Z38" s="6"/>
    </row>
    <row r="39" spans="1:33" x14ac:dyDescent="0.25">
      <c r="W39" s="6"/>
      <c r="X39" s="6"/>
      <c r="Y39" s="6"/>
      <c r="Z39" s="6"/>
    </row>
    <row r="40" spans="1:33" x14ac:dyDescent="0.25">
      <c r="W40" s="6"/>
      <c r="X40" s="6"/>
      <c r="Y40" s="6"/>
      <c r="Z40" s="6"/>
    </row>
    <row r="41" spans="1:33" x14ac:dyDescent="0.25">
      <c r="W41" s="6"/>
      <c r="X41" s="6"/>
      <c r="Y41" s="6"/>
      <c r="Z41" s="6"/>
    </row>
    <row r="42" spans="1:33" x14ac:dyDescent="0.25">
      <c r="W42" s="48"/>
      <c r="X42" s="48"/>
      <c r="Y42" s="48"/>
      <c r="Z42" s="48"/>
    </row>
    <row r="43" spans="1:33" x14ac:dyDescent="0.25">
      <c r="W43" s="48"/>
      <c r="X43" s="48"/>
      <c r="Y43" s="48"/>
      <c r="Z43" s="48"/>
    </row>
    <row r="44" spans="1:33" x14ac:dyDescent="0.25">
      <c r="W44" s="48"/>
      <c r="X44" s="48"/>
      <c r="Y44" s="48"/>
      <c r="Z44" s="48"/>
    </row>
    <row r="45" spans="1:33" x14ac:dyDescent="0.25">
      <c r="W45" s="48"/>
      <c r="X45" s="48"/>
      <c r="Y45" s="48"/>
      <c r="Z45" s="48"/>
    </row>
    <row r="46" spans="1:33" x14ac:dyDescent="0.25">
      <c r="W46" s="48"/>
      <c r="X46" s="48"/>
      <c r="Y46" s="48"/>
      <c r="Z46" s="48"/>
    </row>
    <row r="47" spans="1:33" x14ac:dyDescent="0.25">
      <c r="W47" s="48"/>
      <c r="X47" s="48"/>
      <c r="Y47" s="48"/>
      <c r="Z47" s="48"/>
    </row>
    <row r="48" spans="1:33" x14ac:dyDescent="0.25">
      <c r="W48" s="48"/>
      <c r="X48" s="48"/>
      <c r="Y48" s="48"/>
      <c r="Z48" s="48"/>
    </row>
    <row r="49" spans="1:26" ht="15.75" thickBot="1" x14ac:dyDescent="0.3">
      <c r="W49" s="48"/>
      <c r="X49" s="48"/>
      <c r="Y49" s="48"/>
      <c r="Z49" s="48"/>
    </row>
    <row r="50" spans="1:26" ht="36.75" thickBot="1" x14ac:dyDescent="0.6">
      <c r="A50" s="302" t="s">
        <v>6</v>
      </c>
      <c r="B50" s="303"/>
      <c r="C50" s="303"/>
      <c r="D50" s="303"/>
      <c r="E50" s="303"/>
      <c r="F50" s="303"/>
      <c r="G50" s="303"/>
      <c r="H50" s="303"/>
      <c r="I50" s="303"/>
      <c r="J50" s="303"/>
      <c r="K50" s="303"/>
      <c r="L50" s="303"/>
      <c r="M50" s="303"/>
      <c r="N50" s="303"/>
      <c r="O50" s="303"/>
      <c r="P50" s="303"/>
      <c r="Q50" s="304"/>
    </row>
    <row r="51" spans="1:26" ht="15.75" thickBot="1" x14ac:dyDescent="0.3">
      <c r="A51" s="290" t="s">
        <v>11</v>
      </c>
      <c r="B51" s="293" t="s">
        <v>0</v>
      </c>
      <c r="C51" s="294"/>
      <c r="D51" s="294"/>
      <c r="E51" s="295"/>
      <c r="F51" s="296" t="s">
        <v>1</v>
      </c>
      <c r="G51" s="297"/>
      <c r="H51" s="297"/>
      <c r="I51" s="298"/>
      <c r="J51" s="296" t="s">
        <v>2</v>
      </c>
      <c r="K51" s="297"/>
      <c r="L51" s="297"/>
      <c r="M51" s="298"/>
      <c r="N51" s="296" t="s">
        <v>312</v>
      </c>
      <c r="O51" s="297"/>
      <c r="P51" s="297"/>
      <c r="Q51" s="298"/>
    </row>
    <row r="52" spans="1:26" ht="15.75" thickBot="1" x14ac:dyDescent="0.3">
      <c r="A52" s="291"/>
      <c r="B52" s="242" t="s">
        <v>324</v>
      </c>
      <c r="C52" s="211"/>
      <c r="D52" s="248" t="s">
        <v>325</v>
      </c>
      <c r="E52" s="250"/>
      <c r="F52" s="242" t="s">
        <v>324</v>
      </c>
      <c r="G52" s="211"/>
      <c r="H52" s="248" t="s">
        <v>325</v>
      </c>
      <c r="I52" s="250"/>
      <c r="J52" s="242" t="s">
        <v>324</v>
      </c>
      <c r="K52" s="211"/>
      <c r="L52" s="248" t="s">
        <v>325</v>
      </c>
      <c r="M52" s="250"/>
      <c r="N52" s="242" t="s">
        <v>324</v>
      </c>
      <c r="O52" s="211"/>
      <c r="P52" s="248" t="s">
        <v>325</v>
      </c>
      <c r="Q52" s="250"/>
    </row>
    <row r="53" spans="1:26" ht="15.75" thickBot="1" x14ac:dyDescent="0.3">
      <c r="A53" s="292"/>
      <c r="B53" s="82" t="s">
        <v>315</v>
      </c>
      <c r="C53" s="83" t="s">
        <v>316</v>
      </c>
      <c r="D53" s="82" t="s">
        <v>315</v>
      </c>
      <c r="E53" s="83" t="s">
        <v>316</v>
      </c>
      <c r="F53" s="82" t="s">
        <v>315</v>
      </c>
      <c r="G53" s="83" t="s">
        <v>316</v>
      </c>
      <c r="H53" s="82" t="s">
        <v>315</v>
      </c>
      <c r="I53" s="83" t="s">
        <v>316</v>
      </c>
      <c r="J53" s="82" t="s">
        <v>315</v>
      </c>
      <c r="K53" s="83" t="s">
        <v>316</v>
      </c>
      <c r="L53" s="82" t="s">
        <v>315</v>
      </c>
      <c r="M53" s="83" t="s">
        <v>316</v>
      </c>
      <c r="N53" s="82" t="s">
        <v>315</v>
      </c>
      <c r="O53" s="83" t="s">
        <v>316</v>
      </c>
      <c r="P53" s="82" t="s">
        <v>315</v>
      </c>
      <c r="Q53" s="83" t="s">
        <v>316</v>
      </c>
    </row>
    <row r="54" spans="1:26" x14ac:dyDescent="0.25">
      <c r="A54" s="4" t="s">
        <v>319</v>
      </c>
      <c r="B54" s="86">
        <f>'Regeneration 5 cycles'!AC178</f>
        <v>0.22967336525100226</v>
      </c>
      <c r="C54" s="87">
        <f>'Regeneration 5 cycles'!AK178</f>
        <v>0.94576422508505842</v>
      </c>
      <c r="D54" s="86">
        <f>'Regeneration 5 cycles'!AC179</f>
        <v>6.865142536003449E-2</v>
      </c>
      <c r="E54" s="87">
        <f>'Regeneration 5 cycles'!AK179</f>
        <v>1.7060992794482907E-2</v>
      </c>
      <c r="F54" s="86">
        <f>'Regeneration 5 cycles'!AD178</f>
        <v>0.54921877584585366</v>
      </c>
      <c r="G54" s="87">
        <f>'Regeneration 5 cycles'!AL178</f>
        <v>0.98573558260404215</v>
      </c>
      <c r="H54" s="86">
        <f>'Regeneration 5 cycles'!AD179</f>
        <v>0.14810273015031256</v>
      </c>
      <c r="I54" s="87">
        <f>'Regeneration 5 cycles'!AL179</f>
        <v>5.7159291112592533E-3</v>
      </c>
      <c r="J54" s="86">
        <f>'Regeneration 5 cycles'!AE178</f>
        <v>0.14742563464780506</v>
      </c>
      <c r="K54" s="87">
        <f>'Regeneration 5 cycles'!AM178</f>
        <v>0.5742256591645708</v>
      </c>
      <c r="L54" s="86">
        <f>'Regeneration 5 cycles'!AE179</f>
        <v>5.4103112949755318E-2</v>
      </c>
      <c r="M54" s="87">
        <f>'Regeneration 5 cycles'!AM179</f>
        <v>3.2562841775601058E-2</v>
      </c>
      <c r="N54" s="86">
        <f>'Regeneration 5 cycles'!AF178</f>
        <v>0.30877259191488698</v>
      </c>
      <c r="O54" s="87">
        <f>'Regeneration 5 cycles'!AN178</f>
        <v>0.83524182228455712</v>
      </c>
      <c r="P54" s="86">
        <f>'Regeneration 5 cycles'!AF179</f>
        <v>9.0285756153367425E-2</v>
      </c>
      <c r="Q54" s="87">
        <f>'Regeneration 5 cycles'!AN179</f>
        <v>1.4635968486274955E-2</v>
      </c>
    </row>
    <row r="55" spans="1:26" x14ac:dyDescent="0.25">
      <c r="A55" s="4" t="s">
        <v>320</v>
      </c>
      <c r="B55" s="88">
        <f>'Regeneration 5 cycles'!AC188</f>
        <v>0.57847041617242212</v>
      </c>
      <c r="C55" s="89">
        <f>'Regeneration 5 cycles'!AK188</f>
        <v>0.85941242167111787</v>
      </c>
      <c r="D55" s="88">
        <f>'Regeneration 5 cycles'!AC189</f>
        <v>2.461634479357187E-2</v>
      </c>
      <c r="E55" s="89">
        <f>'Regeneration 5 cycles'!AK189</f>
        <v>2.7109398504136382E-2</v>
      </c>
      <c r="F55" s="88">
        <f>'Regeneration 5 cycles'!AD188</f>
        <v>0.92353624523819611</v>
      </c>
      <c r="G55" s="89">
        <f>'Regeneration 5 cycles'!AL188</f>
        <v>0.93268941738014011</v>
      </c>
      <c r="H55" s="88">
        <f>'Regeneration 5 cycles'!AD189</f>
        <v>1.5783451279742812E-3</v>
      </c>
      <c r="I55" s="89">
        <f>'Regeneration 5 cycles'!AL189</f>
        <v>3.7431520963255582E-2</v>
      </c>
      <c r="J55" s="88">
        <f>'Regeneration 5 cycles'!AE188</f>
        <v>0.16061017143216358</v>
      </c>
      <c r="K55" s="89">
        <f>'Regeneration 5 cycles'!AM188</f>
        <v>0.90316610087849269</v>
      </c>
      <c r="L55" s="88">
        <f>'Regeneration 5 cycles'!AE189</f>
        <v>1.318610066191038E-2</v>
      </c>
      <c r="M55" s="89">
        <f>'Regeneration 5 cycles'!AM189</f>
        <v>2.9893787020764128E-2</v>
      </c>
      <c r="N55" s="88">
        <f>'Regeneration 5 cycles'!AF188</f>
        <v>0.55420561094759391</v>
      </c>
      <c r="O55" s="89">
        <f>'Regeneration 5 cycles'!AN188</f>
        <v>0.89842264664325011</v>
      </c>
      <c r="P55" s="88">
        <f>'Regeneration 5 cycles'!AF189</f>
        <v>1.3126930194485509E-2</v>
      </c>
      <c r="Q55" s="89">
        <f>'Regeneration 5 cycles'!AN189</f>
        <v>1.1549044148875972E-2</v>
      </c>
    </row>
    <row r="56" spans="1:26" x14ac:dyDescent="0.25">
      <c r="A56" s="4" t="s">
        <v>321</v>
      </c>
      <c r="B56" s="88">
        <f>'Regeneration 5 cycles'!AC198</f>
        <v>0.46421944210633914</v>
      </c>
      <c r="C56" s="89">
        <f>'Regeneration 5 cycles'!AK198</f>
        <v>0.9787274478046718</v>
      </c>
      <c r="D56" s="88">
        <f>'Regeneration 5 cycles'!AC199</f>
        <v>3.0050266471642332E-2</v>
      </c>
      <c r="E56" s="89">
        <f>'Regeneration 5 cycles'!AK199</f>
        <v>1.8842198448675938E-2</v>
      </c>
      <c r="F56" s="88">
        <f>'Regeneration 5 cycles'!AD198</f>
        <v>0.8533943454259123</v>
      </c>
      <c r="G56" s="89">
        <f>'Regeneration 5 cycles'!AL198</f>
        <v>1.0295118824686409</v>
      </c>
      <c r="H56" s="88">
        <f>'Regeneration 5 cycles'!AD199</f>
        <v>1.8874504681443933E-2</v>
      </c>
      <c r="I56" s="89">
        <f>'Regeneration 5 cycles'!AL199</f>
        <v>6.1188093826368389E-2</v>
      </c>
      <c r="J56" s="88">
        <f>'Regeneration 5 cycles'!AE198</f>
        <v>0.15368872794238467</v>
      </c>
      <c r="K56" s="89">
        <f>'Regeneration 5 cycles'!AM198</f>
        <v>0.67458633055330242</v>
      </c>
      <c r="L56" s="88">
        <f>'Regeneration 5 cycles'!AE199</f>
        <v>4.3367587040009647E-2</v>
      </c>
      <c r="M56" s="89">
        <f>'Regeneration 5 cycles'!AM199</f>
        <v>0.21247113201050941</v>
      </c>
      <c r="N56" s="88">
        <f>'Regeneration 5 cycles'!AF198</f>
        <v>0.49043417182487875</v>
      </c>
      <c r="O56" s="89">
        <f>'Regeneration 5 cycles'!AN198</f>
        <v>0.89427522027553841</v>
      </c>
      <c r="P56" s="88">
        <f>'Regeneration 5 cycles'!AF199</f>
        <v>3.0764119397698703E-2</v>
      </c>
      <c r="Q56" s="89">
        <f>'Regeneration 5 cycles'!AN199</f>
        <v>5.6708412210939078E-2</v>
      </c>
    </row>
    <row r="57" spans="1:26" x14ac:dyDescent="0.25">
      <c r="A57" s="4" t="s">
        <v>322</v>
      </c>
      <c r="B57" s="88">
        <f>'Regeneration 5 cycles'!AC208</f>
        <v>0.41997545009057535</v>
      </c>
      <c r="C57" s="89">
        <f>'Regeneration 5 cycles'!AK208</f>
        <v>0.96995386463223954</v>
      </c>
      <c r="D57" s="88">
        <f>'Regeneration 5 cycles'!AC209</f>
        <v>5.1871742543037502E-2</v>
      </c>
      <c r="E57" s="89">
        <f>'Regeneration 5 cycles'!AK209</f>
        <v>5.5993521460649745E-2</v>
      </c>
      <c r="F57" s="88">
        <f>'Regeneration 5 cycles'!AD208</f>
        <v>0.79176124333736053</v>
      </c>
      <c r="G57" s="89">
        <f>'Regeneration 5 cycles'!AL208</f>
        <v>1.0519270130853826</v>
      </c>
      <c r="H57" s="88">
        <f>'Regeneration 5 cycles'!AD209</f>
        <v>5.8806338761595502E-2</v>
      </c>
      <c r="I57" s="89">
        <f>'Regeneration 5 cycles'!AL209</f>
        <v>3.0317225095732595E-2</v>
      </c>
      <c r="J57" s="88">
        <f>'Regeneration 5 cycles'!AE208</f>
        <v>0.20003666771431558</v>
      </c>
      <c r="K57" s="89">
        <f>'Regeneration 5 cycles'!AM208</f>
        <v>0.43566406309076633</v>
      </c>
      <c r="L57" s="88">
        <f>'Regeneration 5 cycles'!AE209</f>
        <v>2.1971445599599189E-2</v>
      </c>
      <c r="M57" s="89">
        <f>'Regeneration 5 cycles'!AM209</f>
        <v>5.7026205652218401E-2</v>
      </c>
      <c r="N57" s="88">
        <f>'Regeneration 5 cycles'!AF208</f>
        <v>0.47059112038075046</v>
      </c>
      <c r="O57" s="89">
        <f>'Regeneration 5 cycles'!AN208</f>
        <v>0.81918164693612949</v>
      </c>
      <c r="P57" s="88">
        <f>'Regeneration 5 cycles'!AF209</f>
        <v>2.9568878568344576E-2</v>
      </c>
      <c r="Q57" s="89">
        <f>'Regeneration 5 cycles'!AN209</f>
        <v>4.7778984069533563E-2</v>
      </c>
    </row>
    <row r="58" spans="1:26" ht="15.75" thickBot="1" x14ac:dyDescent="0.3">
      <c r="A58" s="5" t="s">
        <v>323</v>
      </c>
      <c r="B58" s="90">
        <f>'Regeneration 5 cycles'!AC218</f>
        <v>0.39950603498445708</v>
      </c>
      <c r="C58" s="91">
        <f>'Regeneration 5 cycles'!AK218</f>
        <v>1.0139523974313884</v>
      </c>
      <c r="D58" s="90">
        <f>'Regeneration 5 cycles'!AC219</f>
        <v>3.7387655037164159E-2</v>
      </c>
      <c r="E58" s="91">
        <f>'Regeneration 5 cycles'!AK219</f>
        <v>8.1224674597137003E-2</v>
      </c>
      <c r="F58" s="90">
        <f>'Regeneration 5 cycles'!AD218</f>
        <v>0.80684684093392334</v>
      </c>
      <c r="G58" s="91">
        <f>'Regeneration 5 cycles'!AL218</f>
        <v>0.95994338990569483</v>
      </c>
      <c r="H58" s="90">
        <f>'Regeneration 5 cycles'!AD219</f>
        <v>1.1243961262131324E-2</v>
      </c>
      <c r="I58" s="91">
        <f>'Regeneration 5 cycles'!AL219</f>
        <v>8.437329801459708E-3</v>
      </c>
      <c r="J58" s="90">
        <f>'Regeneration 5 cycles'!AE218</f>
        <v>0.21728836760487052</v>
      </c>
      <c r="K58" s="91">
        <f>'Regeneration 5 cycles'!AM218</f>
        <v>0.34923419455661764</v>
      </c>
      <c r="L58" s="90">
        <f>'Regeneration 5 cycles'!AE219</f>
        <v>2.2951906554589872E-2</v>
      </c>
      <c r="M58" s="91">
        <f>'Regeneration 5 cycles'!AM219</f>
        <v>5.3001627085867316E-2</v>
      </c>
      <c r="N58" s="90">
        <f>'Regeneration 5 cycles'!AF218</f>
        <v>0.47454708117441702</v>
      </c>
      <c r="O58" s="91">
        <f>'Regeneration 5 cycles'!AN218</f>
        <v>0.77437666063123367</v>
      </c>
      <c r="P58" s="90">
        <f>'Regeneration 5 cycles'!AF219</f>
        <v>2.3861174284628445E-2</v>
      </c>
      <c r="Q58" s="91">
        <f>'Regeneration 5 cycles'!AN219</f>
        <v>1.2220125770909978E-2</v>
      </c>
    </row>
    <row r="71" spans="1:19" ht="15.75" thickBot="1" x14ac:dyDescent="0.3"/>
    <row r="72" spans="1:19" ht="36.75" thickBot="1" x14ac:dyDescent="0.6">
      <c r="A72" s="299" t="s">
        <v>5</v>
      </c>
      <c r="B72" s="300"/>
      <c r="C72" s="300"/>
      <c r="D72" s="300"/>
      <c r="E72" s="300"/>
      <c r="F72" s="300"/>
      <c r="G72" s="300"/>
      <c r="H72" s="300"/>
      <c r="I72" s="300"/>
      <c r="J72" s="300"/>
      <c r="K72" s="300"/>
      <c r="L72" s="300"/>
      <c r="M72" s="300"/>
      <c r="N72" s="300"/>
      <c r="O72" s="300"/>
      <c r="P72" s="300"/>
      <c r="Q72" s="301"/>
    </row>
    <row r="73" spans="1:19" ht="15.75" thickBot="1" x14ac:dyDescent="0.3">
      <c r="A73" s="290" t="s">
        <v>11</v>
      </c>
      <c r="B73" s="293" t="s">
        <v>0</v>
      </c>
      <c r="C73" s="294"/>
      <c r="D73" s="294"/>
      <c r="E73" s="295"/>
      <c r="F73" s="296" t="s">
        <v>1</v>
      </c>
      <c r="G73" s="297"/>
      <c r="H73" s="297"/>
      <c r="I73" s="298"/>
      <c r="J73" s="296" t="s">
        <v>2</v>
      </c>
      <c r="K73" s="297"/>
      <c r="L73" s="297"/>
      <c r="M73" s="298"/>
      <c r="N73" s="296" t="s">
        <v>312</v>
      </c>
      <c r="O73" s="297"/>
      <c r="P73" s="297"/>
      <c r="Q73" s="298"/>
    </row>
    <row r="74" spans="1:19" ht="15.75" thickBot="1" x14ac:dyDescent="0.3">
      <c r="A74" s="291"/>
      <c r="B74" s="242" t="s">
        <v>324</v>
      </c>
      <c r="C74" s="211"/>
      <c r="D74" s="248" t="s">
        <v>325</v>
      </c>
      <c r="E74" s="250"/>
      <c r="F74" s="242" t="s">
        <v>324</v>
      </c>
      <c r="G74" s="211"/>
      <c r="H74" s="248" t="s">
        <v>325</v>
      </c>
      <c r="I74" s="250"/>
      <c r="J74" s="242" t="s">
        <v>324</v>
      </c>
      <c r="K74" s="211"/>
      <c r="L74" s="248" t="s">
        <v>325</v>
      </c>
      <c r="M74" s="250"/>
      <c r="N74" s="242" t="s">
        <v>324</v>
      </c>
      <c r="O74" s="211"/>
      <c r="P74" s="248" t="s">
        <v>325</v>
      </c>
      <c r="Q74" s="250"/>
    </row>
    <row r="75" spans="1:19" ht="15.75" thickBot="1" x14ac:dyDescent="0.3">
      <c r="A75" s="292"/>
      <c r="B75" s="82" t="s">
        <v>315</v>
      </c>
      <c r="C75" s="83" t="s">
        <v>316</v>
      </c>
      <c r="D75" s="82" t="s">
        <v>315</v>
      </c>
      <c r="E75" s="83" t="s">
        <v>316</v>
      </c>
      <c r="F75" s="82" t="s">
        <v>315</v>
      </c>
      <c r="G75" s="83" t="s">
        <v>316</v>
      </c>
      <c r="H75" s="82" t="s">
        <v>315</v>
      </c>
      <c r="I75" s="83" t="s">
        <v>316</v>
      </c>
      <c r="J75" s="82" t="s">
        <v>315</v>
      </c>
      <c r="K75" s="83" t="s">
        <v>316</v>
      </c>
      <c r="L75" s="82" t="s">
        <v>315</v>
      </c>
      <c r="M75" s="83" t="s">
        <v>316</v>
      </c>
      <c r="N75" s="82" t="s">
        <v>315</v>
      </c>
      <c r="O75" s="83" t="s">
        <v>316</v>
      </c>
      <c r="P75" s="82" t="s">
        <v>315</v>
      </c>
      <c r="Q75" s="83" t="s">
        <v>316</v>
      </c>
    </row>
    <row r="76" spans="1:19" x14ac:dyDescent="0.25">
      <c r="A76" s="4" t="s">
        <v>319</v>
      </c>
      <c r="B76" s="86">
        <f>'Regeneration 5 cycles'!AC230</f>
        <v>0.52322966739979626</v>
      </c>
      <c r="C76" s="87">
        <f>'Regeneration 5 cycles'!AK230</f>
        <v>0.74715754055726369</v>
      </c>
      <c r="D76" s="86">
        <f>'Regeneration 5 cycles'!AC231</f>
        <v>3.2190242075500114E-2</v>
      </c>
      <c r="E76" s="87">
        <f>'Regeneration 5 cycles'!AK231</f>
        <v>2.1433476959631482E-2</v>
      </c>
      <c r="F76" s="86">
        <f>'Regeneration 5 cycles'!AD230</f>
        <v>0.89397292417919472</v>
      </c>
      <c r="G76" s="87">
        <f>'Regeneration 5 cycles'!AL230</f>
        <v>0.90709669565884177</v>
      </c>
      <c r="H76" s="86">
        <f>'Regeneration 5 cycles'!AD231</f>
        <v>2.7933743908025749E-2</v>
      </c>
      <c r="I76" s="87">
        <f>'Regeneration 5 cycles'!AL231</f>
        <v>2.3297238444832398E-2</v>
      </c>
      <c r="J76" s="86">
        <f>'Regeneration 5 cycles'!AE230</f>
        <v>0.16701016811437078</v>
      </c>
      <c r="K76" s="87">
        <f>'Regeneration 5 cycles'!AM230</f>
        <v>0.56300015755251764</v>
      </c>
      <c r="L76" s="86">
        <f>'Regeneration 5 cycles'!AE231</f>
        <v>5.9174342061518191E-2</v>
      </c>
      <c r="M76" s="87">
        <f>'Regeneration 5 cycles'!AM231</f>
        <v>5.8382388594412735E-2</v>
      </c>
      <c r="N76" s="86">
        <f>'Regeneration 5 cycles'!AF230</f>
        <v>0.52807091989778732</v>
      </c>
      <c r="O76" s="87">
        <f>'Regeneration 5 cycles'!AN230</f>
        <v>0.73908479792287429</v>
      </c>
      <c r="P76" s="86">
        <f>'Regeneration 5 cycles'!AF231</f>
        <v>3.1654797400253653E-4</v>
      </c>
      <c r="Q76" s="87">
        <f>'Regeneration 5 cycles'!AN231</f>
        <v>3.4371034666292176E-2</v>
      </c>
    </row>
    <row r="77" spans="1:19" x14ac:dyDescent="0.25">
      <c r="A77" s="4" t="s">
        <v>320</v>
      </c>
      <c r="B77" s="88">
        <f>'Regeneration 5 cycles'!AC240</f>
        <v>0.64249288931928317</v>
      </c>
      <c r="C77" s="89">
        <f>'Regeneration 5 cycles'!AK240</f>
        <v>0.90199006780632518</v>
      </c>
      <c r="D77" s="88">
        <f>'Regeneration 5 cycles'!AC241</f>
        <v>2.5883179893947457E-2</v>
      </c>
      <c r="E77" s="89">
        <f>'Regeneration 5 cycles'!AK241</f>
        <v>3.2370077687143423E-3</v>
      </c>
      <c r="F77" s="88">
        <f>'Regeneration 5 cycles'!AD240</f>
        <v>0.97797158833823272</v>
      </c>
      <c r="G77" s="89">
        <f>'Regeneration 5 cycles'!AL240</f>
        <v>0.96667202242123429</v>
      </c>
      <c r="H77" s="88">
        <f>'Regeneration 5 cycles'!AD241</f>
        <v>6.8945691735522356E-3</v>
      </c>
      <c r="I77" s="89">
        <f>'Regeneration 5 cycles'!AL241</f>
        <v>6.322264327025455E-2</v>
      </c>
      <c r="J77" s="88">
        <f>'Regeneration 5 cycles'!AE240</f>
        <v>0.11434807060239235</v>
      </c>
      <c r="K77" s="89">
        <f>'Regeneration 5 cycles'!AM240</f>
        <v>0.68579031627010512</v>
      </c>
      <c r="L77" s="88">
        <f>'Regeneration 5 cycles'!AE241</f>
        <v>1.4198126446345908E-2</v>
      </c>
      <c r="M77" s="89">
        <f>'Regeneration 5 cycles'!AM241</f>
        <v>7.7902227819368314E-2</v>
      </c>
      <c r="N77" s="88">
        <f>'Regeneration 5 cycles'!AF240</f>
        <v>0.57827084941996953</v>
      </c>
      <c r="O77" s="89">
        <f>'Regeneration 5 cycles'!AN240</f>
        <v>0.85148413549922153</v>
      </c>
      <c r="P77" s="88">
        <f>'Regeneration 5 cycles'!AF241</f>
        <v>1.1062245722247026E-2</v>
      </c>
      <c r="Q77" s="89">
        <f>'Regeneration 5 cycles'!AN241</f>
        <v>4.5962621106969588E-2</v>
      </c>
    </row>
    <row r="78" spans="1:19" x14ac:dyDescent="0.25">
      <c r="A78" s="4" t="s">
        <v>321</v>
      </c>
      <c r="B78" s="88">
        <f>'Regeneration 5 cycles'!AC250</f>
        <v>0.65209678315576303</v>
      </c>
      <c r="C78" s="89">
        <f>'Regeneration 5 cycles'!AK250</f>
        <v>0.90588722982024072</v>
      </c>
      <c r="D78" s="88">
        <f>'Regeneration 5 cycles'!AC251</f>
        <v>6.2089331854240787E-2</v>
      </c>
      <c r="E78" s="89">
        <f>'Regeneration 5 cycles'!AK251</f>
        <v>2.5190549985539589E-3</v>
      </c>
      <c r="F78" s="88">
        <f>'Regeneration 5 cycles'!AD250</f>
        <v>0.96619957493858621</v>
      </c>
      <c r="G78" s="89">
        <f>'Regeneration 5 cycles'!AL250</f>
        <v>1.0861349717306794</v>
      </c>
      <c r="H78" s="88">
        <f>'Regeneration 5 cycles'!AD251</f>
        <v>1.8198065461379091E-2</v>
      </c>
      <c r="I78" s="89">
        <f>'Regeneration 5 cycles'!AL251</f>
        <v>4.0681770977742608E-2</v>
      </c>
      <c r="J78" s="88">
        <f>'Regeneration 5 cycles'!AE250</f>
        <v>0.14919464386518891</v>
      </c>
      <c r="K78" s="89">
        <f>'Regeneration 5 cycles'!AM250</f>
        <v>0.67413561401270261</v>
      </c>
      <c r="L78" s="88">
        <f>'Regeneration 5 cycles'!AE251</f>
        <v>1.2567397570612912E-2</v>
      </c>
      <c r="M78" s="89">
        <f>'Regeneration 5 cycles'!AM251</f>
        <v>4.1192748369045649E-2</v>
      </c>
      <c r="N78" s="88">
        <f>'Regeneration 5 cycles'!AF250</f>
        <v>0.58916366731984604</v>
      </c>
      <c r="O78" s="89">
        <f>'Regeneration 5 cycles'!AN250</f>
        <v>0.88871927185454092</v>
      </c>
      <c r="P78" s="88">
        <f>'Regeneration 5 cycles'!AF251</f>
        <v>2.2573333248335683E-2</v>
      </c>
      <c r="Q78" s="89">
        <f>'Regeneration 5 cycles'!AN251</f>
        <v>2.813119144844746E-2</v>
      </c>
    </row>
    <row r="79" spans="1:19" x14ac:dyDescent="0.25">
      <c r="A79" s="4" t="s">
        <v>322</v>
      </c>
      <c r="B79" s="88">
        <f>'Regeneration 5 cycles'!AC260</f>
        <v>0.67847239310337715</v>
      </c>
      <c r="C79" s="89">
        <f>'Regeneration 5 cycles'!AK260</f>
        <v>0.96409557806444823</v>
      </c>
      <c r="D79" s="88">
        <f>'Regeneration 5 cycles'!AC261</f>
        <v>4.6281680968011128E-2</v>
      </c>
      <c r="E79" s="89">
        <f>'Regeneration 5 cycles'!AK261</f>
        <v>1.9259037851172126E-3</v>
      </c>
      <c r="F79" s="88">
        <f>'Regeneration 5 cycles'!AD260</f>
        <v>0.97219718341675243</v>
      </c>
      <c r="G79" s="89">
        <f>'Regeneration 5 cycles'!AL260</f>
        <v>1.0293511853156883</v>
      </c>
      <c r="H79" s="88">
        <f>'Regeneration 5 cycles'!AD261</f>
        <v>8.7347799818866013E-3</v>
      </c>
      <c r="I79" s="89">
        <f>'Regeneration 5 cycles'!AL261</f>
        <v>7.440847429422269E-3</v>
      </c>
      <c r="J79" s="88">
        <f>'Regeneration 5 cycles'!AE260</f>
        <v>0.15128527481737558</v>
      </c>
      <c r="K79" s="89">
        <f>'Regeneration 5 cycles'!AM260</f>
        <v>0.703334715448932</v>
      </c>
      <c r="L79" s="88">
        <f>'Regeneration 5 cycles'!AE261</f>
        <v>2.27852028440289E-2</v>
      </c>
      <c r="M79" s="89">
        <f>'Regeneration 5 cycles'!AM261</f>
        <v>4.4442772405960194E-2</v>
      </c>
      <c r="N79" s="88">
        <f>'Regeneration 5 cycles'!AF260</f>
        <v>0.6006516171125017</v>
      </c>
      <c r="O79" s="89">
        <f>'Regeneration 5 cycles'!AN260</f>
        <v>0.8989271596096895</v>
      </c>
      <c r="P79" s="88">
        <f>'Regeneration 5 cycles'!AF261</f>
        <v>1.074375270195629E-2</v>
      </c>
      <c r="Q79" s="89">
        <f>'Regeneration 5 cycles'!AN261</f>
        <v>1.1692007063806981E-2</v>
      </c>
      <c r="S79" t="s">
        <v>365</v>
      </c>
    </row>
    <row r="80" spans="1:19" ht="15.75" thickBot="1" x14ac:dyDescent="0.3">
      <c r="A80" s="5" t="s">
        <v>323</v>
      </c>
      <c r="B80" s="90">
        <f>'Regeneration 5 cycles'!AC270</f>
        <v>0.6881136119535749</v>
      </c>
      <c r="C80" s="91">
        <f>'Regeneration 5 cycles'!AK270</f>
        <v>0.9796849508081833</v>
      </c>
      <c r="D80" s="90">
        <f>'Regeneration 5 cycles'!AC271</f>
        <v>9.9365848286690761E-3</v>
      </c>
      <c r="E80" s="91">
        <f>'Regeneration 5 cycles'!AK271</f>
        <v>4.177282749062261E-2</v>
      </c>
      <c r="F80" s="90">
        <f>'Regeneration 5 cycles'!AD270</f>
        <v>0.98132378059364533</v>
      </c>
      <c r="G80" s="91">
        <f>'Regeneration 5 cycles'!AL270</f>
        <v>1.0054338063119495</v>
      </c>
      <c r="H80" s="90">
        <f>'Regeneration 5 cycles'!AD271</f>
        <v>2.2292375371876128E-3</v>
      </c>
      <c r="I80" s="91">
        <f>'Regeneration 5 cycles'!AL271</f>
        <v>6.143067569932905E-3</v>
      </c>
      <c r="J80" s="90">
        <f>'Regeneration 5 cycles'!AE270</f>
        <v>0.20033079717059576</v>
      </c>
      <c r="K80" s="91">
        <f>'Regeneration 5 cycles'!AM270</f>
        <v>0.54745922661696511</v>
      </c>
      <c r="L80" s="90">
        <f>'Regeneration 5 cycles'!AE271</f>
        <v>8.0209732469405017E-3</v>
      </c>
      <c r="M80" s="91">
        <f>'Regeneration 5 cycles'!AM271</f>
        <v>3.1198750489205413E-2</v>
      </c>
      <c r="N80" s="90">
        <f>'Regeneration 5 cycles'!AF270</f>
        <v>0.62325606323927196</v>
      </c>
      <c r="O80" s="91">
        <f>'Regeneration 5 cycles'!AN270</f>
        <v>0.84419266124569925</v>
      </c>
      <c r="P80" s="90">
        <f>'Regeneration 5 cycles'!AF271</f>
        <v>6.7289318709324031E-3</v>
      </c>
      <c r="Q80" s="91">
        <f>'Regeneration 5 cycles'!AN271</f>
        <v>5.5723815237833409E-3</v>
      </c>
    </row>
    <row r="93" spans="1:17" ht="15.75" thickBot="1" x14ac:dyDescent="0.3"/>
    <row r="94" spans="1:17" ht="36.75" thickBot="1" x14ac:dyDescent="0.6">
      <c r="A94" s="287" t="s">
        <v>326</v>
      </c>
      <c r="B94" s="288"/>
      <c r="C94" s="288"/>
      <c r="D94" s="288"/>
      <c r="E94" s="288"/>
      <c r="F94" s="288"/>
      <c r="G94" s="288"/>
      <c r="H94" s="288"/>
      <c r="I94" s="288"/>
      <c r="J94" s="288"/>
      <c r="K94" s="288"/>
      <c r="L94" s="288"/>
      <c r="M94" s="288"/>
      <c r="N94" s="288"/>
      <c r="O94" s="288"/>
      <c r="P94" s="288"/>
      <c r="Q94" s="289"/>
    </row>
    <row r="95" spans="1:17" ht="15.75" thickBot="1" x14ac:dyDescent="0.3">
      <c r="A95" s="290" t="s">
        <v>11</v>
      </c>
      <c r="B95" s="293" t="s">
        <v>0</v>
      </c>
      <c r="C95" s="294"/>
      <c r="D95" s="294"/>
      <c r="E95" s="295"/>
      <c r="F95" s="296" t="s">
        <v>1</v>
      </c>
      <c r="G95" s="297"/>
      <c r="H95" s="297"/>
      <c r="I95" s="298"/>
      <c r="J95" s="296" t="s">
        <v>2</v>
      </c>
      <c r="K95" s="297"/>
      <c r="L95" s="297"/>
      <c r="M95" s="298"/>
      <c r="N95" s="296" t="s">
        <v>312</v>
      </c>
      <c r="O95" s="297"/>
      <c r="P95" s="297"/>
      <c r="Q95" s="298"/>
    </row>
    <row r="96" spans="1:17" ht="15.75" thickBot="1" x14ac:dyDescent="0.3">
      <c r="A96" s="291"/>
      <c r="B96" s="242" t="s">
        <v>324</v>
      </c>
      <c r="C96" s="211"/>
      <c r="D96" s="248" t="s">
        <v>325</v>
      </c>
      <c r="E96" s="250"/>
      <c r="F96" s="242" t="s">
        <v>324</v>
      </c>
      <c r="G96" s="211"/>
      <c r="H96" s="248" t="s">
        <v>325</v>
      </c>
      <c r="I96" s="250"/>
      <c r="J96" s="242" t="s">
        <v>324</v>
      </c>
      <c r="K96" s="211"/>
      <c r="L96" s="248" t="s">
        <v>325</v>
      </c>
      <c r="M96" s="250"/>
      <c r="N96" s="242" t="s">
        <v>324</v>
      </c>
      <c r="O96" s="211"/>
      <c r="P96" s="248" t="s">
        <v>325</v>
      </c>
      <c r="Q96" s="250"/>
    </row>
    <row r="97" spans="1:17" ht="15.75" thickBot="1" x14ac:dyDescent="0.3">
      <c r="A97" s="292"/>
      <c r="B97" s="82" t="s">
        <v>315</v>
      </c>
      <c r="C97" s="83" t="s">
        <v>316</v>
      </c>
      <c r="D97" s="82" t="s">
        <v>315</v>
      </c>
      <c r="E97" s="83" t="s">
        <v>316</v>
      </c>
      <c r="F97" s="82" t="s">
        <v>315</v>
      </c>
      <c r="G97" s="83" t="s">
        <v>316</v>
      </c>
      <c r="H97" s="82" t="s">
        <v>315</v>
      </c>
      <c r="I97" s="83" t="s">
        <v>316</v>
      </c>
      <c r="J97" s="82" t="s">
        <v>315</v>
      </c>
      <c r="K97" s="83" t="s">
        <v>316</v>
      </c>
      <c r="L97" s="82" t="s">
        <v>315</v>
      </c>
      <c r="M97" s="83" t="s">
        <v>316</v>
      </c>
      <c r="N97" s="82" t="s">
        <v>315</v>
      </c>
      <c r="O97" s="83" t="s">
        <v>316</v>
      </c>
      <c r="P97" s="82" t="s">
        <v>315</v>
      </c>
      <c r="Q97" s="83" t="s">
        <v>316</v>
      </c>
    </row>
    <row r="98" spans="1:17" x14ac:dyDescent="0.25">
      <c r="A98" s="3" t="s">
        <v>4</v>
      </c>
      <c r="B98" s="103">
        <f>W31</f>
        <v>0.30907802065641055</v>
      </c>
      <c r="C98" s="104">
        <f>W35</f>
        <v>0.91066050202222182</v>
      </c>
      <c r="D98" s="103">
        <f>AD31</f>
        <v>4.3545879207867969E-2</v>
      </c>
      <c r="E98" s="104">
        <f>AD35</f>
        <v>1.3733309445357236E-2</v>
      </c>
      <c r="F98" s="103">
        <f>W32</f>
        <v>0.71490565201875222</v>
      </c>
      <c r="G98" s="104">
        <f>W36</f>
        <v>1.0043656954808915</v>
      </c>
      <c r="H98" s="103">
        <f>AD32</f>
        <v>3.3020559030947548E-2</v>
      </c>
      <c r="I98" s="104">
        <f>AD36</f>
        <v>3.6327329931842102E-2</v>
      </c>
      <c r="J98" s="103">
        <f>W33</f>
        <v>0.13294539641188105</v>
      </c>
      <c r="K98" s="104">
        <f>W37</f>
        <v>0.67096446504084994</v>
      </c>
      <c r="L98" s="103">
        <f>AD33</f>
        <v>1.9249955878206139E-2</v>
      </c>
      <c r="M98" s="104">
        <f>AD37</f>
        <v>0.18593436245860703</v>
      </c>
      <c r="N98" s="103">
        <f>W30</f>
        <v>0.41723382578282159</v>
      </c>
      <c r="O98" s="104">
        <f>W34</f>
        <v>0.94986505808188237</v>
      </c>
      <c r="P98" s="103">
        <f>AD30</f>
        <v>2.156002639049634E-2</v>
      </c>
      <c r="Q98" s="104">
        <f>AD34</f>
        <v>4.847381803549361E-2</v>
      </c>
    </row>
    <row r="99" spans="1:17" x14ac:dyDescent="0.25">
      <c r="A99" s="4" t="s">
        <v>3</v>
      </c>
      <c r="B99" s="88">
        <f>X31</f>
        <v>0.5167941896756042</v>
      </c>
      <c r="C99" s="89">
        <f>X35</f>
        <v>0.87954903939078188</v>
      </c>
      <c r="D99" s="88">
        <f>AE31</f>
        <v>2.5630003919229732E-2</v>
      </c>
      <c r="E99" s="89">
        <f>AE35</f>
        <v>2.3700006320979052E-2</v>
      </c>
      <c r="F99" s="88">
        <f>X32</f>
        <v>0.90394980642654632</v>
      </c>
      <c r="G99" s="89">
        <f>X36</f>
        <v>0.99465444515167101</v>
      </c>
      <c r="H99" s="88">
        <f>AE32</f>
        <v>2.8688338770365994E-2</v>
      </c>
      <c r="I99" s="89">
        <f>AE36</f>
        <v>2.9418403359622029E-2</v>
      </c>
      <c r="J99" s="88">
        <f>X33</f>
        <v>0.14612292511754663</v>
      </c>
      <c r="K99" s="89">
        <f>X37</f>
        <v>0.44722967730772012</v>
      </c>
      <c r="L99" s="88">
        <f>AE33</f>
        <v>9.0969529120323751E-3</v>
      </c>
      <c r="M99" s="89">
        <f>AE37</f>
        <v>3.5464768817993327E-2</v>
      </c>
      <c r="N99" s="88">
        <f>X30</f>
        <v>0.56227461837886894</v>
      </c>
      <c r="O99" s="89">
        <f>X34</f>
        <v>0.91970584939535782</v>
      </c>
      <c r="P99" s="88">
        <f>AE30</f>
        <v>2.2115491634954E-2</v>
      </c>
      <c r="Q99" s="89">
        <f>AE34</f>
        <v>2.1628105238056396E-2</v>
      </c>
    </row>
    <row r="100" spans="1:17" x14ac:dyDescent="0.25">
      <c r="A100" s="4" t="s">
        <v>6</v>
      </c>
      <c r="B100" s="88">
        <f>Y31</f>
        <v>0.42083388946527611</v>
      </c>
      <c r="C100" s="89">
        <f>Y35</f>
        <v>0.94820992246051894</v>
      </c>
      <c r="D100" s="88">
        <f>AF31</f>
        <v>1.596095930342625E-2</v>
      </c>
      <c r="E100" s="89">
        <f>AF35</f>
        <v>2.9234410047676539E-2</v>
      </c>
      <c r="F100" s="88">
        <f>Y32</f>
        <v>0.79541221972674037</v>
      </c>
      <c r="G100" s="89">
        <f>Y36</f>
        <v>0.98999349334758202</v>
      </c>
      <c r="H100" s="88">
        <f>AF32</f>
        <v>6.4382130320679342E-3</v>
      </c>
      <c r="I100" s="89">
        <f>AF36</f>
        <v>3.2372849878585387E-2</v>
      </c>
      <c r="J100" s="88">
        <f>Y33</f>
        <v>0.17677579678797836</v>
      </c>
      <c r="K100" s="89">
        <f>Y37</f>
        <v>0.55284413179186886</v>
      </c>
      <c r="L100" s="88">
        <f>AF33</f>
        <v>1.2167533232497717E-3</v>
      </c>
      <c r="M100" s="89">
        <f>AF37</f>
        <v>4.0769393602365415E-2</v>
      </c>
      <c r="N100" s="88">
        <f>Y30</f>
        <v>0.49745917582647869</v>
      </c>
      <c r="O100" s="89">
        <f>Y34</f>
        <v>0.93425184415661389</v>
      </c>
      <c r="P100" s="88">
        <f>AF30</f>
        <v>3.0252346588407713E-3</v>
      </c>
      <c r="Q100" s="89">
        <f>AF34</f>
        <v>2.3707376702477839E-2</v>
      </c>
    </row>
    <row r="101" spans="1:17" ht="15.75" thickBot="1" x14ac:dyDescent="0.3">
      <c r="A101" s="5" t="s">
        <v>5</v>
      </c>
      <c r="B101" s="90">
        <f>Z31</f>
        <v>0.63806648878973038</v>
      </c>
      <c r="C101" s="91">
        <f>Z35</f>
        <v>0.90880388100928955</v>
      </c>
      <c r="D101" s="90">
        <f>AG31</f>
        <v>2.1011577722803987E-2</v>
      </c>
      <c r="E101" s="91">
        <f>AG35</f>
        <v>1.3068136499064367E-2</v>
      </c>
      <c r="F101" s="90">
        <f>Z32</f>
        <v>0.96109996635428507</v>
      </c>
      <c r="G101" s="91">
        <f>Z36</f>
        <v>1.0029689247984452</v>
      </c>
      <c r="H101" s="90">
        <f>AG32</f>
        <v>1.1126529146192955E-2</v>
      </c>
      <c r="I101" s="91">
        <f>AG36</f>
        <v>1.8578632583803656E-2</v>
      </c>
      <c r="J101" s="90">
        <f>Z33</f>
        <v>0.15714140076764882</v>
      </c>
      <c r="K101" s="91">
        <f>Z37</f>
        <v>0.63261323811555625</v>
      </c>
      <c r="L101" s="90">
        <f>AG33</f>
        <v>2.2923173457828037E-2</v>
      </c>
      <c r="M101" s="91">
        <f>AG37</f>
        <v>0.15312633381831131</v>
      </c>
      <c r="N101" s="90">
        <f>Z30</f>
        <v>0.62714092847486569</v>
      </c>
      <c r="O101" s="91">
        <f>Z34</f>
        <v>0.94451015312047759</v>
      </c>
      <c r="P101" s="90">
        <f>AG30</f>
        <v>4.6458727374775848E-3</v>
      </c>
      <c r="Q101" s="91">
        <f>AG34</f>
        <v>2.096934905775167E-2</v>
      </c>
    </row>
    <row r="102" spans="1:17" x14ac:dyDescent="0.25">
      <c r="B102" s="98"/>
      <c r="C102" s="98"/>
      <c r="D102" s="98"/>
      <c r="E102" s="98"/>
      <c r="F102" s="98"/>
      <c r="G102" s="98"/>
      <c r="H102" s="98"/>
      <c r="I102" s="98"/>
      <c r="J102" s="98"/>
      <c r="K102" s="98"/>
      <c r="L102" s="98"/>
      <c r="M102" s="98"/>
      <c r="N102" s="98"/>
      <c r="O102" s="98"/>
      <c r="P102" s="98"/>
      <c r="Q102" s="98"/>
    </row>
  </sheetData>
  <mergeCells count="139">
    <mergeCell ref="N7:Q7"/>
    <mergeCell ref="N8:O8"/>
    <mergeCell ref="P8:Q8"/>
    <mergeCell ref="A6:Q6"/>
    <mergeCell ref="A1:Q5"/>
    <mergeCell ref="A7:A9"/>
    <mergeCell ref="B8:C8"/>
    <mergeCell ref="D8:E8"/>
    <mergeCell ref="B7:E7"/>
    <mergeCell ref="F7:I7"/>
    <mergeCell ref="F8:G8"/>
    <mergeCell ref="H8:I8"/>
    <mergeCell ref="J7:M7"/>
    <mergeCell ref="J8:K8"/>
    <mergeCell ref="L8:M8"/>
    <mergeCell ref="A28:Q28"/>
    <mergeCell ref="A29:A31"/>
    <mergeCell ref="B29:E29"/>
    <mergeCell ref="F29:I29"/>
    <mergeCell ref="J29:M29"/>
    <mergeCell ref="N29:Q29"/>
    <mergeCell ref="B30:C30"/>
    <mergeCell ref="D30:E30"/>
    <mergeCell ref="F30:G30"/>
    <mergeCell ref="H30:I30"/>
    <mergeCell ref="J30:K30"/>
    <mergeCell ref="L30:M30"/>
    <mergeCell ref="N30:O30"/>
    <mergeCell ref="P30:Q30"/>
    <mergeCell ref="A50:Q50"/>
    <mergeCell ref="A51:A53"/>
    <mergeCell ref="B51:E51"/>
    <mergeCell ref="F51:I51"/>
    <mergeCell ref="J51:M51"/>
    <mergeCell ref="N51:Q51"/>
    <mergeCell ref="B52:C52"/>
    <mergeCell ref="D52:E52"/>
    <mergeCell ref="F52:G52"/>
    <mergeCell ref="H52:I52"/>
    <mergeCell ref="J52:K52"/>
    <mergeCell ref="L52:M52"/>
    <mergeCell ref="N52:O52"/>
    <mergeCell ref="P52:Q52"/>
    <mergeCell ref="J73:M73"/>
    <mergeCell ref="N73:Q73"/>
    <mergeCell ref="B74:C74"/>
    <mergeCell ref="D74:E74"/>
    <mergeCell ref="F74:G74"/>
    <mergeCell ref="H74:I74"/>
    <mergeCell ref="J74:K74"/>
    <mergeCell ref="L74:M74"/>
    <mergeCell ref="N74:O74"/>
    <mergeCell ref="P74:Q74"/>
    <mergeCell ref="W10:Z10"/>
    <mergeCell ref="T11:V11"/>
    <mergeCell ref="T12:V12"/>
    <mergeCell ref="T13:V13"/>
    <mergeCell ref="T9:V9"/>
    <mergeCell ref="W9:Z9"/>
    <mergeCell ref="A94:Q94"/>
    <mergeCell ref="A95:A97"/>
    <mergeCell ref="B95:E95"/>
    <mergeCell ref="F95:I95"/>
    <mergeCell ref="J95:M95"/>
    <mergeCell ref="N95:Q95"/>
    <mergeCell ref="B96:C96"/>
    <mergeCell ref="D96:E96"/>
    <mergeCell ref="F96:G96"/>
    <mergeCell ref="H96:I96"/>
    <mergeCell ref="J96:K96"/>
    <mergeCell ref="L96:M96"/>
    <mergeCell ref="N96:O96"/>
    <mergeCell ref="P96:Q96"/>
    <mergeCell ref="A72:Q72"/>
    <mergeCell ref="A73:A75"/>
    <mergeCell ref="B73:E73"/>
    <mergeCell ref="F73:I73"/>
    <mergeCell ref="AA14:AC14"/>
    <mergeCell ref="AA15:AC15"/>
    <mergeCell ref="AA16:AC16"/>
    <mergeCell ref="AA17:AC17"/>
    <mergeCell ref="AA18:AC18"/>
    <mergeCell ref="T6:Z7"/>
    <mergeCell ref="AA6:AG7"/>
    <mergeCell ref="AA9:AC9"/>
    <mergeCell ref="AD9:AG9"/>
    <mergeCell ref="AA10:AC10"/>
    <mergeCell ref="AD10:AG10"/>
    <mergeCell ref="W11:Z11"/>
    <mergeCell ref="AA11:AC11"/>
    <mergeCell ref="AD11:AG11"/>
    <mergeCell ref="W12:Z12"/>
    <mergeCell ref="AA12:AC12"/>
    <mergeCell ref="AD12:AG12"/>
    <mergeCell ref="AA13:AC13"/>
    <mergeCell ref="T14:V14"/>
    <mergeCell ref="T15:V15"/>
    <mergeCell ref="T16:V16"/>
    <mergeCell ref="T17:V17"/>
    <mergeCell ref="T18:V18"/>
    <mergeCell ref="T10:V10"/>
    <mergeCell ref="AA24:AC24"/>
    <mergeCell ref="AA25:AC25"/>
    <mergeCell ref="AA26:AC26"/>
    <mergeCell ref="T27:V27"/>
    <mergeCell ref="AA27:AC27"/>
    <mergeCell ref="AA19:AC19"/>
    <mergeCell ref="AA20:AC20"/>
    <mergeCell ref="AA21:AC21"/>
    <mergeCell ref="AA22:AC22"/>
    <mergeCell ref="AA23:AC23"/>
    <mergeCell ref="T24:V24"/>
    <mergeCell ref="T25:V25"/>
    <mergeCell ref="T26:V26"/>
    <mergeCell ref="T19:V19"/>
    <mergeCell ref="T20:V20"/>
    <mergeCell ref="T21:V21"/>
    <mergeCell ref="T22:V22"/>
    <mergeCell ref="T23:V23"/>
    <mergeCell ref="AA37:AC37"/>
    <mergeCell ref="AA32:AC32"/>
    <mergeCell ref="AA33:AC33"/>
    <mergeCell ref="AA34:AC34"/>
    <mergeCell ref="AA35:AC35"/>
    <mergeCell ref="AA36:AC36"/>
    <mergeCell ref="AA28:AC28"/>
    <mergeCell ref="T29:Z29"/>
    <mergeCell ref="AA29:AG29"/>
    <mergeCell ref="AA30:AC30"/>
    <mergeCell ref="AA31:AC31"/>
    <mergeCell ref="T34:V34"/>
    <mergeCell ref="T35:V35"/>
    <mergeCell ref="T36:V36"/>
    <mergeCell ref="T37:V37"/>
    <mergeCell ref="T31:V31"/>
    <mergeCell ref="T32:V32"/>
    <mergeCell ref="T33:V33"/>
    <mergeCell ref="T30:V30"/>
    <mergeCell ref="T28:V2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66B6E5-E3A1-47EF-B338-8F15C1A82558}">
  <dimension ref="A1:DK133"/>
  <sheetViews>
    <sheetView tabSelected="1" zoomScale="55" zoomScaleNormal="55" workbookViewId="0">
      <selection activeCell="AB12" sqref="AB12"/>
    </sheetView>
  </sheetViews>
  <sheetFormatPr defaultRowHeight="15" x14ac:dyDescent="0.25"/>
  <cols>
    <col min="1" max="1" width="13.140625" bestFit="1" customWidth="1"/>
    <col min="2" max="2" width="14.5703125" bestFit="1" customWidth="1"/>
    <col min="27" max="27" width="9.140625" customWidth="1"/>
    <col min="28" max="28" width="17" customWidth="1"/>
    <col min="29" max="29" width="1.28515625" customWidth="1"/>
    <col min="30" max="30" width="5.5703125" customWidth="1"/>
    <col min="31" max="31" width="1" customWidth="1"/>
    <col min="32" max="32" width="5.5703125" customWidth="1"/>
    <col min="33" max="33" width="1" customWidth="1"/>
    <col min="34" max="34" width="5.5703125" customWidth="1"/>
    <col min="35" max="35" width="1" customWidth="1"/>
    <col min="36" max="38" width="5.5703125" customWidth="1"/>
    <col min="39" max="39" width="1" customWidth="1"/>
    <col min="40" max="40" width="5.5703125" customWidth="1"/>
    <col min="41" max="41" width="1" customWidth="1"/>
    <col min="42" max="42" width="5.5703125" customWidth="1"/>
    <col min="43" max="43" width="1" customWidth="1"/>
    <col min="44" max="44" width="5.5703125" customWidth="1"/>
    <col min="46" max="46" width="16.140625" bestFit="1" customWidth="1"/>
    <col min="47" max="49" width="5.5703125" customWidth="1"/>
    <col min="50" max="50" width="1.5703125" customWidth="1"/>
    <col min="51" max="53" width="5.5703125" customWidth="1"/>
    <col min="54" max="54" width="1.5703125" customWidth="1"/>
    <col min="55" max="57" width="5.5703125" customWidth="1"/>
    <col min="58" max="58" width="1.5703125" customWidth="1"/>
    <col min="59" max="61" width="5.5703125" customWidth="1"/>
    <col min="62" max="62" width="16.85546875" customWidth="1"/>
    <col min="63" max="113" width="0.7109375" customWidth="1"/>
    <col min="114" max="114" width="5.5703125" customWidth="1"/>
  </cols>
  <sheetData>
    <row r="1" spans="1:115" x14ac:dyDescent="0.25">
      <c r="A1" s="327" t="s">
        <v>371</v>
      </c>
      <c r="B1" s="328"/>
      <c r="C1" s="328"/>
      <c r="D1" s="328"/>
      <c r="E1" s="328"/>
      <c r="F1" s="328"/>
      <c r="G1" s="328"/>
      <c r="H1" s="328"/>
      <c r="I1" s="328"/>
      <c r="J1" s="328"/>
      <c r="K1" s="328"/>
      <c r="L1" s="328"/>
      <c r="M1" s="329"/>
    </row>
    <row r="2" spans="1:115" x14ac:dyDescent="0.25">
      <c r="A2" s="330"/>
      <c r="B2" s="331"/>
      <c r="C2" s="331"/>
      <c r="D2" s="331"/>
      <c r="E2" s="331"/>
      <c r="F2" s="331"/>
      <c r="G2" s="331"/>
      <c r="H2" s="331"/>
      <c r="I2" s="331"/>
      <c r="J2" s="331"/>
      <c r="K2" s="331"/>
      <c r="L2" s="331"/>
      <c r="M2" s="332"/>
    </row>
    <row r="3" spans="1:115" x14ac:dyDescent="0.25">
      <c r="A3" s="105"/>
      <c r="B3" s="297" t="s">
        <v>7</v>
      </c>
      <c r="C3" s="297"/>
      <c r="D3" s="297"/>
      <c r="E3" s="297"/>
      <c r="F3" s="297" t="s">
        <v>367</v>
      </c>
      <c r="G3" s="297"/>
      <c r="H3" s="297"/>
      <c r="I3" s="297"/>
      <c r="J3" s="297" t="s">
        <v>8</v>
      </c>
      <c r="K3" s="297"/>
      <c r="L3" s="297"/>
      <c r="M3" s="298"/>
    </row>
    <row r="4" spans="1:115" x14ac:dyDescent="0.25">
      <c r="A4" s="105"/>
      <c r="B4" s="63" t="s">
        <v>0</v>
      </c>
      <c r="C4" s="63" t="s">
        <v>1</v>
      </c>
      <c r="D4" s="63" t="s">
        <v>2</v>
      </c>
      <c r="E4" s="63" t="s">
        <v>368</v>
      </c>
      <c r="F4" s="63" t="s">
        <v>0</v>
      </c>
      <c r="G4" s="63" t="s">
        <v>1</v>
      </c>
      <c r="H4" s="63" t="s">
        <v>2</v>
      </c>
      <c r="I4" s="63" t="s">
        <v>368</v>
      </c>
      <c r="J4" s="63" t="s">
        <v>0</v>
      </c>
      <c r="K4" s="63" t="s">
        <v>1</v>
      </c>
      <c r="L4" s="63" t="s">
        <v>2</v>
      </c>
      <c r="M4" s="106" t="s">
        <v>368</v>
      </c>
    </row>
    <row r="5" spans="1:115" x14ac:dyDescent="0.25">
      <c r="A5" s="108" t="s">
        <v>4</v>
      </c>
      <c r="B5" s="109">
        <f>'Regeneration Prelim.'!H30</f>
        <v>0.4037018144720545</v>
      </c>
      <c r="C5" s="109">
        <f>'Regeneration Prelim.'!I30</f>
        <v>0.86208959987234202</v>
      </c>
      <c r="D5" s="109">
        <f>'Regeneration Prelim.'!J30</f>
        <v>0.26045995832015306</v>
      </c>
      <c r="E5" s="110">
        <f>'Regeneration Prelim.'!H31</f>
        <v>0.66117229153881751</v>
      </c>
      <c r="F5" s="109">
        <f>'Regeneration Prelim.'!Q30</f>
        <v>0.61105722599418077</v>
      </c>
      <c r="G5" s="109">
        <f>'Regeneration Prelim.'!R30</f>
        <v>0.91033448062836453</v>
      </c>
      <c r="H5" s="109">
        <f>'Regeneration Prelim.'!S30</f>
        <v>0.39138538346988105</v>
      </c>
      <c r="I5" s="110">
        <f>'Regeneration Prelim.'!Q31</f>
        <v>0.75505900850002716</v>
      </c>
      <c r="J5" s="109">
        <f>'Regeneration Prelim.'!Z30</f>
        <v>0.32046302050963349</v>
      </c>
      <c r="K5" s="109">
        <f>'Regeneration Prelim.'!AA30</f>
        <v>1.0386035736403882</v>
      </c>
      <c r="L5" s="109">
        <f>'Regeneration Prelim.'!AB30</f>
        <v>5.7236018859649358E-2</v>
      </c>
      <c r="M5" s="111">
        <f>'Regeneration Prelim.'!Z31</f>
        <v>0.68646580823995329</v>
      </c>
    </row>
    <row r="6" spans="1:115" ht="15.75" customHeight="1" x14ac:dyDescent="0.25">
      <c r="A6" s="108" t="s">
        <v>369</v>
      </c>
      <c r="B6" s="109">
        <f>'Regeneration Prelim.'!H54</f>
        <v>0.43405730948831306</v>
      </c>
      <c r="C6" s="109">
        <f>'Regeneration Prelim.'!I54</f>
        <v>1.0234887493828031</v>
      </c>
      <c r="D6" s="109">
        <f>'Regeneration Prelim.'!J54</f>
        <v>0.44278075670320854</v>
      </c>
      <c r="E6" s="110">
        <f>'Regeneration Prelim.'!H55</f>
        <v>0.75953992266707115</v>
      </c>
      <c r="F6" s="109">
        <f>'Regeneration Prelim.'!Q54</f>
        <v>0.69829794045459426</v>
      </c>
      <c r="G6" s="109">
        <f>'Regeneration Prelim.'!R54</f>
        <v>1.0196730396231641</v>
      </c>
      <c r="H6" s="109">
        <f>'Regeneration Prelim.'!S54</f>
        <v>0.49172421720294374</v>
      </c>
      <c r="I6" s="110">
        <f>'Regeneration Prelim.'!Q55</f>
        <v>0.83802070411902874</v>
      </c>
      <c r="J6" s="109">
        <f>'Regeneration Prelim.'!Z54</f>
        <v>0.32429965416607753</v>
      </c>
      <c r="K6" s="109">
        <f>'Regeneration Prelim.'!AA54</f>
        <v>1.0096032134478743</v>
      </c>
      <c r="L6" s="109">
        <f>'Regeneration Prelim.'!AB54</f>
        <v>3.254785927370623E-2</v>
      </c>
      <c r="M6" s="111">
        <f>'Regeneration Prelim.'!Z55</f>
        <v>0.67610182058041246</v>
      </c>
    </row>
    <row r="7" spans="1:115" ht="15.75" customHeight="1" x14ac:dyDescent="0.25">
      <c r="A7" s="108" t="s">
        <v>3</v>
      </c>
      <c r="B7" s="109">
        <f>'Regeneration Prelim.'!H42</f>
        <v>0.57433229056953794</v>
      </c>
      <c r="C7" s="109">
        <f>'Regeneration Prelim.'!I42</f>
        <v>1.0347893532093602</v>
      </c>
      <c r="D7" s="109">
        <f>'Regeneration Prelim.'!J42</f>
        <v>0.17391404708770636</v>
      </c>
      <c r="E7" s="110">
        <f>'Regeneration Prelim.'!H43</f>
        <v>0.81858991122964275</v>
      </c>
      <c r="F7" s="109">
        <f>'Regeneration Prelim.'!Q42</f>
        <v>0.52884658195385648</v>
      </c>
      <c r="G7" s="109">
        <f>'Regeneration Prelim.'!R42</f>
        <v>0.91027459820821266</v>
      </c>
      <c r="H7" s="109">
        <f>'Regeneration Prelim.'!S42</f>
        <v>0.24394075091238679</v>
      </c>
      <c r="I7" s="110">
        <f>'Regeneration Prelim.'!Q43</f>
        <v>0.7577902925429022</v>
      </c>
      <c r="J7" s="109">
        <f>'Regeneration Prelim.'!Z42</f>
        <v>0.36463226561253625</v>
      </c>
      <c r="K7" s="109">
        <f>'Regeneration Prelim.'!AA42</f>
        <v>0.95882063882063873</v>
      </c>
      <c r="L7" s="109">
        <f>'Regeneration Prelim.'!AB42</f>
        <v>0.14561841604052433</v>
      </c>
      <c r="M7" s="111">
        <f>'Regeneration Prelim.'!Z43</f>
        <v>0.75155803216814954</v>
      </c>
    </row>
    <row r="8" spans="1:115" ht="15.75" thickBot="1" x14ac:dyDescent="0.3">
      <c r="A8" s="107" t="s">
        <v>370</v>
      </c>
      <c r="B8" s="112">
        <f>'Regeneration Prelim.'!H66</f>
        <v>0.62197767817671135</v>
      </c>
      <c r="C8" s="112">
        <f>'Regeneration Prelim.'!I66</f>
        <v>0.95273985508487635</v>
      </c>
      <c r="D8" s="112">
        <f>'Regeneration Prelim.'!J66</f>
        <v>0.63331331878673802</v>
      </c>
      <c r="E8" s="113">
        <f>'Regeneration Prelim.'!H67</f>
        <v>0.83317007007213117</v>
      </c>
      <c r="F8" s="112">
        <f>'Regeneration Prelim.'!Q66</f>
        <v>0.7533478779696976</v>
      </c>
      <c r="G8" s="112">
        <f>'Regeneration Prelim.'!R66</f>
        <v>1.0272546388413306</v>
      </c>
      <c r="H8" s="112">
        <f>'Regeneration Prelim.'!S66</f>
        <v>0.39968369827454286</v>
      </c>
      <c r="I8" s="113">
        <f>'Regeneration Prelim.'!Q67</f>
        <v>0.89756341184011013</v>
      </c>
      <c r="J8" s="112">
        <f>'Regeneration Prelim.'!Z66</f>
        <v>0.40195067310516297</v>
      </c>
      <c r="K8" s="112">
        <f>'Regeneration Prelim.'!AA66</f>
        <v>1.0227830465002137</v>
      </c>
      <c r="L8" s="112">
        <f>'Regeneration Prelim.'!AB66</f>
        <v>5.9988522978183252E-2</v>
      </c>
      <c r="M8" s="114">
        <f>'Regeneration Prelim.'!Z67</f>
        <v>0.74526312774736791</v>
      </c>
      <c r="AS8" s="319" t="s">
        <v>377</v>
      </c>
      <c r="AT8" s="319"/>
      <c r="AU8" s="319"/>
      <c r="AV8" s="319"/>
      <c r="AW8" s="319"/>
      <c r="AX8" s="319"/>
      <c r="AY8" s="319"/>
      <c r="AZ8" s="319"/>
      <c r="BA8" s="319"/>
      <c r="BB8" s="319"/>
      <c r="BC8" s="319"/>
      <c r="BD8" s="319"/>
      <c r="BE8" s="319"/>
      <c r="BF8" s="319"/>
      <c r="BG8" s="319"/>
      <c r="BH8" s="319"/>
      <c r="BI8" s="319"/>
    </row>
    <row r="9" spans="1:115" x14ac:dyDescent="0.25">
      <c r="AS9" s="319"/>
      <c r="AT9" s="319"/>
      <c r="AU9" s="319"/>
      <c r="AV9" s="319"/>
      <c r="AW9" s="319"/>
      <c r="AX9" s="319"/>
      <c r="AY9" s="319"/>
      <c r="AZ9" s="319"/>
      <c r="BA9" s="319"/>
      <c r="BB9" s="319"/>
      <c r="BC9" s="319"/>
      <c r="BD9" s="319"/>
      <c r="BE9" s="319"/>
      <c r="BF9" s="319"/>
      <c r="BG9" s="319"/>
      <c r="BH9" s="319"/>
      <c r="BI9" s="319"/>
    </row>
    <row r="10" spans="1:115" x14ac:dyDescent="0.25">
      <c r="AS10" s="164"/>
      <c r="AT10" s="164"/>
      <c r="AU10" s="164"/>
      <c r="AV10" s="164"/>
      <c r="AW10" s="164"/>
      <c r="AX10" s="164"/>
      <c r="AY10" s="164"/>
      <c r="AZ10" s="164"/>
      <c r="BA10" s="164"/>
      <c r="BB10" s="164"/>
      <c r="BC10" s="164"/>
      <c r="BD10" s="164"/>
      <c r="BE10" s="164"/>
      <c r="BF10" s="164"/>
      <c r="BG10" s="164"/>
      <c r="BH10" s="164"/>
      <c r="BI10" s="164"/>
    </row>
    <row r="11" spans="1:115" ht="13.5" customHeight="1" x14ac:dyDescent="0.25">
      <c r="C11" s="333" t="s">
        <v>0</v>
      </c>
      <c r="D11" s="333"/>
      <c r="E11" s="333"/>
      <c r="F11" s="333" t="s">
        <v>1</v>
      </c>
      <c r="G11" s="333"/>
      <c r="H11" s="333"/>
      <c r="I11" s="333" t="s">
        <v>2</v>
      </c>
      <c r="J11" s="333"/>
      <c r="K11" s="333"/>
      <c r="L11" s="333" t="s">
        <v>372</v>
      </c>
      <c r="M11" s="333"/>
      <c r="N11" s="333"/>
      <c r="O11" s="63"/>
      <c r="P11" s="63"/>
      <c r="Q11" s="63"/>
      <c r="R11" s="63"/>
      <c r="S11" s="63"/>
      <c r="T11" s="63"/>
      <c r="U11" s="63"/>
      <c r="V11" s="63"/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3"/>
      <c r="AJ11" s="63"/>
      <c r="AS11" s="164"/>
      <c r="AT11" s="164"/>
      <c r="AU11" s="320" t="s">
        <v>0</v>
      </c>
      <c r="AV11" s="320"/>
      <c r="AW11" s="320"/>
      <c r="AX11" s="165"/>
      <c r="AY11" s="320" t="s">
        <v>1</v>
      </c>
      <c r="AZ11" s="320"/>
      <c r="BA11" s="320"/>
      <c r="BB11" s="165"/>
      <c r="BC11" s="320" t="s">
        <v>2</v>
      </c>
      <c r="BD11" s="320"/>
      <c r="BE11" s="320"/>
      <c r="BF11" s="165"/>
      <c r="BG11" s="320" t="s">
        <v>372</v>
      </c>
      <c r="BH11" s="320"/>
      <c r="BI11" s="320"/>
      <c r="BJ11" s="63"/>
    </row>
    <row r="12" spans="1:115" ht="64.5" thickBot="1" x14ac:dyDescent="0.3">
      <c r="C12" s="115" t="s">
        <v>7</v>
      </c>
      <c r="D12" s="115" t="s">
        <v>367</v>
      </c>
      <c r="E12" s="115" t="s">
        <v>8</v>
      </c>
      <c r="F12" s="115" t="s">
        <v>7</v>
      </c>
      <c r="G12" s="115" t="s">
        <v>367</v>
      </c>
      <c r="H12" s="115" t="s">
        <v>8</v>
      </c>
      <c r="I12" s="115" t="s">
        <v>7</v>
      </c>
      <c r="J12" s="115" t="s">
        <v>367</v>
      </c>
      <c r="K12" s="115" t="s">
        <v>8</v>
      </c>
      <c r="L12" s="115" t="s">
        <v>7</v>
      </c>
      <c r="M12" s="115" t="s">
        <v>367</v>
      </c>
      <c r="N12" s="115" t="s">
        <v>8</v>
      </c>
      <c r="O12" s="115"/>
      <c r="P12" s="115"/>
      <c r="Q12" s="115"/>
      <c r="R12" s="115"/>
      <c r="S12" s="115"/>
      <c r="T12" s="115"/>
      <c r="U12" s="115"/>
      <c r="V12" s="115"/>
      <c r="W12" s="115"/>
      <c r="X12" s="115"/>
      <c r="Y12" s="115"/>
      <c r="Z12" s="115"/>
      <c r="AA12" s="115"/>
      <c r="AB12" s="115"/>
      <c r="AC12" s="115"/>
      <c r="AD12" s="115"/>
      <c r="AE12" s="115"/>
      <c r="AF12" s="115"/>
      <c r="AG12" s="115"/>
      <c r="AH12" s="115"/>
      <c r="AI12" s="115"/>
      <c r="AJ12" s="115"/>
      <c r="AS12" s="164"/>
      <c r="AT12" s="164"/>
      <c r="AU12" s="166" t="s">
        <v>7</v>
      </c>
      <c r="AV12" s="166" t="s">
        <v>367</v>
      </c>
      <c r="AW12" s="166" t="s">
        <v>8</v>
      </c>
      <c r="AX12" s="166"/>
      <c r="AY12" s="166" t="s">
        <v>7</v>
      </c>
      <c r="AZ12" s="166" t="s">
        <v>367</v>
      </c>
      <c r="BA12" s="166" t="s">
        <v>8</v>
      </c>
      <c r="BB12" s="166"/>
      <c r="BC12" s="166" t="s">
        <v>7</v>
      </c>
      <c r="BD12" s="166" t="s">
        <v>367</v>
      </c>
      <c r="BE12" s="166" t="s">
        <v>8</v>
      </c>
      <c r="BF12" s="166"/>
      <c r="BG12" s="166" t="s">
        <v>7</v>
      </c>
      <c r="BH12" s="166" t="s">
        <v>367</v>
      </c>
      <c r="BI12" s="166" t="s">
        <v>8</v>
      </c>
    </row>
    <row r="13" spans="1:115" ht="19.5" customHeight="1" thickBot="1" x14ac:dyDescent="0.3">
      <c r="A13" s="324" t="s">
        <v>373</v>
      </c>
      <c r="B13" s="116" t="s">
        <v>373</v>
      </c>
      <c r="C13" s="117">
        <v>0.4037018144720545</v>
      </c>
      <c r="D13" s="118">
        <v>0.61105722599418077</v>
      </c>
      <c r="E13" s="117">
        <v>0.32046302050963349</v>
      </c>
      <c r="F13" s="117">
        <v>0.86208959987234202</v>
      </c>
      <c r="G13" s="109">
        <v>0.91033448062836453</v>
      </c>
      <c r="H13" s="117">
        <v>1.0386035736403882</v>
      </c>
      <c r="I13" s="117">
        <v>0.26045995832015306</v>
      </c>
      <c r="J13" s="117">
        <v>0.39138538346988105</v>
      </c>
      <c r="K13" s="117">
        <v>5.7236018859649358E-2</v>
      </c>
      <c r="L13" s="119">
        <v>0.66117229153881751</v>
      </c>
      <c r="M13" s="119">
        <v>0.75505900850002716</v>
      </c>
      <c r="N13" s="119">
        <v>0.68646580823995329</v>
      </c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S13" s="321" t="s">
        <v>373</v>
      </c>
      <c r="AT13" s="173" t="s">
        <v>373</v>
      </c>
      <c r="AU13" s="167">
        <v>0.4037018144720545</v>
      </c>
      <c r="AV13" s="133">
        <v>0.61105722599418077</v>
      </c>
      <c r="AW13" s="132">
        <v>0.32046302050963349</v>
      </c>
      <c r="AX13" s="132"/>
      <c r="AY13" s="132">
        <v>0.86208959987234202</v>
      </c>
      <c r="AZ13" s="133">
        <v>0.91033448062836453</v>
      </c>
      <c r="BA13" s="132">
        <v>1.0386035736403882</v>
      </c>
      <c r="BB13" s="132"/>
      <c r="BC13" s="132">
        <v>0.26045995832015306</v>
      </c>
      <c r="BD13" s="132">
        <v>0.39138538346988105</v>
      </c>
      <c r="BE13" s="132">
        <v>5.7236018859649358E-2</v>
      </c>
      <c r="BF13" s="132"/>
      <c r="BG13" s="132">
        <v>0.66117229153881751</v>
      </c>
      <c r="BH13" s="132">
        <v>0.75505900850002716</v>
      </c>
      <c r="BI13" s="171">
        <v>0.68646580823995329</v>
      </c>
      <c r="BJ13" s="110" t="s">
        <v>387</v>
      </c>
      <c r="BU13" s="248" t="s">
        <v>374</v>
      </c>
      <c r="BV13" s="249"/>
      <c r="BW13" s="249"/>
      <c r="BX13" s="249"/>
      <c r="BY13" s="249"/>
      <c r="BZ13" s="249"/>
      <c r="CA13" s="249"/>
      <c r="CB13" s="249"/>
      <c r="CC13" s="249"/>
      <c r="CD13" s="249"/>
      <c r="CE13" s="249"/>
      <c r="CF13" s="249"/>
      <c r="CG13" s="249"/>
      <c r="CH13" s="249"/>
      <c r="CI13" s="249"/>
      <c r="CJ13" s="249"/>
      <c r="CK13" s="249"/>
      <c r="CL13" s="249"/>
      <c r="CM13" s="249"/>
      <c r="CN13" s="249"/>
      <c r="CO13" s="249"/>
      <c r="CP13" s="249"/>
      <c r="CQ13" s="249"/>
      <c r="CR13" s="249"/>
      <c r="CS13" s="249"/>
      <c r="CT13" s="249"/>
      <c r="CU13" s="250"/>
    </row>
    <row r="14" spans="1:115" ht="19.5" customHeight="1" thickBot="1" x14ac:dyDescent="0.3">
      <c r="A14" s="325"/>
      <c r="B14" s="120" t="s">
        <v>384</v>
      </c>
      <c r="C14" s="117">
        <v>0.43405730948831306</v>
      </c>
      <c r="D14" s="117">
        <v>0.69829794045459426</v>
      </c>
      <c r="E14" s="117">
        <v>0.32429965416607753</v>
      </c>
      <c r="F14" s="117">
        <v>1.0234887493828031</v>
      </c>
      <c r="G14" s="117">
        <v>1.0196730396231641</v>
      </c>
      <c r="H14" s="117">
        <v>1.0096032134478743</v>
      </c>
      <c r="I14" s="117">
        <v>0.44278075670320854</v>
      </c>
      <c r="J14" s="117">
        <v>0.49172421720294374</v>
      </c>
      <c r="K14" s="117">
        <v>3.254785927370623E-2</v>
      </c>
      <c r="L14" s="121">
        <v>0.75953992266707115</v>
      </c>
      <c r="M14" s="119">
        <v>0.83802070411902874</v>
      </c>
      <c r="N14" s="119">
        <v>0.67610182058041246</v>
      </c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110"/>
      <c r="AI14" s="110"/>
      <c r="AJ14" s="110"/>
      <c r="AS14" s="321"/>
      <c r="AT14" s="173" t="s">
        <v>384</v>
      </c>
      <c r="AU14" s="142">
        <v>0.43405730948831306</v>
      </c>
      <c r="AV14" s="131">
        <v>0.69829794045459426</v>
      </c>
      <c r="AW14" s="131">
        <v>0.32429965416607753</v>
      </c>
      <c r="AX14" s="131"/>
      <c r="AY14" s="131">
        <v>1.0234887493828031</v>
      </c>
      <c r="AZ14" s="131">
        <v>1.0196730396231641</v>
      </c>
      <c r="BA14" s="131">
        <v>1.0096032134478743</v>
      </c>
      <c r="BB14" s="131"/>
      <c r="BC14" s="131">
        <v>0.44278075670320854</v>
      </c>
      <c r="BD14" s="131">
        <v>0.49172421720294374</v>
      </c>
      <c r="BE14" s="131">
        <v>3.254785927370623E-2</v>
      </c>
      <c r="BF14" s="132"/>
      <c r="BG14" s="132">
        <v>0.75953992266707115</v>
      </c>
      <c r="BH14" s="131">
        <v>0.83802070411902874</v>
      </c>
      <c r="BI14" s="141">
        <v>0.67610182058041246</v>
      </c>
      <c r="BJ14" s="110"/>
    </row>
    <row r="15" spans="1:115" ht="19.5" customHeight="1" thickBot="1" x14ac:dyDescent="0.4">
      <c r="A15" s="325"/>
      <c r="B15" s="120" t="s">
        <v>385</v>
      </c>
      <c r="C15" s="122">
        <v>0.57433229056953794</v>
      </c>
      <c r="D15" s="117">
        <v>0.52884658195385648</v>
      </c>
      <c r="E15" s="117">
        <v>0.36463226561253625</v>
      </c>
      <c r="F15" s="117">
        <v>1.0347893532093602</v>
      </c>
      <c r="G15" s="117">
        <v>0.91027459820821266</v>
      </c>
      <c r="H15" s="117">
        <v>0.95882063882063873</v>
      </c>
      <c r="I15" s="117">
        <v>0.17391404708770636</v>
      </c>
      <c r="J15" s="117">
        <v>0.24394075091238679</v>
      </c>
      <c r="K15" s="117">
        <v>0.14561841604052433</v>
      </c>
      <c r="L15" s="110">
        <v>0.81858991122964275</v>
      </c>
      <c r="M15" s="110">
        <v>0.7577902925429022</v>
      </c>
      <c r="N15" s="119">
        <v>0.75155803216814954</v>
      </c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0"/>
      <c r="AS15" s="321"/>
      <c r="AT15" s="173" t="s">
        <v>395</v>
      </c>
      <c r="AU15" s="133">
        <v>0.57433229056953794</v>
      </c>
      <c r="AV15" s="131">
        <v>0.52884658195385648</v>
      </c>
      <c r="AW15" s="131">
        <v>0.36463226561253625</v>
      </c>
      <c r="AX15" s="131"/>
      <c r="AY15" s="131">
        <v>1.0347893532093602</v>
      </c>
      <c r="AZ15" s="131">
        <v>0.91027459820821266</v>
      </c>
      <c r="BA15" s="131">
        <v>0.95882063882063873</v>
      </c>
      <c r="BB15" s="131"/>
      <c r="BC15" s="131">
        <v>0.17391404708770636</v>
      </c>
      <c r="BD15" s="131">
        <v>0.24394075091238679</v>
      </c>
      <c r="BE15" s="131">
        <v>0.14561841604052433</v>
      </c>
      <c r="BF15" s="133"/>
      <c r="BG15" s="131">
        <v>0.81858991122964275</v>
      </c>
      <c r="BH15" s="131">
        <v>0.7577902925429022</v>
      </c>
      <c r="BI15" s="141">
        <v>0.75155803216814954</v>
      </c>
      <c r="BJ15" s="110"/>
      <c r="BK15" s="126">
        <v>0</v>
      </c>
      <c r="BL15" s="126">
        <f>BK15+2</f>
        <v>2</v>
      </c>
      <c r="BM15" s="126">
        <f t="shared" ref="BM15:DB15" si="0">BL15+2</f>
        <v>4</v>
      </c>
      <c r="BN15" s="126">
        <f t="shared" si="0"/>
        <v>6</v>
      </c>
      <c r="BO15" s="126">
        <f t="shared" si="0"/>
        <v>8</v>
      </c>
      <c r="BP15" s="126">
        <f t="shared" si="0"/>
        <v>10</v>
      </c>
      <c r="BQ15" s="126">
        <f t="shared" si="0"/>
        <v>12</v>
      </c>
      <c r="BR15" s="126">
        <f t="shared" si="0"/>
        <v>14</v>
      </c>
      <c r="BS15" s="126">
        <f t="shared" si="0"/>
        <v>16</v>
      </c>
      <c r="BT15" s="126">
        <f t="shared" si="0"/>
        <v>18</v>
      </c>
      <c r="BU15" s="126">
        <f t="shared" si="0"/>
        <v>20</v>
      </c>
      <c r="BV15" s="126">
        <f t="shared" si="0"/>
        <v>22</v>
      </c>
      <c r="BW15" s="126">
        <f t="shared" si="0"/>
        <v>24</v>
      </c>
      <c r="BX15" s="126">
        <f t="shared" si="0"/>
        <v>26</v>
      </c>
      <c r="BY15" s="126">
        <f t="shared" si="0"/>
        <v>28</v>
      </c>
      <c r="BZ15" s="126">
        <f t="shared" si="0"/>
        <v>30</v>
      </c>
      <c r="CA15" s="126">
        <f t="shared" si="0"/>
        <v>32</v>
      </c>
      <c r="CB15" s="126">
        <f t="shared" si="0"/>
        <v>34</v>
      </c>
      <c r="CC15" s="126">
        <f t="shared" si="0"/>
        <v>36</v>
      </c>
      <c r="CD15" s="126">
        <f t="shared" si="0"/>
        <v>38</v>
      </c>
      <c r="CE15" s="126">
        <f t="shared" si="0"/>
        <v>40</v>
      </c>
      <c r="CF15" s="126">
        <f t="shared" si="0"/>
        <v>42</v>
      </c>
      <c r="CG15" s="126">
        <f t="shared" si="0"/>
        <v>44</v>
      </c>
      <c r="CH15" s="126">
        <f t="shared" si="0"/>
        <v>46</v>
      </c>
      <c r="CI15" s="126">
        <f t="shared" si="0"/>
        <v>48</v>
      </c>
      <c r="CJ15" s="126">
        <f t="shared" si="0"/>
        <v>50</v>
      </c>
      <c r="CK15" s="126">
        <f t="shared" si="0"/>
        <v>52</v>
      </c>
      <c r="CL15" s="126">
        <f t="shared" si="0"/>
        <v>54</v>
      </c>
      <c r="CM15" s="126">
        <f t="shared" si="0"/>
        <v>56</v>
      </c>
      <c r="CN15" s="126">
        <f t="shared" si="0"/>
        <v>58</v>
      </c>
      <c r="CO15" s="126">
        <f t="shared" si="0"/>
        <v>60</v>
      </c>
      <c r="CP15" s="126">
        <f t="shared" si="0"/>
        <v>62</v>
      </c>
      <c r="CQ15" s="126">
        <f t="shared" si="0"/>
        <v>64</v>
      </c>
      <c r="CR15" s="126">
        <f t="shared" si="0"/>
        <v>66</v>
      </c>
      <c r="CS15" s="126">
        <f t="shared" si="0"/>
        <v>68</v>
      </c>
      <c r="CT15" s="126">
        <f t="shared" si="0"/>
        <v>70</v>
      </c>
      <c r="CU15" s="126">
        <f t="shared" si="0"/>
        <v>72</v>
      </c>
      <c r="CV15" s="126">
        <f t="shared" si="0"/>
        <v>74</v>
      </c>
      <c r="CW15" s="126">
        <f t="shared" si="0"/>
        <v>76</v>
      </c>
      <c r="CX15" s="126">
        <f t="shared" si="0"/>
        <v>78</v>
      </c>
      <c r="CY15" s="126">
        <f t="shared" si="0"/>
        <v>80</v>
      </c>
      <c r="CZ15" s="126">
        <f t="shared" si="0"/>
        <v>82</v>
      </c>
      <c r="DA15" s="126">
        <f t="shared" si="0"/>
        <v>84</v>
      </c>
      <c r="DB15" s="126">
        <f t="shared" si="0"/>
        <v>86</v>
      </c>
      <c r="DC15" s="126">
        <f>DB15+2</f>
        <v>88</v>
      </c>
      <c r="DD15" s="126">
        <f t="shared" ref="DD15:DG15" si="1">DC15+2</f>
        <v>90</v>
      </c>
      <c r="DE15" s="126">
        <f t="shared" si="1"/>
        <v>92</v>
      </c>
      <c r="DF15" s="126">
        <f t="shared" si="1"/>
        <v>94</v>
      </c>
      <c r="DG15" s="126">
        <f t="shared" si="1"/>
        <v>96</v>
      </c>
      <c r="DH15" s="126">
        <f>DG15+2</f>
        <v>98</v>
      </c>
      <c r="DI15" s="126">
        <f t="shared" ref="DI15" si="2">DH15+2</f>
        <v>100</v>
      </c>
      <c r="DK15" t="s">
        <v>375</v>
      </c>
    </row>
    <row r="16" spans="1:115" ht="19.5" customHeight="1" thickBot="1" x14ac:dyDescent="0.4">
      <c r="A16" s="326"/>
      <c r="B16" s="123" t="s">
        <v>386</v>
      </c>
      <c r="C16" s="117">
        <v>0.62197767817671135</v>
      </c>
      <c r="D16" s="124">
        <v>0.7533478779696976</v>
      </c>
      <c r="E16" s="125">
        <v>0.40195067310516297</v>
      </c>
      <c r="F16" s="117">
        <v>0.95273985508487635</v>
      </c>
      <c r="G16" s="117">
        <v>1.0272546388413306</v>
      </c>
      <c r="H16" s="117">
        <v>1.0227830465002137</v>
      </c>
      <c r="I16" s="117">
        <v>0.63331331878673802</v>
      </c>
      <c r="J16" s="117">
        <v>0.39968369827454286</v>
      </c>
      <c r="K16" s="117">
        <v>5.9988522978183252E-2</v>
      </c>
      <c r="L16" s="119">
        <v>0.83317007007213117</v>
      </c>
      <c r="M16" s="119">
        <v>0.89756341184011013</v>
      </c>
      <c r="N16" s="119">
        <v>0.74526312774736791</v>
      </c>
      <c r="O16" s="110"/>
      <c r="P16" s="110"/>
      <c r="Q16" s="110"/>
      <c r="R16" s="110"/>
      <c r="S16" s="110"/>
      <c r="T16" s="110"/>
      <c r="U16" s="110"/>
      <c r="V16" s="110"/>
      <c r="W16" s="110"/>
      <c r="X16" s="110"/>
      <c r="Y16" s="110"/>
      <c r="Z16" s="110"/>
      <c r="AA16" s="110"/>
      <c r="AB16" s="110"/>
      <c r="AC16" s="110"/>
      <c r="AD16" s="110"/>
      <c r="AE16" s="110"/>
      <c r="AF16" s="110"/>
      <c r="AG16" s="110"/>
      <c r="AH16" s="110"/>
      <c r="AI16" s="110"/>
      <c r="AJ16" s="110"/>
      <c r="AS16" s="321"/>
      <c r="AT16" s="173" t="s">
        <v>396</v>
      </c>
      <c r="AU16" s="168">
        <v>0.62197767817671135</v>
      </c>
      <c r="AV16" s="133">
        <v>0.7533478779696976</v>
      </c>
      <c r="AW16" s="169">
        <v>0.40195067310516297</v>
      </c>
      <c r="AX16" s="169"/>
      <c r="AY16" s="170">
        <v>0.95273985508487635</v>
      </c>
      <c r="AZ16" s="170">
        <v>1.0272546388413306</v>
      </c>
      <c r="BA16" s="170">
        <v>1.0227830465002137</v>
      </c>
      <c r="BB16" s="170"/>
      <c r="BC16" s="170">
        <v>0.63331331878673802</v>
      </c>
      <c r="BD16" s="170">
        <v>0.39968369827454286</v>
      </c>
      <c r="BE16" s="170">
        <v>5.9988522978183252E-2</v>
      </c>
      <c r="BF16" s="170"/>
      <c r="BG16" s="170">
        <v>0.83317007007213117</v>
      </c>
      <c r="BH16" s="170">
        <v>0.89756341184011013</v>
      </c>
      <c r="BI16" s="172">
        <v>0.74526312774736791</v>
      </c>
      <c r="BJ16" s="110"/>
      <c r="BK16" s="322">
        <v>0</v>
      </c>
      <c r="BL16" s="323"/>
      <c r="BM16" s="323"/>
      <c r="BN16" s="323"/>
      <c r="BO16" s="323"/>
      <c r="BP16" s="323"/>
      <c r="CH16" s="322">
        <v>0.5</v>
      </c>
      <c r="CI16" s="323"/>
      <c r="CJ16" s="323"/>
      <c r="CK16" s="323"/>
      <c r="CL16" s="323"/>
      <c r="CM16" s="323"/>
      <c r="DA16" s="318" t="s">
        <v>376</v>
      </c>
      <c r="DB16" s="186"/>
      <c r="DC16" s="186"/>
      <c r="DD16" s="186"/>
      <c r="DE16" s="186"/>
      <c r="DF16" s="186"/>
      <c r="DG16" s="186"/>
      <c r="DH16" s="186"/>
      <c r="DI16" s="186"/>
    </row>
    <row r="19" spans="1:46" ht="15" customHeight="1" x14ac:dyDescent="0.25">
      <c r="A19" s="130"/>
      <c r="B19" s="134"/>
      <c r="C19" s="317" t="s">
        <v>378</v>
      </c>
      <c r="D19" s="317"/>
      <c r="E19" s="317"/>
      <c r="F19" s="317"/>
      <c r="G19" s="134"/>
      <c r="H19" s="317" t="s">
        <v>382</v>
      </c>
      <c r="I19" s="317"/>
      <c r="J19" s="317"/>
      <c r="K19" s="317"/>
      <c r="L19" s="130"/>
      <c r="M19" s="130"/>
      <c r="N19" s="135"/>
      <c r="O19" s="135"/>
      <c r="P19" s="317" t="s">
        <v>378</v>
      </c>
      <c r="Q19" s="317"/>
      <c r="R19" s="317"/>
      <c r="S19" s="317"/>
      <c r="T19" s="134"/>
      <c r="U19" s="317" t="s">
        <v>382</v>
      </c>
      <c r="V19" s="317"/>
      <c r="W19" s="317"/>
      <c r="X19" s="317"/>
      <c r="Y19" s="130"/>
      <c r="Z19" s="130"/>
      <c r="AA19" s="174"/>
      <c r="AB19" s="174"/>
      <c r="AC19" s="174"/>
      <c r="AD19" s="317" t="s">
        <v>378</v>
      </c>
      <c r="AE19" s="317"/>
      <c r="AF19" s="317"/>
      <c r="AG19" s="317"/>
      <c r="AH19" s="317"/>
      <c r="AI19" s="317"/>
      <c r="AJ19" s="317"/>
      <c r="AK19" s="164"/>
      <c r="AL19" s="317" t="s">
        <v>382</v>
      </c>
      <c r="AM19" s="317"/>
      <c r="AN19" s="317"/>
      <c r="AO19" s="317"/>
      <c r="AP19" s="317"/>
      <c r="AQ19" s="317"/>
      <c r="AR19" s="317"/>
    </row>
    <row r="20" spans="1:46" ht="15" customHeight="1" x14ac:dyDescent="0.25">
      <c r="A20" s="134"/>
      <c r="B20" s="134"/>
      <c r="C20" s="317"/>
      <c r="D20" s="317"/>
      <c r="E20" s="317"/>
      <c r="F20" s="317"/>
      <c r="G20" s="134"/>
      <c r="H20" s="317"/>
      <c r="I20" s="317"/>
      <c r="J20" s="317"/>
      <c r="K20" s="317"/>
      <c r="L20" s="130"/>
      <c r="M20" s="130"/>
      <c r="N20" s="135"/>
      <c r="O20" s="135"/>
      <c r="P20" s="317"/>
      <c r="Q20" s="317"/>
      <c r="R20" s="317"/>
      <c r="S20" s="317"/>
      <c r="T20" s="134"/>
      <c r="U20" s="317"/>
      <c r="V20" s="317"/>
      <c r="W20" s="317"/>
      <c r="X20" s="317"/>
      <c r="Y20" s="130"/>
      <c r="Z20" s="130"/>
      <c r="AA20" s="174"/>
      <c r="AB20" s="174"/>
      <c r="AC20" s="174"/>
      <c r="AD20" s="317"/>
      <c r="AE20" s="317"/>
      <c r="AF20" s="317"/>
      <c r="AG20" s="317"/>
      <c r="AH20" s="317"/>
      <c r="AI20" s="317"/>
      <c r="AJ20" s="317"/>
      <c r="AK20" s="164"/>
      <c r="AL20" s="317"/>
      <c r="AM20" s="317"/>
      <c r="AN20" s="317"/>
      <c r="AO20" s="317"/>
      <c r="AP20" s="317"/>
      <c r="AQ20" s="317"/>
      <c r="AR20" s="317"/>
    </row>
    <row r="21" spans="1:46" x14ac:dyDescent="0.25">
      <c r="A21" s="130"/>
      <c r="B21" s="130"/>
      <c r="C21" s="130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130"/>
      <c r="T21" s="130"/>
      <c r="U21" s="130"/>
      <c r="V21" s="130"/>
      <c r="W21" s="130"/>
      <c r="X21" s="130"/>
      <c r="Y21" s="130"/>
      <c r="Z21" s="130"/>
      <c r="AA21" s="164"/>
      <c r="AB21" s="164"/>
      <c r="AC21" s="164"/>
      <c r="AD21" s="164"/>
      <c r="AE21" s="164"/>
      <c r="AF21" s="164"/>
      <c r="AG21" s="164"/>
      <c r="AH21" s="164"/>
      <c r="AI21" s="164"/>
      <c r="AJ21" s="164"/>
      <c r="AK21" s="164"/>
      <c r="AL21" s="164"/>
      <c r="AM21" s="164"/>
      <c r="AN21" s="164"/>
      <c r="AO21" s="164"/>
      <c r="AP21" s="164"/>
      <c r="AQ21" s="164"/>
      <c r="AR21" s="164"/>
    </row>
    <row r="22" spans="1:46" x14ac:dyDescent="0.25">
      <c r="A22" s="130"/>
      <c r="B22" s="130"/>
      <c r="C22" s="136" t="s">
        <v>0</v>
      </c>
      <c r="D22" s="136" t="s">
        <v>1</v>
      </c>
      <c r="E22" s="136" t="s">
        <v>2</v>
      </c>
      <c r="F22" s="136" t="s">
        <v>312</v>
      </c>
      <c r="G22" s="136"/>
      <c r="H22" s="136" t="s">
        <v>0</v>
      </c>
      <c r="I22" s="136" t="s">
        <v>1</v>
      </c>
      <c r="J22" s="136" t="s">
        <v>2</v>
      </c>
      <c r="K22" s="136" t="s">
        <v>312</v>
      </c>
      <c r="L22" s="130"/>
      <c r="M22" s="130"/>
      <c r="N22" s="130"/>
      <c r="O22" s="130"/>
      <c r="P22" s="136" t="s">
        <v>0</v>
      </c>
      <c r="Q22" s="136" t="s">
        <v>1</v>
      </c>
      <c r="R22" s="136" t="s">
        <v>2</v>
      </c>
      <c r="S22" s="136" t="s">
        <v>312</v>
      </c>
      <c r="T22" s="136"/>
      <c r="U22" s="136" t="s">
        <v>0</v>
      </c>
      <c r="V22" s="136" t="s">
        <v>1</v>
      </c>
      <c r="W22" s="136" t="s">
        <v>2</v>
      </c>
      <c r="X22" s="136" t="s">
        <v>312</v>
      </c>
      <c r="Y22" s="130"/>
      <c r="Z22" s="130"/>
      <c r="AA22" s="164"/>
      <c r="AB22" s="164"/>
      <c r="AC22" s="164"/>
      <c r="AD22" s="136" t="s">
        <v>0</v>
      </c>
      <c r="AE22" s="136"/>
      <c r="AF22" s="136" t="s">
        <v>1</v>
      </c>
      <c r="AG22" s="136"/>
      <c r="AH22" s="136" t="s">
        <v>2</v>
      </c>
      <c r="AI22" s="130"/>
      <c r="AJ22" s="136" t="s">
        <v>312</v>
      </c>
      <c r="AK22" s="164"/>
      <c r="AL22" s="136" t="s">
        <v>0</v>
      </c>
      <c r="AM22" s="136"/>
      <c r="AN22" s="136" t="s">
        <v>1</v>
      </c>
      <c r="AO22" s="136"/>
      <c r="AP22" s="136" t="s">
        <v>2</v>
      </c>
      <c r="AQ22" s="130"/>
      <c r="AR22" s="136" t="s">
        <v>312</v>
      </c>
    </row>
    <row r="23" spans="1:46" ht="15.75" thickBot="1" x14ac:dyDescent="0.3">
      <c r="A23" s="130"/>
      <c r="B23" s="130"/>
      <c r="C23" s="130"/>
      <c r="D23" s="130"/>
      <c r="E23" s="130"/>
      <c r="F23" s="130"/>
      <c r="G23" s="137" t="s">
        <v>379</v>
      </c>
      <c r="H23" s="130"/>
      <c r="I23" s="130"/>
      <c r="J23" s="130"/>
      <c r="K23" s="130"/>
      <c r="L23" s="130"/>
      <c r="M23" s="130"/>
      <c r="N23" s="130"/>
      <c r="O23" s="130"/>
      <c r="P23" s="130"/>
      <c r="Q23" s="130"/>
      <c r="R23" s="130"/>
      <c r="S23" s="130"/>
      <c r="T23" s="137" t="s">
        <v>379</v>
      </c>
      <c r="U23" s="130"/>
      <c r="V23" s="130"/>
      <c r="W23" s="130"/>
      <c r="X23" s="130"/>
      <c r="Y23" s="130"/>
      <c r="Z23" s="130"/>
      <c r="AA23" s="164"/>
      <c r="AB23" s="164"/>
      <c r="AC23" s="164"/>
      <c r="AD23" s="164"/>
      <c r="AE23" s="164"/>
      <c r="AF23" s="164"/>
      <c r="AG23" s="164"/>
      <c r="AH23" s="164"/>
      <c r="AI23" s="164"/>
      <c r="AJ23" s="164"/>
      <c r="AK23" s="176" t="s">
        <v>379</v>
      </c>
      <c r="AL23" s="164"/>
      <c r="AM23" s="164"/>
      <c r="AN23" s="164"/>
      <c r="AO23" s="164"/>
      <c r="AP23" s="164"/>
      <c r="AQ23" s="164"/>
      <c r="AR23" s="164"/>
    </row>
    <row r="24" spans="1:46" ht="15.75" customHeight="1" thickBot="1" x14ac:dyDescent="0.3">
      <c r="A24" s="335" t="s">
        <v>373</v>
      </c>
      <c r="B24" s="334" t="s">
        <v>373</v>
      </c>
      <c r="C24" s="138">
        <v>0.18953703969525493</v>
      </c>
      <c r="D24" s="138">
        <v>0.58861671810237681</v>
      </c>
      <c r="E24" s="138">
        <v>9.3170323625044016E-2</v>
      </c>
      <c r="F24" s="138">
        <v>0.29044136047422525</v>
      </c>
      <c r="G24" s="139">
        <v>1</v>
      </c>
      <c r="H24" s="138">
        <v>0.81429711759192702</v>
      </c>
      <c r="I24" s="138">
        <v>0.86529792519600979</v>
      </c>
      <c r="J24" s="138">
        <v>0.87236137374687961</v>
      </c>
      <c r="K24" s="138">
        <v>0.85065213884493884</v>
      </c>
      <c r="L24" s="130"/>
      <c r="M24" s="130"/>
      <c r="N24" s="335" t="s">
        <v>373</v>
      </c>
      <c r="O24" s="334" t="s">
        <v>373</v>
      </c>
      <c r="P24" s="138">
        <v>0.18953703969525493</v>
      </c>
      <c r="Q24" s="138">
        <v>0.58861671810237681</v>
      </c>
      <c r="R24" s="138">
        <v>9.3170323625044016E-2</v>
      </c>
      <c r="S24" s="138">
        <v>0.29044136047422525</v>
      </c>
      <c r="T24" s="139">
        <v>1</v>
      </c>
      <c r="U24" s="138">
        <v>0.81429711759192702</v>
      </c>
      <c r="V24" s="138">
        <v>0.86529792519600979</v>
      </c>
      <c r="W24" s="138">
        <v>0.87236137374687961</v>
      </c>
      <c r="X24" s="138">
        <v>0.85065213884493884</v>
      </c>
      <c r="Y24" s="140"/>
      <c r="Z24" s="140"/>
      <c r="AA24" s="335" t="s">
        <v>373</v>
      </c>
      <c r="AB24" s="334" t="s">
        <v>373</v>
      </c>
      <c r="AC24" s="175"/>
      <c r="AD24" s="131">
        <v>0.18953703969525493</v>
      </c>
      <c r="AE24" s="183"/>
      <c r="AF24" s="131">
        <v>0.58861671810237681</v>
      </c>
      <c r="AG24" s="141"/>
      <c r="AH24" s="131">
        <v>9.3170323625044016E-2</v>
      </c>
      <c r="AI24" s="164"/>
      <c r="AJ24" s="131">
        <v>0.29044136047422525</v>
      </c>
      <c r="AK24" s="177">
        <v>1</v>
      </c>
      <c r="AL24" s="131">
        <v>0.81429711759192702</v>
      </c>
      <c r="AM24" s="142"/>
      <c r="AN24" s="131">
        <v>0.86529792519600979</v>
      </c>
      <c r="AO24" s="180"/>
      <c r="AP24" s="131">
        <v>0.87236137374687961</v>
      </c>
      <c r="AQ24" s="164"/>
      <c r="AR24" s="131">
        <v>0.85065213884493884</v>
      </c>
    </row>
    <row r="25" spans="1:46" ht="15.75" thickBot="1" x14ac:dyDescent="0.3">
      <c r="A25" s="335"/>
      <c r="B25" s="334"/>
      <c r="C25" s="138">
        <v>0.39845221938718756</v>
      </c>
      <c r="D25" s="138">
        <v>0.86443737179758551</v>
      </c>
      <c r="E25" s="138">
        <v>0.11384293392363234</v>
      </c>
      <c r="F25" s="138">
        <v>0.45891084170280172</v>
      </c>
      <c r="G25" s="139">
        <v>2</v>
      </c>
      <c r="H25" s="138">
        <v>0.87409186467664468</v>
      </c>
      <c r="I25" s="138">
        <v>0.98751450591170964</v>
      </c>
      <c r="J25" s="138">
        <v>0.85643726652877938</v>
      </c>
      <c r="K25" s="138">
        <v>0.90601454570571127</v>
      </c>
      <c r="L25" s="130"/>
      <c r="M25" s="130"/>
      <c r="N25" s="335"/>
      <c r="O25" s="334"/>
      <c r="P25" s="138">
        <v>0.39845221938718756</v>
      </c>
      <c r="Q25" s="138">
        <v>0.86443737179758551</v>
      </c>
      <c r="R25" s="138">
        <v>0.11384293392363234</v>
      </c>
      <c r="S25" s="138">
        <v>0.45891084170280172</v>
      </c>
      <c r="T25" s="139">
        <v>2</v>
      </c>
      <c r="U25" s="138">
        <v>0.87409186467664468</v>
      </c>
      <c r="V25" s="138">
        <v>0.98751450591170964</v>
      </c>
      <c r="W25" s="138">
        <v>0.85643726652877938</v>
      </c>
      <c r="X25" s="138">
        <v>0.90601454570571127</v>
      </c>
      <c r="Y25" s="140"/>
      <c r="Z25" s="140"/>
      <c r="AA25" s="335"/>
      <c r="AB25" s="334"/>
      <c r="AC25" s="175"/>
      <c r="AD25" s="131">
        <v>0.39845221938718756</v>
      </c>
      <c r="AE25" s="183"/>
      <c r="AF25" s="131">
        <v>0.86443737179758551</v>
      </c>
      <c r="AG25" s="141"/>
      <c r="AH25" s="131">
        <v>0.11384293392363234</v>
      </c>
      <c r="AI25" s="164"/>
      <c r="AJ25" s="131">
        <v>0.45891084170280172</v>
      </c>
      <c r="AK25" s="177">
        <v>2</v>
      </c>
      <c r="AL25" s="131">
        <v>0.87409186467664468</v>
      </c>
      <c r="AM25" s="142"/>
      <c r="AN25" s="131">
        <v>0.98751450591170964</v>
      </c>
      <c r="AO25" s="180"/>
      <c r="AP25" s="131">
        <v>0.85643726652877938</v>
      </c>
      <c r="AQ25" s="164"/>
      <c r="AR25" s="131">
        <v>0.90601454570571127</v>
      </c>
      <c r="AS25" s="127"/>
      <c r="AT25" s="127"/>
    </row>
    <row r="26" spans="1:46" ht="15.75" thickBot="1" x14ac:dyDescent="0.3">
      <c r="A26" s="335"/>
      <c r="B26" s="334"/>
      <c r="C26" s="138">
        <v>0.31595840939321529</v>
      </c>
      <c r="D26" s="138">
        <v>0.74477764120903311</v>
      </c>
      <c r="E26" s="138">
        <v>0.12670388825714132</v>
      </c>
      <c r="F26" s="138">
        <v>0.39581331295312994</v>
      </c>
      <c r="G26" s="139">
        <v>3</v>
      </c>
      <c r="H26" s="138">
        <v>0.88128373625574974</v>
      </c>
      <c r="I26" s="138">
        <v>1.0662223444791972</v>
      </c>
      <c r="J26" s="138">
        <v>0.78022327142766268</v>
      </c>
      <c r="K26" s="138">
        <v>0.9092431173875366</v>
      </c>
      <c r="L26" s="130"/>
      <c r="M26" s="130"/>
      <c r="N26" s="335"/>
      <c r="O26" s="334"/>
      <c r="P26" s="138">
        <v>0.31595840939321529</v>
      </c>
      <c r="Q26" s="138">
        <v>0.74477764120903311</v>
      </c>
      <c r="R26" s="138">
        <v>0.12670388825714132</v>
      </c>
      <c r="S26" s="138">
        <v>0.39581331295312994</v>
      </c>
      <c r="T26" s="139">
        <v>3</v>
      </c>
      <c r="U26" s="138">
        <v>0.88128373625574974</v>
      </c>
      <c r="V26" s="138">
        <v>1.0662223444791972</v>
      </c>
      <c r="W26" s="138">
        <v>0.78022327142766268</v>
      </c>
      <c r="X26" s="138">
        <v>0.9092431173875366</v>
      </c>
      <c r="Y26" s="140"/>
      <c r="Z26" s="140"/>
      <c r="AA26" s="335"/>
      <c r="AB26" s="334"/>
      <c r="AC26" s="175"/>
      <c r="AD26" s="131">
        <v>0.31595840939321529</v>
      </c>
      <c r="AE26" s="183"/>
      <c r="AF26" s="131">
        <v>0.74477764120903311</v>
      </c>
      <c r="AG26" s="141"/>
      <c r="AH26" s="131">
        <v>0.12670388825714132</v>
      </c>
      <c r="AI26" s="164"/>
      <c r="AJ26" s="131">
        <v>0.39581331295312994</v>
      </c>
      <c r="AK26" s="177">
        <v>3</v>
      </c>
      <c r="AL26" s="131">
        <v>0.88128373625574974</v>
      </c>
      <c r="AM26" s="142"/>
      <c r="AN26" s="131">
        <v>1.0662223444791972</v>
      </c>
      <c r="AO26" s="180"/>
      <c r="AP26" s="131">
        <v>0.78022327142766268</v>
      </c>
      <c r="AQ26" s="164"/>
      <c r="AR26" s="131">
        <v>0.9092431173875366</v>
      </c>
    </row>
    <row r="27" spans="1:46" ht="15.75" thickBot="1" x14ac:dyDescent="0.3">
      <c r="A27" s="335"/>
      <c r="B27" s="334"/>
      <c r="C27" s="138">
        <v>0.3229367161451443</v>
      </c>
      <c r="D27" s="138">
        <v>0.67685244612671758</v>
      </c>
      <c r="E27" s="138">
        <v>0.15326945849246476</v>
      </c>
      <c r="F27" s="138">
        <v>0.38435287358810888</v>
      </c>
      <c r="G27" s="139">
        <v>4</v>
      </c>
      <c r="H27" s="138">
        <v>0.98516084068154752</v>
      </c>
      <c r="I27" s="138">
        <v>1.110333590908839</v>
      </c>
      <c r="J27" s="138">
        <v>0.57008807869431588</v>
      </c>
      <c r="K27" s="138">
        <v>0.88852750342823428</v>
      </c>
      <c r="L27" s="130"/>
      <c r="M27" s="130"/>
      <c r="N27" s="335"/>
      <c r="O27" s="334"/>
      <c r="P27" s="138">
        <v>0.3229367161451443</v>
      </c>
      <c r="Q27" s="138">
        <v>0.67685244612671758</v>
      </c>
      <c r="R27" s="138">
        <v>0.15326945849246476</v>
      </c>
      <c r="S27" s="138">
        <v>0.38435287358810888</v>
      </c>
      <c r="T27" s="139">
        <v>4</v>
      </c>
      <c r="U27" s="138">
        <v>0.98516084068154752</v>
      </c>
      <c r="V27" s="138">
        <v>1.110333590908839</v>
      </c>
      <c r="W27" s="138">
        <v>0.57008807869431588</v>
      </c>
      <c r="X27" s="138">
        <v>0.88852750342823428</v>
      </c>
      <c r="Y27" s="140"/>
      <c r="Z27" s="140"/>
      <c r="AA27" s="335"/>
      <c r="AB27" s="334"/>
      <c r="AC27" s="175"/>
      <c r="AD27" s="131">
        <v>0.3229367161451443</v>
      </c>
      <c r="AE27" s="183"/>
      <c r="AF27" s="131">
        <v>0.67685244612671758</v>
      </c>
      <c r="AG27" s="141"/>
      <c r="AH27" s="131">
        <v>0.15326945849246476</v>
      </c>
      <c r="AI27" s="164"/>
      <c r="AJ27" s="131">
        <v>0.38435287358810888</v>
      </c>
      <c r="AK27" s="177">
        <v>4</v>
      </c>
      <c r="AL27" s="131">
        <v>0.98516084068154752</v>
      </c>
      <c r="AM27" s="142"/>
      <c r="AN27" s="131">
        <v>1.110333590908839</v>
      </c>
      <c r="AO27" s="180"/>
      <c r="AP27" s="131">
        <v>0.57008807869431588</v>
      </c>
      <c r="AQ27" s="164"/>
      <c r="AR27" s="131">
        <v>0.88852750342823428</v>
      </c>
    </row>
    <row r="28" spans="1:46" ht="15.75" thickBot="1" x14ac:dyDescent="0.3">
      <c r="A28" s="335"/>
      <c r="B28" s="334"/>
      <c r="C28" s="138">
        <v>0.31164271756461998</v>
      </c>
      <c r="D28" s="138">
        <v>0.66999833243102702</v>
      </c>
      <c r="E28" s="138">
        <v>0.17250888500046366</v>
      </c>
      <c r="F28" s="138">
        <v>0.38471664499870351</v>
      </c>
      <c r="G28" s="139">
        <v>5</v>
      </c>
      <c r="H28" s="138">
        <v>0.97291451673125851</v>
      </c>
      <c r="I28" s="138">
        <v>0.96136356987700422</v>
      </c>
      <c r="J28" s="138">
        <v>0.45035462835935924</v>
      </c>
      <c r="K28" s="138">
        <v>0.79487757165587403</v>
      </c>
      <c r="L28" s="130"/>
      <c r="M28" s="130"/>
      <c r="N28" s="335"/>
      <c r="O28" s="334"/>
      <c r="P28" s="138">
        <v>0.31164271756461998</v>
      </c>
      <c r="Q28" s="138">
        <v>0.66999833243102702</v>
      </c>
      <c r="R28" s="138">
        <v>0.17250888500046366</v>
      </c>
      <c r="S28" s="138">
        <v>0.38471664499870351</v>
      </c>
      <c r="T28" s="139">
        <v>5</v>
      </c>
      <c r="U28" s="138">
        <v>0.97291451673125851</v>
      </c>
      <c r="V28" s="138">
        <v>0.96136356987700422</v>
      </c>
      <c r="W28" s="138">
        <v>0.45035462835935924</v>
      </c>
      <c r="X28" s="138">
        <v>0.79487757165587403</v>
      </c>
      <c r="Y28" s="140"/>
      <c r="Z28" s="140"/>
      <c r="AA28" s="335"/>
      <c r="AB28" s="334"/>
      <c r="AC28" s="175"/>
      <c r="AD28" s="131">
        <v>0.31164271756461998</v>
      </c>
      <c r="AE28" s="183"/>
      <c r="AF28" s="131">
        <v>0.66999833243102702</v>
      </c>
      <c r="AG28" s="141"/>
      <c r="AH28" s="131">
        <v>0.17250888500046366</v>
      </c>
      <c r="AI28" s="164"/>
      <c r="AJ28" s="131">
        <v>0.38471664499870351</v>
      </c>
      <c r="AK28" s="177">
        <v>5</v>
      </c>
      <c r="AL28" s="131">
        <v>0.97291451673125851</v>
      </c>
      <c r="AM28" s="142"/>
      <c r="AN28" s="131">
        <v>0.96136356987700422</v>
      </c>
      <c r="AO28" s="180"/>
      <c r="AP28" s="131">
        <v>0.45035462835935924</v>
      </c>
      <c r="AQ28" s="164"/>
      <c r="AR28" s="131">
        <v>0.79487757165587403</v>
      </c>
    </row>
    <row r="29" spans="1:46" ht="15.75" thickBot="1" x14ac:dyDescent="0.3">
      <c r="A29" s="335"/>
      <c r="B29" s="130"/>
      <c r="C29" s="130"/>
      <c r="D29" s="130"/>
      <c r="E29" s="130"/>
      <c r="F29" s="130"/>
      <c r="G29" s="139"/>
      <c r="H29" s="130"/>
      <c r="I29" s="130"/>
      <c r="J29" s="130"/>
      <c r="K29" s="130"/>
      <c r="L29" s="130"/>
      <c r="M29" s="130"/>
      <c r="N29" s="335"/>
      <c r="O29" s="130"/>
      <c r="P29" s="130"/>
      <c r="Q29" s="130"/>
      <c r="R29" s="130"/>
      <c r="S29" s="130"/>
      <c r="T29" s="139"/>
      <c r="U29" s="130"/>
      <c r="V29" s="130"/>
      <c r="W29" s="130"/>
      <c r="X29" s="130"/>
      <c r="Y29" s="140"/>
      <c r="Z29" s="140"/>
      <c r="AA29" s="335"/>
      <c r="AB29" s="130"/>
      <c r="AC29" s="164"/>
      <c r="AD29" s="178"/>
      <c r="AE29" s="178"/>
      <c r="AF29" s="178"/>
      <c r="AG29" s="178"/>
      <c r="AH29" s="179"/>
      <c r="AI29" s="164"/>
      <c r="AJ29" s="179"/>
      <c r="AK29" s="177"/>
      <c r="AL29" s="179"/>
      <c r="AM29" s="178"/>
      <c r="AN29" s="179"/>
      <c r="AO29" s="178"/>
      <c r="AP29" s="179"/>
      <c r="AQ29" s="164"/>
      <c r="AR29" s="179"/>
    </row>
    <row r="30" spans="1:46" ht="15.75" thickBot="1" x14ac:dyDescent="0.3">
      <c r="A30" s="335"/>
      <c r="B30" s="334" t="s">
        <v>384</v>
      </c>
      <c r="C30" s="143">
        <v>0.22967336525100226</v>
      </c>
      <c r="D30" s="143">
        <v>0.54921877584585366</v>
      </c>
      <c r="E30" s="143">
        <v>0.14742563464780506</v>
      </c>
      <c r="F30" s="143">
        <v>0.30877259191488698</v>
      </c>
      <c r="G30" s="139">
        <v>1</v>
      </c>
      <c r="H30" s="143">
        <v>0.94576422508505842</v>
      </c>
      <c r="I30" s="143">
        <v>0.98573558260404215</v>
      </c>
      <c r="J30" s="143">
        <v>0.5742256591645708</v>
      </c>
      <c r="K30" s="143">
        <v>0.83524182228455712</v>
      </c>
      <c r="L30" s="130"/>
      <c r="M30" s="130"/>
      <c r="N30" s="335"/>
      <c r="O30" s="334" t="s">
        <v>384</v>
      </c>
      <c r="P30" s="143">
        <v>0.22967336525100226</v>
      </c>
      <c r="Q30" s="143">
        <v>0.54921877584585366</v>
      </c>
      <c r="R30" s="143">
        <v>0.14742563464780506</v>
      </c>
      <c r="S30" s="143">
        <v>0.30877259191488698</v>
      </c>
      <c r="T30" s="139">
        <v>1</v>
      </c>
      <c r="U30" s="143">
        <v>0.94576422508505842</v>
      </c>
      <c r="V30" s="143">
        <v>0.98573558260404215</v>
      </c>
      <c r="W30" s="143">
        <v>0.5742256591645708</v>
      </c>
      <c r="X30" s="143">
        <v>0.83524182228455712</v>
      </c>
      <c r="Y30" s="140"/>
      <c r="Z30" s="140"/>
      <c r="AA30" s="335"/>
      <c r="AB30" s="334" t="s">
        <v>384</v>
      </c>
      <c r="AC30" s="175"/>
      <c r="AD30" s="144">
        <v>0.22967336525100226</v>
      </c>
      <c r="AE30" s="181"/>
      <c r="AF30" s="145">
        <v>0.54921877584585366</v>
      </c>
      <c r="AG30" s="145"/>
      <c r="AH30" s="146">
        <v>0.14742563464780506</v>
      </c>
      <c r="AI30" s="164"/>
      <c r="AJ30" s="144">
        <v>0.30877259191488698</v>
      </c>
      <c r="AK30" s="177">
        <v>1</v>
      </c>
      <c r="AL30" s="144">
        <v>0.94576422508505842</v>
      </c>
      <c r="AM30" s="145"/>
      <c r="AN30" s="147">
        <v>0.98573558260404215</v>
      </c>
      <c r="AO30" s="181"/>
      <c r="AP30" s="144">
        <v>0.5742256591645708</v>
      </c>
      <c r="AQ30" s="164"/>
      <c r="AR30" s="144">
        <v>0.83524182228455712</v>
      </c>
    </row>
    <row r="31" spans="1:46" ht="15.75" thickBot="1" x14ac:dyDescent="0.3">
      <c r="A31" s="335"/>
      <c r="B31" s="334"/>
      <c r="C31" s="143">
        <v>0.57847041617242212</v>
      </c>
      <c r="D31" s="143">
        <v>0.92353624523819611</v>
      </c>
      <c r="E31" s="143">
        <v>0.16061017143216358</v>
      </c>
      <c r="F31" s="143">
        <v>0.55420561094759391</v>
      </c>
      <c r="G31" s="139">
        <v>2</v>
      </c>
      <c r="H31" s="143">
        <v>0.85941242167111787</v>
      </c>
      <c r="I31" s="143">
        <v>0.93268941738014011</v>
      </c>
      <c r="J31" s="143">
        <v>0.90316610087849269</v>
      </c>
      <c r="K31" s="143">
        <v>0.89842264664325011</v>
      </c>
      <c r="L31" s="130"/>
      <c r="M31" s="130"/>
      <c r="N31" s="335"/>
      <c r="O31" s="334"/>
      <c r="P31" s="143">
        <v>0.57847041617242212</v>
      </c>
      <c r="Q31" s="143">
        <v>0.92353624523819611</v>
      </c>
      <c r="R31" s="143">
        <v>0.16061017143216358</v>
      </c>
      <c r="S31" s="143">
        <v>0.55420561094759391</v>
      </c>
      <c r="T31" s="139">
        <v>2</v>
      </c>
      <c r="U31" s="143">
        <v>0.85941242167111787</v>
      </c>
      <c r="V31" s="143">
        <v>0.93268941738014011</v>
      </c>
      <c r="W31" s="143">
        <v>0.90316610087849269</v>
      </c>
      <c r="X31" s="143">
        <v>0.89842264664325011</v>
      </c>
      <c r="Y31" s="140"/>
      <c r="Z31" s="140"/>
      <c r="AA31" s="335"/>
      <c r="AB31" s="334"/>
      <c r="AC31" s="175"/>
      <c r="AD31" s="144">
        <v>0.57847041617242212</v>
      </c>
      <c r="AE31" s="184"/>
      <c r="AF31" s="144">
        <v>0.92353624523819611</v>
      </c>
      <c r="AG31" s="148"/>
      <c r="AH31" s="144">
        <v>0.16061017143216358</v>
      </c>
      <c r="AI31" s="164"/>
      <c r="AJ31" s="144">
        <v>0.55420561094759391</v>
      </c>
      <c r="AK31" s="177">
        <v>2</v>
      </c>
      <c r="AL31" s="144">
        <v>0.85941242167111787</v>
      </c>
      <c r="AM31" s="149"/>
      <c r="AN31" s="144">
        <v>0.93268941738014011</v>
      </c>
      <c r="AO31" s="182"/>
      <c r="AP31" s="144">
        <v>0.90316610087849269</v>
      </c>
      <c r="AQ31" s="164"/>
      <c r="AR31" s="144">
        <v>0.89842264664325011</v>
      </c>
    </row>
    <row r="32" spans="1:46" ht="15.75" thickBot="1" x14ac:dyDescent="0.3">
      <c r="A32" s="335"/>
      <c r="B32" s="334"/>
      <c r="C32" s="143">
        <v>0.46421944210633914</v>
      </c>
      <c r="D32" s="143">
        <v>0.8533943454259123</v>
      </c>
      <c r="E32" s="143">
        <v>0.15368872794238467</v>
      </c>
      <c r="F32" s="143">
        <v>0.49043417182487875</v>
      </c>
      <c r="G32" s="139">
        <v>3</v>
      </c>
      <c r="H32" s="143">
        <v>0.9787274478046718</v>
      </c>
      <c r="I32" s="143">
        <v>1.0295118824686409</v>
      </c>
      <c r="J32" s="143">
        <v>0.67458633055330242</v>
      </c>
      <c r="K32" s="143">
        <v>0.89427522027553841</v>
      </c>
      <c r="L32" s="130"/>
      <c r="M32" s="130"/>
      <c r="N32" s="335"/>
      <c r="O32" s="334"/>
      <c r="P32" s="143">
        <v>0.46421944210633914</v>
      </c>
      <c r="Q32" s="143">
        <v>0.8533943454259123</v>
      </c>
      <c r="R32" s="143">
        <v>0.15368872794238467</v>
      </c>
      <c r="S32" s="143">
        <v>0.49043417182487875</v>
      </c>
      <c r="T32" s="139">
        <v>3</v>
      </c>
      <c r="U32" s="143">
        <v>0.9787274478046718</v>
      </c>
      <c r="V32" s="143">
        <v>1.0295118824686409</v>
      </c>
      <c r="W32" s="143">
        <v>0.67458633055330242</v>
      </c>
      <c r="X32" s="143">
        <v>0.89427522027553841</v>
      </c>
      <c r="Y32" s="140"/>
      <c r="Z32" s="140"/>
      <c r="AA32" s="335"/>
      <c r="AB32" s="334"/>
      <c r="AC32" s="175"/>
      <c r="AD32" s="144">
        <v>0.46421944210633914</v>
      </c>
      <c r="AE32" s="184"/>
      <c r="AF32" s="144">
        <v>0.8533943454259123</v>
      </c>
      <c r="AG32" s="145"/>
      <c r="AH32" s="147">
        <v>0.15368872794238467</v>
      </c>
      <c r="AI32" s="164"/>
      <c r="AJ32" s="147">
        <v>0.49043417182487875</v>
      </c>
      <c r="AK32" s="177">
        <v>3</v>
      </c>
      <c r="AL32" s="144">
        <v>0.9787274478046718</v>
      </c>
      <c r="AM32" s="149"/>
      <c r="AN32" s="144">
        <v>1.0295118824686409</v>
      </c>
      <c r="AO32" s="181"/>
      <c r="AP32" s="147">
        <v>0.67458633055330242</v>
      </c>
      <c r="AQ32" s="164"/>
      <c r="AR32" s="147">
        <v>0.89427522027553841</v>
      </c>
    </row>
    <row r="33" spans="1:44" ht="15.75" thickBot="1" x14ac:dyDescent="0.3">
      <c r="A33" s="335"/>
      <c r="B33" s="334"/>
      <c r="C33" s="143">
        <v>0.41997545009057535</v>
      </c>
      <c r="D33" s="143">
        <v>0.79176124333736053</v>
      </c>
      <c r="E33" s="143">
        <v>0.20003666771431558</v>
      </c>
      <c r="F33" s="143">
        <v>0.47059112038075046</v>
      </c>
      <c r="G33" s="139">
        <v>4</v>
      </c>
      <c r="H33" s="143">
        <v>0.96995386463223954</v>
      </c>
      <c r="I33" s="143">
        <v>1.0519270130853826</v>
      </c>
      <c r="J33" s="143">
        <v>0.43566406309076633</v>
      </c>
      <c r="K33" s="143">
        <v>0.81918164693612949</v>
      </c>
      <c r="L33" s="130"/>
      <c r="M33" s="130"/>
      <c r="N33" s="335"/>
      <c r="O33" s="334"/>
      <c r="P33" s="143">
        <v>0.41997545009057535</v>
      </c>
      <c r="Q33" s="143">
        <v>0.79176124333736053</v>
      </c>
      <c r="R33" s="143">
        <v>0.20003666771431558</v>
      </c>
      <c r="S33" s="143">
        <v>0.47059112038075046</v>
      </c>
      <c r="T33" s="139">
        <v>4</v>
      </c>
      <c r="U33" s="143">
        <v>0.96995386463223954</v>
      </c>
      <c r="V33" s="143">
        <v>1.0519270130853826</v>
      </c>
      <c r="W33" s="143">
        <v>0.43566406309076633</v>
      </c>
      <c r="X33" s="143">
        <v>0.81918164693612949</v>
      </c>
      <c r="Y33" s="140"/>
      <c r="Z33" s="140"/>
      <c r="AA33" s="335"/>
      <c r="AB33" s="334"/>
      <c r="AC33" s="175"/>
      <c r="AD33" s="144">
        <v>0.41997545009057535</v>
      </c>
      <c r="AE33" s="184"/>
      <c r="AF33" s="144">
        <v>0.79176124333736053</v>
      </c>
      <c r="AG33" s="148"/>
      <c r="AH33" s="144">
        <v>0.20003666771431558</v>
      </c>
      <c r="AI33" s="164"/>
      <c r="AJ33" s="144">
        <v>0.47059112038075046</v>
      </c>
      <c r="AK33" s="177">
        <v>4</v>
      </c>
      <c r="AL33" s="144">
        <v>0.96995386463223954</v>
      </c>
      <c r="AM33" s="149"/>
      <c r="AN33" s="144">
        <v>1.0519270130853826</v>
      </c>
      <c r="AO33" s="182"/>
      <c r="AP33" s="144">
        <v>0.43566406309076633</v>
      </c>
      <c r="AQ33" s="164"/>
      <c r="AR33" s="144">
        <v>0.81918164693612949</v>
      </c>
    </row>
    <row r="34" spans="1:44" ht="15.75" thickBot="1" x14ac:dyDescent="0.3">
      <c r="A34" s="335"/>
      <c r="B34" s="334"/>
      <c r="C34" s="143">
        <v>0.39950603498445708</v>
      </c>
      <c r="D34" s="143">
        <v>0.80684684093392334</v>
      </c>
      <c r="E34" s="143">
        <v>0.21728836760487052</v>
      </c>
      <c r="F34" s="143">
        <v>0.47454708117441702</v>
      </c>
      <c r="G34" s="139">
        <v>5</v>
      </c>
      <c r="H34" s="143">
        <v>1.0139523974313884</v>
      </c>
      <c r="I34" s="143">
        <v>0.95994338990569483</v>
      </c>
      <c r="J34" s="143">
        <v>0.34923419455661764</v>
      </c>
      <c r="K34" s="143">
        <v>0.77437666063123367</v>
      </c>
      <c r="L34" s="130"/>
      <c r="M34" s="130"/>
      <c r="N34" s="335"/>
      <c r="O34" s="334"/>
      <c r="P34" s="143">
        <v>0.39950603498445708</v>
      </c>
      <c r="Q34" s="143">
        <v>0.80684684093392334</v>
      </c>
      <c r="R34" s="143">
        <v>0.21728836760487052</v>
      </c>
      <c r="S34" s="143">
        <v>0.47454708117441702</v>
      </c>
      <c r="T34" s="139">
        <v>5</v>
      </c>
      <c r="U34" s="143">
        <v>1.0139523974313884</v>
      </c>
      <c r="V34" s="143">
        <v>0.95994338990569483</v>
      </c>
      <c r="W34" s="143">
        <v>0.34923419455661764</v>
      </c>
      <c r="X34" s="143">
        <v>0.77437666063123367</v>
      </c>
      <c r="Y34" s="140"/>
      <c r="Z34" s="140"/>
      <c r="AA34" s="335"/>
      <c r="AB34" s="334"/>
      <c r="AC34" s="175"/>
      <c r="AD34" s="144">
        <v>0.39950603498445708</v>
      </c>
      <c r="AE34" s="184"/>
      <c r="AF34" s="144">
        <v>0.80684684093392334</v>
      </c>
      <c r="AG34" s="148"/>
      <c r="AH34" s="144">
        <v>0.21728836760487052</v>
      </c>
      <c r="AI34" s="164"/>
      <c r="AJ34" s="144">
        <v>0.47454708117441702</v>
      </c>
      <c r="AK34" s="177">
        <v>5</v>
      </c>
      <c r="AL34" s="144">
        <v>1.0139523974313884</v>
      </c>
      <c r="AM34" s="149"/>
      <c r="AN34" s="144">
        <v>0.95994338990569483</v>
      </c>
      <c r="AO34" s="182"/>
      <c r="AP34" s="144">
        <v>0.34923419455661764</v>
      </c>
      <c r="AQ34" s="164"/>
      <c r="AR34" s="144">
        <v>0.77437666063123367</v>
      </c>
    </row>
    <row r="35" spans="1:44" ht="15.75" thickBot="1" x14ac:dyDescent="0.3">
      <c r="A35" s="335"/>
      <c r="B35" s="130"/>
      <c r="C35" s="130"/>
      <c r="D35" s="130"/>
      <c r="E35" s="130"/>
      <c r="F35" s="130"/>
      <c r="G35" s="139"/>
      <c r="H35" s="130"/>
      <c r="I35" s="130"/>
      <c r="J35" s="130"/>
      <c r="K35" s="130"/>
      <c r="L35" s="130"/>
      <c r="M35" s="130"/>
      <c r="N35" s="335"/>
      <c r="O35" s="130"/>
      <c r="P35" s="130"/>
      <c r="Q35" s="130"/>
      <c r="R35" s="130"/>
      <c r="S35" s="130"/>
      <c r="T35" s="139"/>
      <c r="U35" s="130"/>
      <c r="V35" s="130"/>
      <c r="W35" s="130"/>
      <c r="X35" s="130"/>
      <c r="Y35" s="140"/>
      <c r="Z35" s="140"/>
      <c r="AA35" s="335"/>
      <c r="AB35" s="164"/>
      <c r="AC35" s="164"/>
      <c r="AD35" s="178"/>
      <c r="AE35" s="178"/>
      <c r="AF35" s="178"/>
      <c r="AG35" s="178"/>
      <c r="AH35" s="179"/>
      <c r="AI35" s="164"/>
      <c r="AJ35" s="179"/>
      <c r="AK35" s="177"/>
      <c r="AL35" s="179"/>
      <c r="AM35" s="178"/>
      <c r="AN35" s="179"/>
      <c r="AO35" s="178"/>
      <c r="AP35" s="179"/>
      <c r="AQ35" s="164"/>
      <c r="AR35" s="179"/>
    </row>
    <row r="36" spans="1:44" ht="15.75" customHeight="1" thickBot="1" x14ac:dyDescent="0.3">
      <c r="A36" s="335"/>
      <c r="B36" s="334" t="s">
        <v>393</v>
      </c>
      <c r="C36" s="143">
        <v>0.36687882558091423</v>
      </c>
      <c r="D36" s="143">
        <v>0.75761669919798114</v>
      </c>
      <c r="E36" s="143">
        <v>0.10598620468008811</v>
      </c>
      <c r="F36" s="143">
        <v>0.41016057648632781</v>
      </c>
      <c r="G36" s="139">
        <v>1</v>
      </c>
      <c r="H36" s="143">
        <v>0.79087451963928779</v>
      </c>
      <c r="I36" s="143">
        <v>0.97934331850449186</v>
      </c>
      <c r="J36" s="143">
        <v>0.44512741788259025</v>
      </c>
      <c r="K36" s="143">
        <v>0.73844841867545674</v>
      </c>
      <c r="L36" s="130"/>
      <c r="M36" s="130"/>
      <c r="N36" s="335"/>
      <c r="O36" s="334" t="s">
        <v>393</v>
      </c>
      <c r="P36" s="143">
        <v>0.36687882558091423</v>
      </c>
      <c r="Q36" s="143">
        <v>0.75761669919798114</v>
      </c>
      <c r="R36" s="143">
        <v>0.10598620468008811</v>
      </c>
      <c r="S36" s="143">
        <v>0.41016057648632781</v>
      </c>
      <c r="T36" s="139">
        <v>1</v>
      </c>
      <c r="U36" s="143">
        <v>0.79087451963928779</v>
      </c>
      <c r="V36" s="143">
        <v>0.97934331850449186</v>
      </c>
      <c r="W36" s="143">
        <v>0.44512741788259025</v>
      </c>
      <c r="X36" s="143">
        <v>0.73844841867545674</v>
      </c>
      <c r="Y36" s="140"/>
      <c r="Z36" s="140"/>
      <c r="AA36" s="335"/>
      <c r="AB36" s="334" t="s">
        <v>393</v>
      </c>
      <c r="AC36" s="175"/>
      <c r="AD36" s="144">
        <v>0.36687882558091423</v>
      </c>
      <c r="AE36" s="184"/>
      <c r="AF36" s="144">
        <v>0.75761669919798114</v>
      </c>
      <c r="AG36" s="148"/>
      <c r="AH36" s="144">
        <v>0.10598620468008811</v>
      </c>
      <c r="AI36" s="164"/>
      <c r="AJ36" s="144">
        <v>0.41016057648632781</v>
      </c>
      <c r="AK36" s="177">
        <v>1</v>
      </c>
      <c r="AL36" s="144">
        <v>0.79087451963928779</v>
      </c>
      <c r="AM36" s="149"/>
      <c r="AN36" s="144">
        <v>0.97934331850449186</v>
      </c>
      <c r="AO36" s="182"/>
      <c r="AP36" s="144">
        <v>0.44512741788259025</v>
      </c>
      <c r="AQ36" s="164"/>
      <c r="AR36" s="144">
        <v>0.73844841867545674</v>
      </c>
    </row>
    <row r="37" spans="1:44" ht="15.75" thickBot="1" x14ac:dyDescent="0.3">
      <c r="A37" s="335"/>
      <c r="B37" s="334"/>
      <c r="C37" s="143">
        <v>0.57311325449621009</v>
      </c>
      <c r="D37" s="143">
        <v>0.95663727712503333</v>
      </c>
      <c r="E37" s="143">
        <v>0.11079106648945727</v>
      </c>
      <c r="F37" s="143">
        <v>0.54684719937023352</v>
      </c>
      <c r="G37" s="139">
        <v>2</v>
      </c>
      <c r="H37" s="143">
        <v>0.81780254258447371</v>
      </c>
      <c r="I37" s="143">
        <v>0.97711149000975051</v>
      </c>
      <c r="J37" s="143">
        <v>0.54393574035934145</v>
      </c>
      <c r="K37" s="143">
        <v>0.77961659098452185</v>
      </c>
      <c r="L37" s="130"/>
      <c r="M37" s="130"/>
      <c r="N37" s="335"/>
      <c r="O37" s="334"/>
      <c r="P37" s="143">
        <v>0.57311325449621009</v>
      </c>
      <c r="Q37" s="143">
        <v>0.95663727712503333</v>
      </c>
      <c r="R37" s="143">
        <v>0.11079106648945727</v>
      </c>
      <c r="S37" s="143">
        <v>0.54684719937023352</v>
      </c>
      <c r="T37" s="139">
        <v>2</v>
      </c>
      <c r="U37" s="143">
        <v>0.81780254258447371</v>
      </c>
      <c r="V37" s="143">
        <v>0.97711149000975051</v>
      </c>
      <c r="W37" s="143">
        <v>0.54393574035934145</v>
      </c>
      <c r="X37" s="143">
        <v>0.77961659098452185</v>
      </c>
      <c r="Y37" s="140"/>
      <c r="Z37" s="140"/>
      <c r="AA37" s="335"/>
      <c r="AB37" s="334"/>
      <c r="AC37" s="175"/>
      <c r="AD37" s="144">
        <v>0.57311325449621009</v>
      </c>
      <c r="AE37" s="184"/>
      <c r="AF37" s="144">
        <v>0.95663727712503333</v>
      </c>
      <c r="AG37" s="148"/>
      <c r="AH37" s="144">
        <v>0.11079106648945727</v>
      </c>
      <c r="AI37" s="164"/>
      <c r="AJ37" s="144">
        <v>0.54684719937023352</v>
      </c>
      <c r="AK37" s="177">
        <v>2</v>
      </c>
      <c r="AL37" s="144">
        <v>0.81780254258447371</v>
      </c>
      <c r="AM37" s="149"/>
      <c r="AN37" s="144">
        <v>0.97711149000975051</v>
      </c>
      <c r="AO37" s="182"/>
      <c r="AP37" s="144">
        <v>0.54393574035934145</v>
      </c>
      <c r="AQ37" s="164"/>
      <c r="AR37" s="144">
        <v>0.77961659098452185</v>
      </c>
    </row>
    <row r="38" spans="1:44" ht="15.75" thickBot="1" x14ac:dyDescent="0.3">
      <c r="A38" s="335"/>
      <c r="B38" s="334"/>
      <c r="C38" s="143">
        <v>0.56353461161954899</v>
      </c>
      <c r="D38" s="143">
        <v>0.9423274522877878</v>
      </c>
      <c r="E38" s="143">
        <v>0.15767443146786148</v>
      </c>
      <c r="F38" s="143">
        <v>0.55451216512506618</v>
      </c>
      <c r="G38" s="139">
        <v>3</v>
      </c>
      <c r="H38" s="143">
        <v>0.85166976445320197</v>
      </c>
      <c r="I38" s="143">
        <v>0.97224995321610796</v>
      </c>
      <c r="J38" s="143">
        <v>0.43757964145030953</v>
      </c>
      <c r="K38" s="143">
        <v>0.75383311970653977</v>
      </c>
      <c r="L38" s="130"/>
      <c r="M38" s="130"/>
      <c r="N38" s="335"/>
      <c r="O38" s="334"/>
      <c r="P38" s="143">
        <v>0.56353461161954899</v>
      </c>
      <c r="Q38" s="143">
        <v>0.9423274522877878</v>
      </c>
      <c r="R38" s="143">
        <v>0.15767443146786148</v>
      </c>
      <c r="S38" s="143">
        <v>0.55451216512506618</v>
      </c>
      <c r="T38" s="139">
        <v>3</v>
      </c>
      <c r="U38" s="143">
        <v>0.85166976445320197</v>
      </c>
      <c r="V38" s="143">
        <v>0.97224995321610796</v>
      </c>
      <c r="W38" s="143">
        <v>0.43757964145030953</v>
      </c>
      <c r="X38" s="143">
        <v>0.75383311970653977</v>
      </c>
      <c r="Y38" s="140"/>
      <c r="Z38" s="140"/>
      <c r="AA38" s="335"/>
      <c r="AB38" s="334"/>
      <c r="AC38" s="175"/>
      <c r="AD38" s="144">
        <v>0.56353461161954899</v>
      </c>
      <c r="AE38" s="184"/>
      <c r="AF38" s="144">
        <v>0.9423274522877878</v>
      </c>
      <c r="AG38" s="148"/>
      <c r="AH38" s="144">
        <v>0.15767443146786148</v>
      </c>
      <c r="AI38" s="164"/>
      <c r="AJ38" s="144">
        <v>0.55451216512506618</v>
      </c>
      <c r="AK38" s="177">
        <v>3</v>
      </c>
      <c r="AL38" s="144">
        <v>0.85166976445320197</v>
      </c>
      <c r="AM38" s="149"/>
      <c r="AN38" s="144">
        <v>0.97224995321610796</v>
      </c>
      <c r="AO38" s="182"/>
      <c r="AP38" s="144">
        <v>0.43757964145030953</v>
      </c>
      <c r="AQ38" s="164"/>
      <c r="AR38" s="144">
        <v>0.75383311970653977</v>
      </c>
    </row>
    <row r="39" spans="1:44" ht="15.75" thickBot="1" x14ac:dyDescent="0.3">
      <c r="A39" s="335"/>
      <c r="B39" s="334"/>
      <c r="C39" s="143">
        <v>0.53446335087390051</v>
      </c>
      <c r="D39" s="143">
        <v>0.90737150138974443</v>
      </c>
      <c r="E39" s="143">
        <v>0.15938074421173931</v>
      </c>
      <c r="F39" s="143">
        <v>0.53373853215846134</v>
      </c>
      <c r="G39" s="139">
        <v>4</v>
      </c>
      <c r="H39" s="143">
        <v>0.93243253119999114</v>
      </c>
      <c r="I39" s="143">
        <v>1.0462781507564589</v>
      </c>
      <c r="J39" s="143">
        <v>0.46759995235228824</v>
      </c>
      <c r="K39" s="143">
        <v>0.81543687810291277</v>
      </c>
      <c r="L39" s="130"/>
      <c r="M39" s="130"/>
      <c r="N39" s="335"/>
      <c r="O39" s="334"/>
      <c r="P39" s="143">
        <v>0.53446335087390051</v>
      </c>
      <c r="Q39" s="143">
        <v>0.90737150138974443</v>
      </c>
      <c r="R39" s="143">
        <v>0.15938074421173931</v>
      </c>
      <c r="S39" s="143">
        <v>0.53373853215846134</v>
      </c>
      <c r="T39" s="139">
        <v>4</v>
      </c>
      <c r="U39" s="143">
        <v>0.93243253119999114</v>
      </c>
      <c r="V39" s="143">
        <v>1.0462781507564589</v>
      </c>
      <c r="W39" s="143">
        <v>0.46759995235228824</v>
      </c>
      <c r="X39" s="143">
        <v>0.81543687810291277</v>
      </c>
      <c r="Y39" s="140"/>
      <c r="Z39" s="140"/>
      <c r="AA39" s="335"/>
      <c r="AB39" s="334"/>
      <c r="AC39" s="175"/>
      <c r="AD39" s="144">
        <v>0.53446335087390051</v>
      </c>
      <c r="AE39" s="184"/>
      <c r="AF39" s="144">
        <v>0.90737150138974443</v>
      </c>
      <c r="AG39" s="148"/>
      <c r="AH39" s="144">
        <v>0.15938074421173931</v>
      </c>
      <c r="AI39" s="164"/>
      <c r="AJ39" s="144">
        <v>0.53373853215846134</v>
      </c>
      <c r="AK39" s="177">
        <v>4</v>
      </c>
      <c r="AL39" s="144">
        <v>0.93243253119999114</v>
      </c>
      <c r="AM39" s="149"/>
      <c r="AN39" s="144">
        <v>1.0462781507564589</v>
      </c>
      <c r="AO39" s="182"/>
      <c r="AP39" s="144">
        <v>0.46759995235228824</v>
      </c>
      <c r="AQ39" s="164"/>
      <c r="AR39" s="144">
        <v>0.81543687810291277</v>
      </c>
    </row>
    <row r="40" spans="1:44" ht="15.75" thickBot="1" x14ac:dyDescent="0.3">
      <c r="A40" s="335"/>
      <c r="B40" s="334"/>
      <c r="C40" s="143">
        <v>0.53662390998859721</v>
      </c>
      <c r="D40" s="143">
        <v>0.92542952345598462</v>
      </c>
      <c r="E40" s="143">
        <v>0.19084605438532348</v>
      </c>
      <c r="F40" s="143">
        <v>0.55096649594330172</v>
      </c>
      <c r="G40" s="139">
        <v>5</v>
      </c>
      <c r="H40" s="143">
        <v>0.98200897897800321</v>
      </c>
      <c r="I40" s="143">
        <v>0.99819985995356719</v>
      </c>
      <c r="J40" s="143">
        <v>0.39093260006535402</v>
      </c>
      <c r="K40" s="143">
        <v>0.79038047966564151</v>
      </c>
      <c r="L40" s="130"/>
      <c r="M40" s="130"/>
      <c r="N40" s="335"/>
      <c r="O40" s="334"/>
      <c r="P40" s="143">
        <v>0.53662390998859721</v>
      </c>
      <c r="Q40" s="143">
        <v>0.92542952345598462</v>
      </c>
      <c r="R40" s="143">
        <v>0.19084605438532348</v>
      </c>
      <c r="S40" s="143">
        <v>0.55096649594330172</v>
      </c>
      <c r="T40" s="139">
        <v>5</v>
      </c>
      <c r="U40" s="143">
        <v>0.98200897897800321</v>
      </c>
      <c r="V40" s="143">
        <v>0.99819985995356719</v>
      </c>
      <c r="W40" s="143">
        <v>0.39093260006535402</v>
      </c>
      <c r="X40" s="143">
        <v>0.79038047966564151</v>
      </c>
      <c r="Y40" s="140"/>
      <c r="Z40" s="140"/>
      <c r="AA40" s="335"/>
      <c r="AB40" s="334"/>
      <c r="AC40" s="175"/>
      <c r="AD40" s="144">
        <v>0.53662390998859721</v>
      </c>
      <c r="AE40" s="184"/>
      <c r="AF40" s="144">
        <v>0.92542952345598462</v>
      </c>
      <c r="AG40" s="148"/>
      <c r="AH40" s="144">
        <v>0.19084605438532348</v>
      </c>
      <c r="AI40" s="164"/>
      <c r="AJ40" s="144">
        <v>0.55096649594330172</v>
      </c>
      <c r="AK40" s="177">
        <v>5</v>
      </c>
      <c r="AL40" s="144">
        <v>0.98200897897800321</v>
      </c>
      <c r="AM40" s="149"/>
      <c r="AN40" s="144">
        <v>0.99819985995356719</v>
      </c>
      <c r="AO40" s="182"/>
      <c r="AP40" s="144">
        <v>0.39093260006535402</v>
      </c>
      <c r="AQ40" s="164"/>
      <c r="AR40" s="144">
        <v>0.79038047966564151</v>
      </c>
    </row>
    <row r="41" spans="1:44" ht="15.75" thickBot="1" x14ac:dyDescent="0.3">
      <c r="A41" s="335"/>
      <c r="B41" s="130"/>
      <c r="C41" s="130"/>
      <c r="D41" s="130"/>
      <c r="E41" s="130"/>
      <c r="F41" s="130"/>
      <c r="G41" s="139"/>
      <c r="H41" s="130"/>
      <c r="I41" s="130"/>
      <c r="J41" s="130"/>
      <c r="K41" s="130"/>
      <c r="L41" s="130"/>
      <c r="M41" s="130"/>
      <c r="N41" s="335"/>
      <c r="O41" s="130"/>
      <c r="P41" s="130"/>
      <c r="Q41" s="130"/>
      <c r="R41" s="130"/>
      <c r="S41" s="130"/>
      <c r="T41" s="139"/>
      <c r="U41" s="130"/>
      <c r="V41" s="130"/>
      <c r="W41" s="130"/>
      <c r="X41" s="130"/>
      <c r="Y41" s="140"/>
      <c r="Z41" s="140"/>
      <c r="AA41" s="335"/>
      <c r="AB41" s="164"/>
      <c r="AC41" s="164"/>
      <c r="AD41" s="178"/>
      <c r="AE41" s="178"/>
      <c r="AF41" s="178"/>
      <c r="AG41" s="178"/>
      <c r="AH41" s="179"/>
      <c r="AI41" s="164"/>
      <c r="AJ41" s="179"/>
      <c r="AK41" s="177"/>
      <c r="AL41" s="179"/>
      <c r="AM41" s="178"/>
      <c r="AN41" s="179"/>
      <c r="AO41" s="178"/>
      <c r="AP41" s="179"/>
      <c r="AQ41" s="164"/>
      <c r="AR41" s="179"/>
    </row>
    <row r="42" spans="1:44" ht="15.75" customHeight="1" thickBot="1" x14ac:dyDescent="0.3">
      <c r="A42" s="335"/>
      <c r="B42" s="334" t="s">
        <v>394</v>
      </c>
      <c r="C42" s="143">
        <v>0.52322966739979626</v>
      </c>
      <c r="D42" s="143">
        <v>0.89397292417919472</v>
      </c>
      <c r="E42" s="143">
        <v>0.16701016811437078</v>
      </c>
      <c r="F42" s="143">
        <v>0.52807091989778732</v>
      </c>
      <c r="G42" s="139">
        <v>1</v>
      </c>
      <c r="H42" s="143">
        <v>0.74715754055726369</v>
      </c>
      <c r="I42" s="143">
        <v>0.90709669565884177</v>
      </c>
      <c r="J42" s="143">
        <v>0.56300015755251764</v>
      </c>
      <c r="K42" s="143">
        <v>0.73908479792287429</v>
      </c>
      <c r="L42" s="130"/>
      <c r="M42" s="130"/>
      <c r="N42" s="335"/>
      <c r="O42" s="334" t="s">
        <v>394</v>
      </c>
      <c r="P42" s="143">
        <v>0.52322966739979626</v>
      </c>
      <c r="Q42" s="143">
        <v>0.89397292417919472</v>
      </c>
      <c r="R42" s="143">
        <v>0.16701016811437078</v>
      </c>
      <c r="S42" s="143">
        <v>0.52807091989778732</v>
      </c>
      <c r="T42" s="139">
        <v>1</v>
      </c>
      <c r="U42" s="143">
        <v>0.74715754055726369</v>
      </c>
      <c r="V42" s="143">
        <v>0.90709669565884177</v>
      </c>
      <c r="W42" s="143">
        <v>0.56300015755251764</v>
      </c>
      <c r="X42" s="143">
        <v>0.73908479792287429</v>
      </c>
      <c r="Y42" s="140"/>
      <c r="Z42" s="140"/>
      <c r="AA42" s="335"/>
      <c r="AB42" s="334" t="s">
        <v>394</v>
      </c>
      <c r="AC42" s="175"/>
      <c r="AD42" s="144">
        <v>0.52322966739979626</v>
      </c>
      <c r="AE42" s="184"/>
      <c r="AF42" s="144">
        <v>0.89397292417919472</v>
      </c>
      <c r="AG42" s="148"/>
      <c r="AH42" s="144">
        <v>0.16701016811437078</v>
      </c>
      <c r="AI42" s="164"/>
      <c r="AJ42" s="144">
        <v>0.52807091989778732</v>
      </c>
      <c r="AK42" s="177">
        <v>1</v>
      </c>
      <c r="AL42" s="144">
        <v>0.74715754055726369</v>
      </c>
      <c r="AM42" s="149"/>
      <c r="AN42" s="144">
        <v>0.90709669565884177</v>
      </c>
      <c r="AO42" s="182"/>
      <c r="AP42" s="144">
        <v>0.56300015755251764</v>
      </c>
      <c r="AQ42" s="164"/>
      <c r="AR42" s="144">
        <v>0.73908479792287429</v>
      </c>
    </row>
    <row r="43" spans="1:44" ht="15.75" thickBot="1" x14ac:dyDescent="0.3">
      <c r="A43" s="335"/>
      <c r="B43" s="334"/>
      <c r="C43" s="143">
        <v>0.64249288931928317</v>
      </c>
      <c r="D43" s="143">
        <v>0.97797158833823272</v>
      </c>
      <c r="E43" s="143">
        <v>0.11434807060239235</v>
      </c>
      <c r="F43" s="143">
        <v>0.57827084941996953</v>
      </c>
      <c r="G43" s="139">
        <v>2</v>
      </c>
      <c r="H43" s="143">
        <v>0.90199006780632518</v>
      </c>
      <c r="I43" s="143">
        <v>0.96667202242123429</v>
      </c>
      <c r="J43" s="143">
        <v>0.68579031627010512</v>
      </c>
      <c r="K43" s="143">
        <v>0.85148413549922153</v>
      </c>
      <c r="L43" s="130"/>
      <c r="M43" s="130"/>
      <c r="N43" s="335"/>
      <c r="O43" s="334"/>
      <c r="P43" s="143">
        <v>0.64249288931928317</v>
      </c>
      <c r="Q43" s="143">
        <v>0.97797158833823272</v>
      </c>
      <c r="R43" s="143">
        <v>0.11434807060239235</v>
      </c>
      <c r="S43" s="143">
        <v>0.57827084941996953</v>
      </c>
      <c r="T43" s="139">
        <v>2</v>
      </c>
      <c r="U43" s="143">
        <v>0.90199006780632518</v>
      </c>
      <c r="V43" s="143">
        <v>0.96667202242123429</v>
      </c>
      <c r="W43" s="143">
        <v>0.68579031627010512</v>
      </c>
      <c r="X43" s="143">
        <v>0.85148413549922153</v>
      </c>
      <c r="Y43" s="140"/>
      <c r="Z43" s="140"/>
      <c r="AA43" s="335"/>
      <c r="AB43" s="334"/>
      <c r="AC43" s="175"/>
      <c r="AD43" s="144">
        <v>0.64249288931928317</v>
      </c>
      <c r="AE43" s="184"/>
      <c r="AF43" s="144">
        <v>0.97797158833823272</v>
      </c>
      <c r="AG43" s="148"/>
      <c r="AH43" s="144">
        <v>0.11434807060239235</v>
      </c>
      <c r="AI43" s="164"/>
      <c r="AJ43" s="144">
        <v>0.57827084941996953</v>
      </c>
      <c r="AK43" s="177">
        <v>2</v>
      </c>
      <c r="AL43" s="144">
        <v>0.90199006780632518</v>
      </c>
      <c r="AM43" s="149"/>
      <c r="AN43" s="144">
        <v>0.96667202242123429</v>
      </c>
      <c r="AO43" s="182"/>
      <c r="AP43" s="144">
        <v>0.68579031627010512</v>
      </c>
      <c r="AQ43" s="164"/>
      <c r="AR43" s="144">
        <v>0.85148413549922153</v>
      </c>
    </row>
    <row r="44" spans="1:44" ht="15.75" thickBot="1" x14ac:dyDescent="0.3">
      <c r="A44" s="335"/>
      <c r="B44" s="334"/>
      <c r="C44" s="143">
        <v>0.65209678315576303</v>
      </c>
      <c r="D44" s="143">
        <v>0.96619957493858621</v>
      </c>
      <c r="E44" s="143">
        <v>0.14919464386518891</v>
      </c>
      <c r="F44" s="143">
        <v>0.58916366731984604</v>
      </c>
      <c r="G44" s="139">
        <v>3</v>
      </c>
      <c r="H44" s="143">
        <v>0.90588722982024072</v>
      </c>
      <c r="I44" s="143">
        <v>1.0861349717306794</v>
      </c>
      <c r="J44" s="143">
        <v>0.67413561401270261</v>
      </c>
      <c r="K44" s="143">
        <v>0.88871927185454092</v>
      </c>
      <c r="L44" s="130"/>
      <c r="M44" s="130"/>
      <c r="N44" s="335"/>
      <c r="O44" s="334"/>
      <c r="P44" s="143">
        <v>0.65209678315576303</v>
      </c>
      <c r="Q44" s="143">
        <v>0.96619957493858621</v>
      </c>
      <c r="R44" s="143">
        <v>0.14919464386518891</v>
      </c>
      <c r="S44" s="143">
        <v>0.58916366731984604</v>
      </c>
      <c r="T44" s="139">
        <v>3</v>
      </c>
      <c r="U44" s="143">
        <v>0.90588722982024072</v>
      </c>
      <c r="V44" s="143">
        <v>1.0861349717306794</v>
      </c>
      <c r="W44" s="143">
        <v>0.67413561401270261</v>
      </c>
      <c r="X44" s="143">
        <v>0.88871927185454092</v>
      </c>
      <c r="Y44" s="140"/>
      <c r="Z44" s="140"/>
      <c r="AA44" s="335"/>
      <c r="AB44" s="334"/>
      <c r="AC44" s="175"/>
      <c r="AD44" s="144">
        <v>0.65209678315576303</v>
      </c>
      <c r="AE44" s="184"/>
      <c r="AF44" s="144">
        <v>0.96619957493858621</v>
      </c>
      <c r="AG44" s="148"/>
      <c r="AH44" s="144">
        <v>0.14919464386518891</v>
      </c>
      <c r="AI44" s="164"/>
      <c r="AJ44" s="144">
        <v>0.58916366731984604</v>
      </c>
      <c r="AK44" s="177">
        <v>3</v>
      </c>
      <c r="AL44" s="144">
        <v>0.90588722982024072</v>
      </c>
      <c r="AM44" s="149"/>
      <c r="AN44" s="144">
        <v>1.0861349717306794</v>
      </c>
      <c r="AO44" s="182"/>
      <c r="AP44" s="144">
        <v>0.67413561401270261</v>
      </c>
      <c r="AQ44" s="164"/>
      <c r="AR44" s="144">
        <v>0.88871927185454092</v>
      </c>
    </row>
    <row r="45" spans="1:44" ht="15.75" thickBot="1" x14ac:dyDescent="0.3">
      <c r="A45" s="335"/>
      <c r="B45" s="334"/>
      <c r="C45" s="143">
        <v>0.67847239310337715</v>
      </c>
      <c r="D45" s="143">
        <v>0.97219718341675243</v>
      </c>
      <c r="E45" s="143">
        <v>0.15128527481737558</v>
      </c>
      <c r="F45" s="143">
        <v>0.6006516171125017</v>
      </c>
      <c r="G45" s="139">
        <v>4</v>
      </c>
      <c r="H45" s="143">
        <v>0.96409557806444823</v>
      </c>
      <c r="I45" s="143">
        <v>1.0293511853156883</v>
      </c>
      <c r="J45" s="143">
        <v>0.703334715448932</v>
      </c>
      <c r="K45" s="143">
        <v>0.8989271596096895</v>
      </c>
      <c r="L45" s="130"/>
      <c r="M45" s="130"/>
      <c r="N45" s="335"/>
      <c r="O45" s="334"/>
      <c r="P45" s="143">
        <v>0.67847239310337715</v>
      </c>
      <c r="Q45" s="143">
        <v>0.97219718341675243</v>
      </c>
      <c r="R45" s="143">
        <v>0.15128527481737558</v>
      </c>
      <c r="S45" s="143">
        <v>0.6006516171125017</v>
      </c>
      <c r="T45" s="139">
        <v>4</v>
      </c>
      <c r="U45" s="143">
        <v>0.96409557806444823</v>
      </c>
      <c r="V45" s="143">
        <v>1.0293511853156883</v>
      </c>
      <c r="W45" s="143">
        <v>0.703334715448932</v>
      </c>
      <c r="X45" s="143">
        <v>0.8989271596096895</v>
      </c>
      <c r="Y45" s="140"/>
      <c r="Z45" s="140"/>
      <c r="AA45" s="335"/>
      <c r="AB45" s="334"/>
      <c r="AC45" s="175"/>
      <c r="AD45" s="144">
        <v>0.67847239310337715</v>
      </c>
      <c r="AE45" s="184"/>
      <c r="AF45" s="144">
        <v>0.97219718341675243</v>
      </c>
      <c r="AG45" s="148"/>
      <c r="AH45" s="144">
        <v>0.15128527481737558</v>
      </c>
      <c r="AI45" s="164"/>
      <c r="AJ45" s="144">
        <v>0.6006516171125017</v>
      </c>
      <c r="AK45" s="177">
        <v>4</v>
      </c>
      <c r="AL45" s="144">
        <v>0.96409557806444823</v>
      </c>
      <c r="AM45" s="149"/>
      <c r="AN45" s="144">
        <v>1.0293511853156883</v>
      </c>
      <c r="AO45" s="182"/>
      <c r="AP45" s="144">
        <v>0.703334715448932</v>
      </c>
      <c r="AQ45" s="164"/>
      <c r="AR45" s="144">
        <v>0.8989271596096895</v>
      </c>
    </row>
    <row r="46" spans="1:44" ht="15.75" thickBot="1" x14ac:dyDescent="0.3">
      <c r="A46" s="335"/>
      <c r="B46" s="334"/>
      <c r="C46" s="143">
        <v>0.6881136119535749</v>
      </c>
      <c r="D46" s="143">
        <v>0.98132378059364533</v>
      </c>
      <c r="E46" s="143">
        <v>0.20033079717059576</v>
      </c>
      <c r="F46" s="143">
        <v>0.62325606323927196</v>
      </c>
      <c r="G46" s="139">
        <v>5</v>
      </c>
      <c r="H46" s="143">
        <v>0.9796849508081833</v>
      </c>
      <c r="I46" s="143">
        <v>1.0054338063119495</v>
      </c>
      <c r="J46" s="143">
        <v>0.54745922661696511</v>
      </c>
      <c r="K46" s="143">
        <v>0.84419266124569925</v>
      </c>
      <c r="L46" s="130"/>
      <c r="M46" s="130"/>
      <c r="N46" s="335"/>
      <c r="O46" s="334"/>
      <c r="P46" s="143">
        <v>0.6881136119535749</v>
      </c>
      <c r="Q46" s="143">
        <v>0.98132378059364533</v>
      </c>
      <c r="R46" s="143">
        <v>0.20033079717059576</v>
      </c>
      <c r="S46" s="143">
        <v>0.62325606323927196</v>
      </c>
      <c r="T46" s="139">
        <v>5</v>
      </c>
      <c r="U46" s="143">
        <v>0.9796849508081833</v>
      </c>
      <c r="V46" s="143">
        <v>1.0054338063119495</v>
      </c>
      <c r="W46" s="143">
        <v>0.54745922661696511</v>
      </c>
      <c r="X46" s="143">
        <v>0.84419266124569925</v>
      </c>
      <c r="Y46" s="140"/>
      <c r="Z46" s="140"/>
      <c r="AA46" s="335"/>
      <c r="AB46" s="334"/>
      <c r="AC46" s="175"/>
      <c r="AD46" s="144">
        <v>0.6881136119535749</v>
      </c>
      <c r="AE46" s="184"/>
      <c r="AF46" s="144">
        <v>0.98132378059364533</v>
      </c>
      <c r="AG46" s="148"/>
      <c r="AH46" s="144">
        <v>0.20033079717059576</v>
      </c>
      <c r="AI46" s="164"/>
      <c r="AJ46" s="144">
        <v>0.62325606323927196</v>
      </c>
      <c r="AK46" s="177">
        <v>5</v>
      </c>
      <c r="AL46" s="144">
        <v>0.9796849508081833</v>
      </c>
      <c r="AM46" s="149"/>
      <c r="AN46" s="144">
        <v>1.0054338063119495</v>
      </c>
      <c r="AO46" s="182"/>
      <c r="AP46" s="144">
        <v>0.54745922661696511</v>
      </c>
      <c r="AQ46" s="164"/>
      <c r="AR46" s="144">
        <v>0.84419266124569925</v>
      </c>
    </row>
    <row r="47" spans="1:44" x14ac:dyDescent="0.25">
      <c r="C47" s="93" t="s">
        <v>380</v>
      </c>
      <c r="D47" s="128">
        <f>MAX(C24:F46)</f>
        <v>0.98132378059364533</v>
      </c>
      <c r="H47" s="93" t="s">
        <v>380</v>
      </c>
      <c r="I47" s="128">
        <f>MAX(H24:K46)</f>
        <v>1.110333590908839</v>
      </c>
    </row>
    <row r="48" spans="1:44" ht="15.75" thickBot="1" x14ac:dyDescent="0.3">
      <c r="C48" s="2" t="s">
        <v>381</v>
      </c>
      <c r="D48" s="77">
        <f>MIN(C24:F46)</f>
        <v>9.3170323625044016E-2</v>
      </c>
      <c r="H48" s="1" t="s">
        <v>381</v>
      </c>
      <c r="I48" s="129">
        <f>MIN(H24:K46)</f>
        <v>0.34923419455661764</v>
      </c>
    </row>
    <row r="49" spans="1:17" ht="15.75" thickBot="1" x14ac:dyDescent="0.3">
      <c r="H49" s="2" t="s">
        <v>383</v>
      </c>
      <c r="I49" s="77">
        <f>AVERAGE(H24:K46)</f>
        <v>0.83354681935300512</v>
      </c>
    </row>
    <row r="51" spans="1:17" x14ac:dyDescent="0.25">
      <c r="A51" s="338" t="s">
        <v>392</v>
      </c>
      <c r="B51" s="338"/>
      <c r="C51" s="338"/>
      <c r="D51" s="338"/>
      <c r="E51" s="338"/>
      <c r="F51" s="338"/>
      <c r="G51" s="338"/>
      <c r="H51" s="338"/>
      <c r="I51" s="338"/>
      <c r="J51" s="338"/>
      <c r="K51" s="338"/>
      <c r="L51" s="338"/>
      <c r="M51" s="338"/>
      <c r="N51" s="338"/>
      <c r="O51" s="338"/>
      <c r="P51" s="338"/>
      <c r="Q51" s="338"/>
    </row>
    <row r="52" spans="1:17" x14ac:dyDescent="0.25">
      <c r="A52" s="338"/>
      <c r="B52" s="338"/>
      <c r="C52" s="338"/>
      <c r="D52" s="338"/>
      <c r="E52" s="338"/>
      <c r="F52" s="338"/>
      <c r="G52" s="338"/>
      <c r="H52" s="338"/>
      <c r="I52" s="338"/>
      <c r="J52" s="338"/>
      <c r="K52" s="338"/>
      <c r="L52" s="338"/>
      <c r="M52" s="338"/>
      <c r="N52" s="338"/>
      <c r="O52" s="338"/>
      <c r="P52" s="338"/>
      <c r="Q52" s="338"/>
    </row>
    <row r="53" spans="1:17" ht="15.75" thickBot="1" x14ac:dyDescent="0.3"/>
    <row r="54" spans="1:17" ht="19.5" thickBot="1" x14ac:dyDescent="0.3">
      <c r="A54" s="336" t="s">
        <v>388</v>
      </c>
      <c r="B54" s="339" t="s">
        <v>373</v>
      </c>
      <c r="C54" s="340"/>
      <c r="D54" s="340"/>
      <c r="E54" s="341"/>
      <c r="F54" s="339" t="s">
        <v>384</v>
      </c>
      <c r="G54" s="340"/>
      <c r="H54" s="340"/>
      <c r="I54" s="341"/>
      <c r="J54" s="339" t="s">
        <v>395</v>
      </c>
      <c r="K54" s="340"/>
      <c r="L54" s="340"/>
      <c r="M54" s="341"/>
      <c r="N54" s="339" t="s">
        <v>396</v>
      </c>
      <c r="O54" s="340"/>
      <c r="P54" s="340"/>
      <c r="Q54" s="341"/>
    </row>
    <row r="55" spans="1:17" ht="15.75" thickBot="1" x14ac:dyDescent="0.3">
      <c r="A55" s="337"/>
      <c r="B55" s="154" t="s">
        <v>390</v>
      </c>
      <c r="C55" s="155" t="s">
        <v>389</v>
      </c>
      <c r="D55" s="156" t="s">
        <v>391</v>
      </c>
      <c r="E55" s="157" t="s">
        <v>389</v>
      </c>
      <c r="F55" s="154" t="s">
        <v>390</v>
      </c>
      <c r="G55" s="155" t="s">
        <v>389</v>
      </c>
      <c r="H55" s="156" t="s">
        <v>391</v>
      </c>
      <c r="I55" s="157" t="s">
        <v>389</v>
      </c>
      <c r="J55" s="154" t="s">
        <v>390</v>
      </c>
      <c r="K55" s="155" t="s">
        <v>389</v>
      </c>
      <c r="L55" s="156" t="s">
        <v>391</v>
      </c>
      <c r="M55" s="157" t="s">
        <v>389</v>
      </c>
      <c r="N55" s="154" t="s">
        <v>390</v>
      </c>
      <c r="O55" s="155" t="s">
        <v>389</v>
      </c>
      <c r="P55" s="156" t="s">
        <v>391</v>
      </c>
      <c r="Q55" s="157" t="s">
        <v>389</v>
      </c>
    </row>
    <row r="56" spans="1:17" x14ac:dyDescent="0.25">
      <c r="A56" s="158">
        <v>1</v>
      </c>
      <c r="B56" s="150">
        <v>0.29044136047422525</v>
      </c>
      <c r="C56" s="159">
        <v>5.3444863927505554E-2</v>
      </c>
      <c r="D56" s="138">
        <v>0.85065213884493884</v>
      </c>
      <c r="E56" s="160">
        <v>1.1247389720014416E-2</v>
      </c>
      <c r="F56" s="143">
        <v>0.30877259191488698</v>
      </c>
      <c r="G56" s="159">
        <v>9.0285756153367425E-2</v>
      </c>
      <c r="H56" s="143">
        <v>0.83524182228455712</v>
      </c>
      <c r="I56" s="160">
        <v>1.4635968486274955E-2</v>
      </c>
      <c r="J56" s="143">
        <v>0.41016057648632781</v>
      </c>
      <c r="K56" s="159">
        <v>2.8908515083568266E-2</v>
      </c>
      <c r="L56" s="143">
        <v>0.73844841867545674</v>
      </c>
      <c r="M56" s="160">
        <v>8.0680038308510935E-3</v>
      </c>
      <c r="N56" s="143">
        <v>0.52807091989778732</v>
      </c>
      <c r="O56" s="159">
        <v>3.1654797400253653E-4</v>
      </c>
      <c r="P56" s="143">
        <v>0.73908479792287429</v>
      </c>
      <c r="Q56" s="160">
        <v>3.4371034666292176E-2</v>
      </c>
    </row>
    <row r="57" spans="1:17" x14ac:dyDescent="0.25">
      <c r="A57" s="158">
        <v>2</v>
      </c>
      <c r="B57" s="150">
        <v>0.45891084170280172</v>
      </c>
      <c r="C57" s="159">
        <v>2.1535415907426168E-2</v>
      </c>
      <c r="D57" s="138">
        <v>0.90601454570571127</v>
      </c>
      <c r="E57" s="160">
        <v>4.8770607979710508E-2</v>
      </c>
      <c r="F57" s="143">
        <v>0.55420561094759391</v>
      </c>
      <c r="G57" s="159">
        <v>1.3126930194485509E-2</v>
      </c>
      <c r="H57" s="143">
        <v>0.89842264664325011</v>
      </c>
      <c r="I57" s="160">
        <v>1.1549044148875972E-2</v>
      </c>
      <c r="J57" s="143">
        <v>0.54684719937023352</v>
      </c>
      <c r="K57" s="159">
        <v>1.6784483143884546E-2</v>
      </c>
      <c r="L57" s="143">
        <v>0.77961659098452185</v>
      </c>
      <c r="M57" s="160">
        <v>1.9758094475058724E-3</v>
      </c>
      <c r="N57" s="143">
        <v>0.57827084941996953</v>
      </c>
      <c r="O57" s="159">
        <v>1.1062245722247026E-2</v>
      </c>
      <c r="P57" s="143">
        <v>0.85148413549922153</v>
      </c>
      <c r="Q57" s="160">
        <v>4.5962621106969588E-2</v>
      </c>
    </row>
    <row r="58" spans="1:17" x14ac:dyDescent="0.25">
      <c r="A58" s="158">
        <v>3</v>
      </c>
      <c r="B58" s="150">
        <v>0.39581331295312994</v>
      </c>
      <c r="C58" s="159">
        <v>1.1251513195041167E-2</v>
      </c>
      <c r="D58" s="138">
        <v>0.9092431173875366</v>
      </c>
      <c r="E58" s="160">
        <v>5.1686979921794531E-2</v>
      </c>
      <c r="F58" s="143">
        <v>0.49043417182487875</v>
      </c>
      <c r="G58" s="159">
        <v>3.0764119397698703E-2</v>
      </c>
      <c r="H58" s="143">
        <v>0.89427522027553841</v>
      </c>
      <c r="I58" s="160">
        <v>5.6708412210939078E-2</v>
      </c>
      <c r="J58" s="143">
        <v>0.55451216512506618</v>
      </c>
      <c r="K58" s="159">
        <v>1.6966797034582735E-2</v>
      </c>
      <c r="L58" s="143">
        <v>0.75383311970653977</v>
      </c>
      <c r="M58" s="160">
        <v>7.0081671218034667E-3</v>
      </c>
      <c r="N58" s="143">
        <v>0.58916366731984604</v>
      </c>
      <c r="O58" s="159">
        <v>2.2573333248335683E-2</v>
      </c>
      <c r="P58" s="143">
        <v>0.88871927185454092</v>
      </c>
      <c r="Q58" s="160">
        <v>2.813119144844746E-2</v>
      </c>
    </row>
    <row r="59" spans="1:17" x14ac:dyDescent="0.25">
      <c r="A59" s="158">
        <v>4</v>
      </c>
      <c r="B59" s="150">
        <v>0.38435287358810888</v>
      </c>
      <c r="C59" s="159">
        <v>4.8423015045035739E-2</v>
      </c>
      <c r="D59" s="138">
        <v>0.88852750342823428</v>
      </c>
      <c r="E59" s="160">
        <v>4.3454237155179806E-2</v>
      </c>
      <c r="F59" s="143">
        <v>0.47059112038075046</v>
      </c>
      <c r="G59" s="159">
        <v>2.9568878568344576E-2</v>
      </c>
      <c r="H59" s="143">
        <v>0.81918164693612949</v>
      </c>
      <c r="I59" s="160">
        <v>4.7778984069533563E-2</v>
      </c>
      <c r="J59" s="143">
        <v>0.53373853215846134</v>
      </c>
      <c r="K59" s="159">
        <v>1.793603156718717E-2</v>
      </c>
      <c r="L59" s="143">
        <v>0.81543687810291277</v>
      </c>
      <c r="M59" s="160">
        <v>1.3914211440966669E-2</v>
      </c>
      <c r="N59" s="143">
        <v>0.6006516171125017</v>
      </c>
      <c r="O59" s="159">
        <v>1.074375270195629E-2</v>
      </c>
      <c r="P59" s="143">
        <v>0.8989271596096895</v>
      </c>
      <c r="Q59" s="160">
        <v>1.1692007063806981E-2</v>
      </c>
    </row>
    <row r="60" spans="1:17" ht="15.75" thickBot="1" x14ac:dyDescent="0.3">
      <c r="A60" s="161">
        <v>5</v>
      </c>
      <c r="B60" s="151">
        <v>0.38471664499870351</v>
      </c>
      <c r="C60" s="162">
        <v>9.1938829698025668E-3</v>
      </c>
      <c r="D60" s="152">
        <v>0.79487757165587403</v>
      </c>
      <c r="E60" s="163">
        <v>1.6536383247362767E-2</v>
      </c>
      <c r="F60" s="153">
        <v>0.47454708117441702</v>
      </c>
      <c r="G60" s="162">
        <v>2.3861174284628445E-2</v>
      </c>
      <c r="H60" s="153">
        <v>0.77437666063123367</v>
      </c>
      <c r="I60" s="163">
        <v>1.2220125770909978E-2</v>
      </c>
      <c r="J60" s="153">
        <v>0.55096649594330172</v>
      </c>
      <c r="K60" s="162">
        <v>2.6978107600198104E-2</v>
      </c>
      <c r="L60" s="153">
        <v>0.79038047966564151</v>
      </c>
      <c r="M60" s="163">
        <v>3.2192460785533108E-3</v>
      </c>
      <c r="N60" s="153">
        <v>0.62325606323927196</v>
      </c>
      <c r="O60" s="162">
        <v>6.7289318709324031E-3</v>
      </c>
      <c r="P60" s="153">
        <v>0.84419266124569925</v>
      </c>
      <c r="Q60" s="163">
        <v>5.5723815237833409E-3</v>
      </c>
    </row>
    <row r="83" spans="114:115" ht="3.95" customHeight="1" x14ac:dyDescent="0.25">
      <c r="DJ83" s="126">
        <v>0</v>
      </c>
      <c r="DK83" s="322">
        <v>0</v>
      </c>
    </row>
    <row r="84" spans="114:115" ht="3.95" customHeight="1" x14ac:dyDescent="0.25">
      <c r="DJ84" s="126">
        <f>DJ83+2</f>
        <v>2</v>
      </c>
      <c r="DK84" s="322"/>
    </row>
    <row r="85" spans="114:115" ht="3.95" customHeight="1" x14ac:dyDescent="0.25">
      <c r="DJ85" s="126">
        <v>1</v>
      </c>
      <c r="DK85" s="322"/>
    </row>
    <row r="86" spans="114:115" ht="3.95" customHeight="1" x14ac:dyDescent="0.25">
      <c r="DJ86" s="126">
        <f t="shared" ref="DJ86" si="3">DJ85+2</f>
        <v>3</v>
      </c>
    </row>
    <row r="87" spans="114:115" ht="3.95" customHeight="1" x14ac:dyDescent="0.25">
      <c r="DJ87" s="126">
        <v>2</v>
      </c>
    </row>
    <row r="88" spans="114:115" ht="3.95" customHeight="1" x14ac:dyDescent="0.25">
      <c r="DJ88" s="126">
        <f t="shared" ref="DJ88" si="4">DJ87+2</f>
        <v>4</v>
      </c>
    </row>
    <row r="89" spans="114:115" ht="3.95" customHeight="1" x14ac:dyDescent="0.25">
      <c r="DJ89" s="126">
        <v>3</v>
      </c>
    </row>
    <row r="90" spans="114:115" ht="3.95" customHeight="1" x14ac:dyDescent="0.25">
      <c r="DJ90" s="126">
        <f t="shared" ref="DJ90" si="5">DJ89+2</f>
        <v>5</v>
      </c>
    </row>
    <row r="91" spans="114:115" ht="3.95" customHeight="1" x14ac:dyDescent="0.25">
      <c r="DJ91" s="126">
        <v>4</v>
      </c>
    </row>
    <row r="92" spans="114:115" ht="3.95" customHeight="1" x14ac:dyDescent="0.25">
      <c r="DJ92" s="126">
        <f t="shared" ref="DJ92" si="6">DJ91+2</f>
        <v>6</v>
      </c>
    </row>
    <row r="93" spans="114:115" ht="3.95" customHeight="1" x14ac:dyDescent="0.25">
      <c r="DJ93" s="126">
        <v>5</v>
      </c>
    </row>
    <row r="94" spans="114:115" ht="3.95" customHeight="1" x14ac:dyDescent="0.25">
      <c r="DJ94" s="126">
        <f t="shared" ref="DJ94" si="7">DJ93+2</f>
        <v>7</v>
      </c>
    </row>
    <row r="95" spans="114:115" ht="3.95" customHeight="1" x14ac:dyDescent="0.25">
      <c r="DJ95" s="126">
        <v>6</v>
      </c>
    </row>
    <row r="96" spans="114:115" ht="3.95" customHeight="1" x14ac:dyDescent="0.25">
      <c r="DJ96" s="126">
        <f t="shared" ref="DJ96" si="8">DJ95+2</f>
        <v>8</v>
      </c>
    </row>
    <row r="97" spans="114:115" ht="3.95" customHeight="1" x14ac:dyDescent="0.25">
      <c r="DJ97" s="126">
        <v>7</v>
      </c>
    </row>
    <row r="98" spans="114:115" ht="3.95" customHeight="1" x14ac:dyDescent="0.25">
      <c r="DJ98" s="126">
        <f t="shared" ref="DJ98" si="9">DJ97+2</f>
        <v>9</v>
      </c>
    </row>
    <row r="99" spans="114:115" ht="3.95" customHeight="1" x14ac:dyDescent="0.25">
      <c r="DJ99" s="126">
        <v>8</v>
      </c>
    </row>
    <row r="100" spans="114:115" ht="3.95" customHeight="1" x14ac:dyDescent="0.25">
      <c r="DJ100" s="126">
        <f t="shared" ref="DJ100" si="10">DJ99+2</f>
        <v>10</v>
      </c>
    </row>
    <row r="101" spans="114:115" ht="3.95" customHeight="1" x14ac:dyDescent="0.25">
      <c r="DJ101" s="126">
        <v>9</v>
      </c>
    </row>
    <row r="102" spans="114:115" ht="3.95" customHeight="1" x14ac:dyDescent="0.25">
      <c r="DJ102" s="126">
        <f t="shared" ref="DJ102" si="11">DJ101+2</f>
        <v>11</v>
      </c>
    </row>
    <row r="103" spans="114:115" ht="3.95" customHeight="1" x14ac:dyDescent="0.25">
      <c r="DJ103" s="126">
        <v>10</v>
      </c>
    </row>
    <row r="104" spans="114:115" ht="3.95" customHeight="1" x14ac:dyDescent="0.25">
      <c r="DJ104" s="126">
        <f t="shared" ref="DJ104" si="12">DJ103+2</f>
        <v>12</v>
      </c>
    </row>
    <row r="105" spans="114:115" ht="3.95" customHeight="1" x14ac:dyDescent="0.25">
      <c r="DJ105" s="126">
        <v>11</v>
      </c>
    </row>
    <row r="106" spans="114:115" ht="3.95" customHeight="1" x14ac:dyDescent="0.25">
      <c r="DJ106" s="126">
        <f t="shared" ref="DJ106" si="13">DJ105+2</f>
        <v>13</v>
      </c>
    </row>
    <row r="107" spans="114:115" ht="3.95" customHeight="1" x14ac:dyDescent="0.25">
      <c r="DJ107" s="126">
        <v>12</v>
      </c>
      <c r="DK107" s="322">
        <v>0.5</v>
      </c>
    </row>
    <row r="108" spans="114:115" ht="3.95" customHeight="1" x14ac:dyDescent="0.25">
      <c r="DJ108" s="126">
        <f t="shared" ref="DJ108" si="14">DJ107+2</f>
        <v>14</v>
      </c>
      <c r="DK108" s="323"/>
    </row>
    <row r="109" spans="114:115" ht="3.95" customHeight="1" x14ac:dyDescent="0.25">
      <c r="DJ109" s="126">
        <v>13</v>
      </c>
      <c r="DK109" s="323"/>
    </row>
    <row r="110" spans="114:115" ht="3.95" customHeight="1" x14ac:dyDescent="0.25">
      <c r="DJ110" s="126">
        <f t="shared" ref="DJ110" si="15">DJ109+2</f>
        <v>15</v>
      </c>
    </row>
    <row r="111" spans="114:115" ht="3.95" customHeight="1" x14ac:dyDescent="0.25">
      <c r="DJ111" s="126">
        <v>14</v>
      </c>
    </row>
    <row r="112" spans="114:115" ht="3.95" customHeight="1" x14ac:dyDescent="0.25">
      <c r="DJ112" s="126">
        <f t="shared" ref="DJ112" si="16">DJ111+2</f>
        <v>16</v>
      </c>
    </row>
    <row r="113" spans="114:114" ht="3.95" customHeight="1" x14ac:dyDescent="0.25">
      <c r="DJ113" s="126">
        <v>15</v>
      </c>
    </row>
    <row r="114" spans="114:114" ht="3.95" customHeight="1" x14ac:dyDescent="0.25">
      <c r="DJ114" s="126">
        <f t="shared" ref="DJ114" si="17">DJ113+2</f>
        <v>17</v>
      </c>
    </row>
    <row r="115" spans="114:114" ht="3.95" customHeight="1" x14ac:dyDescent="0.25">
      <c r="DJ115" s="126">
        <v>16</v>
      </c>
    </row>
    <row r="116" spans="114:114" ht="3.95" customHeight="1" x14ac:dyDescent="0.25">
      <c r="DJ116" s="126">
        <f t="shared" ref="DJ116" si="18">DJ115+2</f>
        <v>18</v>
      </c>
    </row>
    <row r="117" spans="114:114" ht="3.95" customHeight="1" x14ac:dyDescent="0.25">
      <c r="DJ117" s="126">
        <v>17</v>
      </c>
    </row>
    <row r="118" spans="114:114" ht="3.95" customHeight="1" x14ac:dyDescent="0.25">
      <c r="DJ118" s="126">
        <f t="shared" ref="DJ118" si="19">DJ117+2</f>
        <v>19</v>
      </c>
    </row>
    <row r="119" spans="114:114" ht="3.95" customHeight="1" x14ac:dyDescent="0.25">
      <c r="DJ119" s="126">
        <v>18</v>
      </c>
    </row>
    <row r="120" spans="114:114" ht="3.95" customHeight="1" x14ac:dyDescent="0.25">
      <c r="DJ120" s="126">
        <f t="shared" ref="DJ120" si="20">DJ119+2</f>
        <v>20</v>
      </c>
    </row>
    <row r="121" spans="114:114" ht="3.95" customHeight="1" x14ac:dyDescent="0.25">
      <c r="DJ121" s="126">
        <v>19</v>
      </c>
    </row>
    <row r="122" spans="114:114" ht="3.95" customHeight="1" x14ac:dyDescent="0.25">
      <c r="DJ122" s="126">
        <f t="shared" ref="DJ122" si="21">DJ121+2</f>
        <v>21</v>
      </c>
    </row>
    <row r="123" spans="114:114" ht="3.95" customHeight="1" x14ac:dyDescent="0.25">
      <c r="DJ123" s="126">
        <v>20</v>
      </c>
    </row>
    <row r="124" spans="114:114" ht="3.95" customHeight="1" x14ac:dyDescent="0.25">
      <c r="DJ124" s="126">
        <f t="shared" ref="DJ124" si="22">DJ123+2</f>
        <v>22</v>
      </c>
    </row>
    <row r="125" spans="114:114" ht="3.95" customHeight="1" x14ac:dyDescent="0.25">
      <c r="DJ125" s="126">
        <v>21</v>
      </c>
    </row>
    <row r="126" spans="114:114" ht="3.95" customHeight="1" x14ac:dyDescent="0.25">
      <c r="DJ126" s="126">
        <f t="shared" ref="DJ126" si="23">DJ125+2</f>
        <v>23</v>
      </c>
    </row>
    <row r="127" spans="114:114" ht="3.95" customHeight="1" x14ac:dyDescent="0.25">
      <c r="DJ127" s="126">
        <v>22</v>
      </c>
    </row>
    <row r="128" spans="114:114" ht="3.95" customHeight="1" x14ac:dyDescent="0.25">
      <c r="DJ128" s="126">
        <f t="shared" ref="DJ128" si="24">DJ127+2</f>
        <v>24</v>
      </c>
    </row>
    <row r="129" spans="114:115" ht="3.95" customHeight="1" x14ac:dyDescent="0.25">
      <c r="DJ129" s="126">
        <v>23</v>
      </c>
    </row>
    <row r="130" spans="114:115" ht="3.95" customHeight="1" x14ac:dyDescent="0.25">
      <c r="DJ130" s="126">
        <f t="shared" ref="DJ130" si="25">DJ129+2</f>
        <v>25</v>
      </c>
    </row>
    <row r="131" spans="114:115" ht="3.95" customHeight="1" x14ac:dyDescent="0.25">
      <c r="DJ131" s="126">
        <v>24</v>
      </c>
      <c r="DK131" s="323" t="s">
        <v>376</v>
      </c>
    </row>
    <row r="132" spans="114:115" ht="3.95" customHeight="1" x14ac:dyDescent="0.25">
      <c r="DJ132" s="126">
        <f t="shared" ref="DJ132" si="26">DJ131+2</f>
        <v>26</v>
      </c>
      <c r="DK132" s="323"/>
    </row>
    <row r="133" spans="114:115" ht="3.95" customHeight="1" x14ac:dyDescent="0.25">
      <c r="DJ133" s="126">
        <v>25</v>
      </c>
      <c r="DK133" s="323"/>
    </row>
  </sheetData>
  <mergeCells count="49">
    <mergeCell ref="AA24:AA46"/>
    <mergeCell ref="AB24:AB28"/>
    <mergeCell ref="AB30:AB34"/>
    <mergeCell ref="AB36:AB40"/>
    <mergeCell ref="AB42:AB46"/>
    <mergeCell ref="DK83:DK85"/>
    <mergeCell ref="DK131:DK133"/>
    <mergeCell ref="DK107:DK109"/>
    <mergeCell ref="A54:A55"/>
    <mergeCell ref="A51:Q52"/>
    <mergeCell ref="B54:E54"/>
    <mergeCell ref="F54:I54"/>
    <mergeCell ref="J54:M54"/>
    <mergeCell ref="N54:Q54"/>
    <mergeCell ref="N24:N46"/>
    <mergeCell ref="O24:O28"/>
    <mergeCell ref="O30:O34"/>
    <mergeCell ref="O36:O40"/>
    <mergeCell ref="O42:O46"/>
    <mergeCell ref="B24:B28"/>
    <mergeCell ref="A24:A46"/>
    <mergeCell ref="B30:B34"/>
    <mergeCell ref="B36:B40"/>
    <mergeCell ref="B42:B46"/>
    <mergeCell ref="A13:A16"/>
    <mergeCell ref="A1:M2"/>
    <mergeCell ref="B3:E3"/>
    <mergeCell ref="F3:I3"/>
    <mergeCell ref="J3:M3"/>
    <mergeCell ref="C11:E11"/>
    <mergeCell ref="F11:H11"/>
    <mergeCell ref="I11:K11"/>
    <mergeCell ref="L11:N11"/>
    <mergeCell ref="DA16:DI16"/>
    <mergeCell ref="AS8:BI9"/>
    <mergeCell ref="AU11:AW11"/>
    <mergeCell ref="AY11:BA11"/>
    <mergeCell ref="BC11:BE11"/>
    <mergeCell ref="BG11:BI11"/>
    <mergeCell ref="AS13:AS16"/>
    <mergeCell ref="BU13:CU13"/>
    <mergeCell ref="BK16:BP16"/>
    <mergeCell ref="CH16:CM16"/>
    <mergeCell ref="AL19:AR20"/>
    <mergeCell ref="H19:K20"/>
    <mergeCell ref="C19:F20"/>
    <mergeCell ref="P19:S20"/>
    <mergeCell ref="U19:X20"/>
    <mergeCell ref="AD19:AJ20"/>
  </mergeCells>
  <conditionalFormatting sqref="C13:AJ16">
    <cfRule type="colorScale" priority="14">
      <colorScale>
        <cfvo type="percent" val="0"/>
        <cfvo type="percent" val="50"/>
        <cfvo type="max"/>
        <color rgb="FFC00000"/>
        <color rgb="FFFCFCFF"/>
        <color theme="9" tint="-0.249977111117893"/>
      </colorScale>
    </cfRule>
  </conditionalFormatting>
  <conditionalFormatting sqref="P24:S46">
    <cfRule type="colorScale" priority="11">
      <colorScale>
        <cfvo type="percent" val="0"/>
        <cfvo type="percent" val="50"/>
        <cfvo type="max"/>
        <color rgb="FFC00000"/>
        <color rgb="FFFCFCFF"/>
        <color theme="9" tint="-0.249977111117893"/>
      </colorScale>
    </cfRule>
  </conditionalFormatting>
  <conditionalFormatting sqref="U24:X46">
    <cfRule type="colorScale" priority="4">
      <colorScale>
        <cfvo type="num" val="0"/>
        <cfvo type="num" val="0.5"/>
        <cfvo type="max"/>
        <color rgb="FFC00000"/>
        <color rgb="FFFCFCFF"/>
        <color theme="9" tint="-0.249977111117893"/>
      </colorScale>
    </cfRule>
  </conditionalFormatting>
  <conditionalFormatting sqref="AD24:AJ46">
    <cfRule type="colorScale" priority="7">
      <colorScale>
        <cfvo type="percent" val="0"/>
        <cfvo type="percent" val="50"/>
        <cfvo type="max"/>
        <color rgb="FFC00000"/>
        <color rgb="FFFCFCFF"/>
        <color theme="9" tint="-0.249977111117893"/>
      </colorScale>
    </cfRule>
  </conditionalFormatting>
  <conditionalFormatting sqref="AL24:AR46">
    <cfRule type="colorScale" priority="3">
      <colorScale>
        <cfvo type="num" val="0"/>
        <cfvo type="num" val="0.5"/>
        <cfvo type="max"/>
        <color rgb="FFC00000"/>
        <color rgb="FFFCFCFF"/>
        <color theme="9" tint="-0.249977111117893"/>
      </colorScale>
    </cfRule>
  </conditionalFormatting>
  <conditionalFormatting sqref="AU13:BJ16">
    <cfRule type="colorScale" priority="15">
      <colorScale>
        <cfvo type="percent" val="0"/>
        <cfvo type="percent" val="50"/>
        <cfvo type="max"/>
        <color rgb="FFC00000"/>
        <color rgb="FFFCFCFF"/>
        <color theme="9" tint="-0.249977111117893"/>
      </colorScale>
    </cfRule>
  </conditionalFormatting>
  <conditionalFormatting sqref="BK15:DI15">
    <cfRule type="colorScale" priority="12">
      <colorScale>
        <cfvo type="min"/>
        <cfvo type="percentile" val="50"/>
        <cfvo type="max"/>
        <color rgb="FFC00000"/>
        <color theme="0"/>
        <color theme="9" tint="-0.249977111117893"/>
      </colorScale>
    </cfRule>
  </conditionalFormatting>
  <conditionalFormatting sqref="DJ83 DJ85 DJ87 DJ89 DJ91 DJ93 DJ95 DJ97 DJ99 DJ101 DJ103 DJ105 DJ107 DJ109 DJ111 DJ113 DJ115 DJ117 DJ119 DJ121 DJ123 DJ125 DJ127 DJ129 DJ131 DJ133">
    <cfRule type="colorScale" priority="2">
      <colorScale>
        <cfvo type="min"/>
        <cfvo type="percentile" val="50"/>
        <cfvo type="max"/>
        <color rgb="FFC00000"/>
        <color theme="0"/>
        <color theme="9" tint="-0.249977111117893"/>
      </colorScale>
    </cfRule>
  </conditionalFormatting>
  <conditionalFormatting sqref="DJ84 DJ86 DJ88 DJ90 DJ92 DJ94 DJ96 DJ98 DJ100 DJ102 DJ104 DJ106 DJ108 DJ110 DJ112 DJ114 DJ116 DJ118 DJ120 DJ122 DJ124 DJ126 DJ128 DJ130 DJ132">
    <cfRule type="colorScale" priority="1">
      <colorScale>
        <cfvo type="min"/>
        <cfvo type="percentile" val="50"/>
        <cfvo type="max"/>
        <color rgb="FFC00000"/>
        <color theme="0"/>
        <color theme="9" tint="-0.249977111117893"/>
      </colorScale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Regeneration Prelim.</vt:lpstr>
      <vt:lpstr>Regeneration 5 cycles</vt:lpstr>
      <vt:lpstr>Performance overview &amp; plots</vt:lpstr>
      <vt:lpstr>Final plots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MungoS</dc:creator>
  <cp:lastModifiedBy>Nebojsa Ilic</cp:lastModifiedBy>
  <dcterms:created xsi:type="dcterms:W3CDTF">2015-06-05T18:17:20Z</dcterms:created>
  <dcterms:modified xsi:type="dcterms:W3CDTF">2024-07-04T10:32:52Z</dcterms:modified>
</cp:coreProperties>
</file>