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\2021_ArtRestauracion_Laura\2021_BaseDatosZenodo\"/>
    </mc:Choice>
  </mc:AlternateContent>
  <bookViews>
    <workbookView xWindow="0" yWindow="0" windowWidth="20490" windowHeight="7530" firstSheet="4" activeTab="6"/>
  </bookViews>
  <sheets>
    <sheet name="AreaReferencia" sheetId="3" r:id="rId1"/>
    <sheet name="AreaRestaurada" sheetId="1" r:id="rId2"/>
    <sheet name="AreaSinRestaurar" sheetId="2" r:id="rId3"/>
    <sheet name="CatDiam_BiomCarb" sheetId="27" r:id="rId4"/>
    <sheet name="SalidaSPSS" sheetId="28" r:id="rId5"/>
    <sheet name="TodasAreas" sheetId="4" r:id="rId6"/>
    <sheet name="ListaEspecies" sheetId="17" r:id="rId7"/>
    <sheet name="BloqueMatrizEspecies" sheetId="15" r:id="rId8"/>
    <sheet name="SitioMatrizEspecies" sheetId="9" r:id="rId9"/>
    <sheet name="Hoja2" sheetId="29" r:id="rId10"/>
    <sheet name="SitioIndice" sheetId="10" r:id="rId11"/>
    <sheet name="SitioSuma" sheetId="5" r:id="rId12"/>
    <sheet name="ResumenDatosSitio" sheetId="12" r:id="rId13"/>
    <sheet name="DatosRestauracion_00" sheetId="13" r:id="rId14"/>
    <sheet name="Hoja1" sheetId="16" r:id="rId15"/>
  </sheets>
  <definedNames>
    <definedName name="_xlnm._FilterDatabase" localSheetId="0" hidden="1">AreaReferencia!$A$1:$O$1</definedName>
    <definedName name="_xlnm._FilterDatabase" localSheetId="1" hidden="1">AreaRestaurada!$A$1:$N$171</definedName>
    <definedName name="_xlnm._FilterDatabase" localSheetId="2" hidden="1">AreaSinRestaurar!$A$1:$N$18</definedName>
    <definedName name="_xlnm._FilterDatabase" localSheetId="5" hidden="1">TodasAreas!$A$1:$S$329</definedName>
  </definedNames>
  <calcPr calcId="162913"/>
  <pivotCaches>
    <pivotCache cacheId="6" r:id="rId16"/>
    <pivotCache cacheId="7" r:id="rId17"/>
    <pivotCache cacheId="8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7" l="1"/>
  <c r="C32" i="27"/>
  <c r="D32" i="27"/>
  <c r="E32" i="27"/>
  <c r="F32" i="27"/>
  <c r="G32" i="27"/>
  <c r="B33" i="27"/>
  <c r="C33" i="27"/>
  <c r="D33" i="27"/>
  <c r="E33" i="27"/>
  <c r="F33" i="27"/>
  <c r="G33" i="27"/>
  <c r="B34" i="27"/>
  <c r="C34" i="27"/>
  <c r="D34" i="27"/>
  <c r="E34" i="27"/>
  <c r="F34" i="27"/>
  <c r="G34" i="27"/>
  <c r="B35" i="27"/>
  <c r="C35" i="27"/>
  <c r="D35" i="27"/>
  <c r="E35" i="27"/>
  <c r="F35" i="27"/>
  <c r="G35" i="27"/>
  <c r="B36" i="27"/>
  <c r="C36" i="27"/>
  <c r="D36" i="27"/>
  <c r="E36" i="27"/>
  <c r="F36" i="27"/>
  <c r="G36" i="27"/>
  <c r="B37" i="27"/>
  <c r="C37" i="27"/>
  <c r="D37" i="27"/>
  <c r="E37" i="27"/>
  <c r="F37" i="27"/>
  <c r="G37" i="27"/>
  <c r="B38" i="27"/>
  <c r="C38" i="27"/>
  <c r="D38" i="27"/>
  <c r="E38" i="27"/>
  <c r="F38" i="27"/>
  <c r="G38" i="27"/>
  <c r="C31" i="27"/>
  <c r="D31" i="27"/>
  <c r="E31" i="27"/>
  <c r="F31" i="27"/>
  <c r="G31" i="27"/>
  <c r="B31" i="27"/>
  <c r="Z5" i="28" l="1"/>
  <c r="Z6" i="28"/>
  <c r="Z4" i="28"/>
  <c r="X5" i="28"/>
  <c r="X6" i="28"/>
  <c r="X4" i="28"/>
  <c r="V5" i="28"/>
  <c r="V6" i="28"/>
  <c r="V4" i="28"/>
  <c r="Y5" i="28"/>
  <c r="Y6" i="28"/>
  <c r="Y4" i="28"/>
  <c r="W5" i="28"/>
  <c r="W6" i="28"/>
  <c r="W4" i="28"/>
  <c r="U5" i="28"/>
  <c r="U6" i="28"/>
  <c r="U4" i="28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N317" i="4" l="1"/>
  <c r="O317" i="4" l="1"/>
  <c r="V317" i="4"/>
  <c r="AQ4" i="9"/>
  <c r="AQ5" i="9"/>
  <c r="AQ6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" i="9"/>
  <c r="I3" i="10" l="1"/>
  <c r="J3" i="10"/>
  <c r="K3" i="10"/>
  <c r="L3" i="10"/>
  <c r="I4" i="10"/>
  <c r="J4" i="10"/>
  <c r="K4" i="10"/>
  <c r="L4" i="10"/>
  <c r="I5" i="10"/>
  <c r="J5" i="10"/>
  <c r="K5" i="10"/>
  <c r="L5" i="10"/>
  <c r="I6" i="10"/>
  <c r="J6" i="10"/>
  <c r="K6" i="10"/>
  <c r="L6" i="10"/>
  <c r="I7" i="10"/>
  <c r="J7" i="10"/>
  <c r="K7" i="10"/>
  <c r="L7" i="10"/>
  <c r="I8" i="10"/>
  <c r="J8" i="10"/>
  <c r="K8" i="10"/>
  <c r="L8" i="10"/>
  <c r="I9" i="10"/>
  <c r="J9" i="10"/>
  <c r="K9" i="10"/>
  <c r="L9" i="10"/>
  <c r="I10" i="10"/>
  <c r="J10" i="10"/>
  <c r="K10" i="10"/>
  <c r="L10" i="10"/>
  <c r="I11" i="10"/>
  <c r="J11" i="10"/>
  <c r="K11" i="10"/>
  <c r="L11" i="10"/>
  <c r="I12" i="10"/>
  <c r="J12" i="10"/>
  <c r="K12" i="10"/>
  <c r="L12" i="10"/>
  <c r="I13" i="10"/>
  <c r="J13" i="10"/>
  <c r="K13" i="10"/>
  <c r="L13" i="10"/>
  <c r="I14" i="10"/>
  <c r="J14" i="10"/>
  <c r="K14" i="10"/>
  <c r="L14" i="10"/>
  <c r="I15" i="10"/>
  <c r="J15" i="10"/>
  <c r="K15" i="10"/>
  <c r="L15" i="10"/>
  <c r="I16" i="10"/>
  <c r="J16" i="10"/>
  <c r="K16" i="10"/>
  <c r="L16" i="10"/>
  <c r="I17" i="10"/>
  <c r="J17" i="10"/>
  <c r="K17" i="10"/>
  <c r="L17" i="10"/>
  <c r="I18" i="10"/>
  <c r="J18" i="10"/>
  <c r="K18" i="10"/>
  <c r="L18" i="10"/>
  <c r="I19" i="10"/>
  <c r="J19" i="10"/>
  <c r="K19" i="10"/>
  <c r="L19" i="10"/>
  <c r="I20" i="10"/>
  <c r="J20" i="10"/>
  <c r="K20" i="10"/>
  <c r="L20" i="10"/>
  <c r="I21" i="10"/>
  <c r="J21" i="10"/>
  <c r="K21" i="10"/>
  <c r="L21" i="10"/>
  <c r="I22" i="10"/>
  <c r="J22" i="10"/>
  <c r="K22" i="10"/>
  <c r="L22" i="10"/>
  <c r="I23" i="10"/>
  <c r="J23" i="10"/>
  <c r="K23" i="10"/>
  <c r="L23" i="10"/>
  <c r="I24" i="10"/>
  <c r="J24" i="10"/>
  <c r="K24" i="10"/>
  <c r="L24" i="10"/>
  <c r="I25" i="10"/>
  <c r="J25" i="10"/>
  <c r="K25" i="10"/>
  <c r="L25" i="10"/>
  <c r="I26" i="10"/>
  <c r="J26" i="10"/>
  <c r="K26" i="10"/>
  <c r="L26" i="10"/>
  <c r="I27" i="10"/>
  <c r="J27" i="10"/>
  <c r="K27" i="10"/>
  <c r="L27" i="10"/>
  <c r="I28" i="10"/>
  <c r="J28" i="10"/>
  <c r="K28" i="10"/>
  <c r="L28" i="10"/>
  <c r="I29" i="10"/>
  <c r="J29" i="10"/>
  <c r="K29" i="10"/>
  <c r="L29" i="10"/>
  <c r="I30" i="10"/>
  <c r="J30" i="10"/>
  <c r="K30" i="10"/>
  <c r="L30" i="10"/>
  <c r="I31" i="10"/>
  <c r="J31" i="10"/>
  <c r="K31" i="10"/>
  <c r="L31" i="10"/>
  <c r="I32" i="10"/>
  <c r="J32" i="10"/>
  <c r="K32" i="10"/>
  <c r="L32" i="10"/>
  <c r="I33" i="10"/>
  <c r="J33" i="10"/>
  <c r="K33" i="10"/>
  <c r="L33" i="10"/>
  <c r="I34" i="10"/>
  <c r="J34" i="10"/>
  <c r="K34" i="10"/>
  <c r="L34" i="10"/>
  <c r="I35" i="10"/>
  <c r="J35" i="10"/>
  <c r="K35" i="10"/>
  <c r="L35" i="10"/>
  <c r="I36" i="10"/>
  <c r="J36" i="10"/>
  <c r="K36" i="10"/>
  <c r="L36" i="10"/>
  <c r="I37" i="10"/>
  <c r="J37" i="10"/>
  <c r="K37" i="10"/>
  <c r="L37" i="10"/>
  <c r="J2" i="10"/>
  <c r="K2" i="10"/>
  <c r="L2" i="10"/>
  <c r="I2" i="10"/>
  <c r="N101" i="4"/>
  <c r="S5" i="5"/>
  <c r="S6" i="5"/>
  <c r="T6" i="5"/>
  <c r="S7" i="5"/>
  <c r="T7" i="5"/>
  <c r="S8" i="5"/>
  <c r="T8" i="5"/>
  <c r="S9" i="5"/>
  <c r="T9" i="5"/>
  <c r="S10" i="5"/>
  <c r="T10" i="5"/>
  <c r="S11" i="5"/>
  <c r="T11" i="5"/>
  <c r="S12" i="5"/>
  <c r="T12" i="5"/>
  <c r="S13" i="5"/>
  <c r="T13" i="5"/>
  <c r="S14" i="5"/>
  <c r="T14" i="5"/>
  <c r="S15" i="5"/>
  <c r="T15" i="5"/>
  <c r="S16" i="5"/>
  <c r="T16" i="5"/>
  <c r="S17" i="5"/>
  <c r="T17" i="5"/>
  <c r="S18" i="5"/>
  <c r="T18" i="5"/>
  <c r="S19" i="5"/>
  <c r="T19" i="5"/>
  <c r="S20" i="5"/>
  <c r="T20" i="5"/>
  <c r="S21" i="5"/>
  <c r="T21" i="5"/>
  <c r="S22" i="5"/>
  <c r="T22" i="5"/>
  <c r="S23" i="5"/>
  <c r="T23" i="5"/>
  <c r="S24" i="5"/>
  <c r="T24" i="5"/>
  <c r="S25" i="5"/>
  <c r="T25" i="5"/>
  <c r="S26" i="5"/>
  <c r="T26" i="5"/>
  <c r="S27" i="5"/>
  <c r="T27" i="5"/>
  <c r="S28" i="5"/>
  <c r="T28" i="5"/>
  <c r="S29" i="5"/>
  <c r="T29" i="5"/>
  <c r="S30" i="5"/>
  <c r="T30" i="5"/>
  <c r="S31" i="5"/>
  <c r="T31" i="5"/>
  <c r="S32" i="5"/>
  <c r="T32" i="5"/>
  <c r="S33" i="5"/>
  <c r="T33" i="5"/>
  <c r="S34" i="5"/>
  <c r="T34" i="5"/>
  <c r="S35" i="5"/>
  <c r="T35" i="5"/>
  <c r="S36" i="5"/>
  <c r="T36" i="5"/>
  <c r="S37" i="5"/>
  <c r="T37" i="5"/>
  <c r="S38" i="5"/>
  <c r="T38" i="5"/>
  <c r="S39" i="5"/>
  <c r="T39" i="5"/>
  <c r="S40" i="5"/>
  <c r="T40" i="5"/>
  <c r="T5" i="5"/>
  <c r="Q6" i="5"/>
  <c r="R6" i="5"/>
  <c r="Q7" i="5"/>
  <c r="R7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Q39" i="5"/>
  <c r="R39" i="5"/>
  <c r="Q40" i="5"/>
  <c r="R40" i="5"/>
  <c r="R5" i="5"/>
  <c r="Q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5" i="5"/>
  <c r="O101" i="4" l="1"/>
  <c r="V101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1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143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P2" i="2" l="1"/>
  <c r="P12" i="2"/>
  <c r="P13" i="2"/>
  <c r="P14" i="2"/>
  <c r="P16" i="2"/>
  <c r="O2" i="1"/>
  <c r="P2" i="1" s="1"/>
  <c r="O3" i="1"/>
  <c r="P3" i="1" s="1"/>
  <c r="O4" i="1"/>
  <c r="P4" i="1" s="1"/>
  <c r="O5" i="1"/>
  <c r="P5" i="1" s="1"/>
  <c r="O6" i="1"/>
  <c r="P6" i="1" s="1"/>
  <c r="O7" i="1"/>
  <c r="P7" i="1"/>
  <c r="O8" i="1"/>
  <c r="P8" i="1" s="1"/>
  <c r="O9" i="1"/>
  <c r="P9" i="1" s="1"/>
  <c r="O10" i="1"/>
  <c r="P10" i="1" s="1"/>
  <c r="O11" i="1"/>
  <c r="P11" i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/>
  <c r="O170" i="1"/>
  <c r="P170" i="1" s="1"/>
  <c r="O171" i="1"/>
  <c r="P171" i="1" s="1"/>
  <c r="Q329" i="4" l="1"/>
  <c r="U329" i="4" s="1"/>
  <c r="P329" i="4"/>
  <c r="N329" i="4"/>
  <c r="Q328" i="4"/>
  <c r="U328" i="4" s="1"/>
  <c r="P328" i="4"/>
  <c r="N328" i="4"/>
  <c r="S327" i="4"/>
  <c r="Q327" i="4"/>
  <c r="U327" i="4" s="1"/>
  <c r="P327" i="4"/>
  <c r="N327" i="4"/>
  <c r="Q326" i="4"/>
  <c r="U326" i="4" s="1"/>
  <c r="P326" i="4"/>
  <c r="N326" i="4"/>
  <c r="S325" i="4"/>
  <c r="Q325" i="4"/>
  <c r="U325" i="4" s="1"/>
  <c r="P325" i="4"/>
  <c r="N325" i="4"/>
  <c r="S324" i="4"/>
  <c r="Q324" i="4"/>
  <c r="U324" i="4" s="1"/>
  <c r="P324" i="4"/>
  <c r="N324" i="4"/>
  <c r="S323" i="4"/>
  <c r="Q323" i="4"/>
  <c r="U323" i="4" s="1"/>
  <c r="P323" i="4"/>
  <c r="N323" i="4"/>
  <c r="Q322" i="4"/>
  <c r="U322" i="4" s="1"/>
  <c r="P322" i="4"/>
  <c r="N322" i="4"/>
  <c r="Q321" i="4"/>
  <c r="U321" i="4" s="1"/>
  <c r="P321" i="4"/>
  <c r="N321" i="4"/>
  <c r="Q320" i="4"/>
  <c r="U320" i="4" s="1"/>
  <c r="P320" i="4"/>
  <c r="N320" i="4"/>
  <c r="Q319" i="4"/>
  <c r="U319" i="4" s="1"/>
  <c r="P319" i="4"/>
  <c r="N319" i="4"/>
  <c r="Q318" i="4"/>
  <c r="U318" i="4" s="1"/>
  <c r="P318" i="4"/>
  <c r="N318" i="4"/>
  <c r="Q317" i="4"/>
  <c r="U317" i="4" s="1"/>
  <c r="P317" i="4"/>
  <c r="Q316" i="4"/>
  <c r="U316" i="4" s="1"/>
  <c r="P316" i="4"/>
  <c r="N316" i="4"/>
  <c r="Q315" i="4"/>
  <c r="U315" i="4" s="1"/>
  <c r="P315" i="4"/>
  <c r="N315" i="4"/>
  <c r="Q314" i="4"/>
  <c r="U314" i="4" s="1"/>
  <c r="P314" i="4"/>
  <c r="N314" i="4"/>
  <c r="S313" i="4"/>
  <c r="Q313" i="4"/>
  <c r="U313" i="4" s="1"/>
  <c r="P313" i="4"/>
  <c r="N313" i="4"/>
  <c r="R312" i="4"/>
  <c r="S312" i="4" s="1"/>
  <c r="Q312" i="4"/>
  <c r="U312" i="4" s="1"/>
  <c r="R311" i="4"/>
  <c r="S311" i="4" s="1"/>
  <c r="Q311" i="4"/>
  <c r="U311" i="4" s="1"/>
  <c r="R310" i="4"/>
  <c r="S310" i="4" s="1"/>
  <c r="Q310" i="4"/>
  <c r="U310" i="4" s="1"/>
  <c r="R309" i="4"/>
  <c r="S309" i="4" s="1"/>
  <c r="Q309" i="4"/>
  <c r="U309" i="4" s="1"/>
  <c r="R308" i="4"/>
  <c r="S308" i="4" s="1"/>
  <c r="Q308" i="4"/>
  <c r="U308" i="4" s="1"/>
  <c r="R307" i="4"/>
  <c r="S307" i="4" s="1"/>
  <c r="Q307" i="4"/>
  <c r="U307" i="4" s="1"/>
  <c r="R306" i="4"/>
  <c r="S306" i="4" s="1"/>
  <c r="Q306" i="4"/>
  <c r="U306" i="4" s="1"/>
  <c r="R305" i="4"/>
  <c r="S305" i="4" s="1"/>
  <c r="Q305" i="4"/>
  <c r="U305" i="4" s="1"/>
  <c r="R304" i="4"/>
  <c r="S304" i="4" s="1"/>
  <c r="Q304" i="4"/>
  <c r="U304" i="4" s="1"/>
  <c r="R303" i="4"/>
  <c r="S303" i="4" s="1"/>
  <c r="Q303" i="4"/>
  <c r="U303" i="4" s="1"/>
  <c r="R302" i="4"/>
  <c r="S302" i="4" s="1"/>
  <c r="Q302" i="4"/>
  <c r="U302" i="4" s="1"/>
  <c r="R301" i="4"/>
  <c r="S301" i="4" s="1"/>
  <c r="Q301" i="4"/>
  <c r="U301" i="4" s="1"/>
  <c r="R300" i="4"/>
  <c r="S300" i="4" s="1"/>
  <c r="Q300" i="4"/>
  <c r="U300" i="4" s="1"/>
  <c r="R299" i="4"/>
  <c r="S299" i="4" s="1"/>
  <c r="Q299" i="4"/>
  <c r="U299" i="4" s="1"/>
  <c r="R298" i="4"/>
  <c r="S298" i="4" s="1"/>
  <c r="Q298" i="4"/>
  <c r="U298" i="4" s="1"/>
  <c r="R297" i="4"/>
  <c r="S297" i="4" s="1"/>
  <c r="Q297" i="4"/>
  <c r="U297" i="4" s="1"/>
  <c r="R296" i="4"/>
  <c r="S296" i="4" s="1"/>
  <c r="Q296" i="4"/>
  <c r="U296" i="4" s="1"/>
  <c r="R295" i="4"/>
  <c r="S295" i="4" s="1"/>
  <c r="Q295" i="4"/>
  <c r="U295" i="4" s="1"/>
  <c r="R294" i="4"/>
  <c r="S294" i="4" s="1"/>
  <c r="Q294" i="4"/>
  <c r="U294" i="4" s="1"/>
  <c r="R293" i="4"/>
  <c r="S293" i="4" s="1"/>
  <c r="Q293" i="4"/>
  <c r="U293" i="4" s="1"/>
  <c r="R292" i="4"/>
  <c r="S292" i="4" s="1"/>
  <c r="Q292" i="4"/>
  <c r="U292" i="4" s="1"/>
  <c r="R291" i="4"/>
  <c r="S291" i="4" s="1"/>
  <c r="Q291" i="4"/>
  <c r="U291" i="4" s="1"/>
  <c r="R290" i="4"/>
  <c r="S290" i="4" s="1"/>
  <c r="Q290" i="4"/>
  <c r="U290" i="4" s="1"/>
  <c r="R289" i="4"/>
  <c r="S289" i="4" s="1"/>
  <c r="Q289" i="4"/>
  <c r="U289" i="4" s="1"/>
  <c r="R288" i="4"/>
  <c r="S288" i="4" s="1"/>
  <c r="Q288" i="4"/>
  <c r="U288" i="4" s="1"/>
  <c r="R287" i="4"/>
  <c r="S287" i="4" s="1"/>
  <c r="Q287" i="4"/>
  <c r="U287" i="4" s="1"/>
  <c r="R286" i="4"/>
  <c r="S286" i="4" s="1"/>
  <c r="Q286" i="4"/>
  <c r="U286" i="4" s="1"/>
  <c r="R285" i="4"/>
  <c r="S285" i="4" s="1"/>
  <c r="Q285" i="4"/>
  <c r="U285" i="4" s="1"/>
  <c r="R284" i="4"/>
  <c r="S284" i="4" s="1"/>
  <c r="Q284" i="4"/>
  <c r="U284" i="4" s="1"/>
  <c r="R283" i="4"/>
  <c r="S283" i="4" s="1"/>
  <c r="Q283" i="4"/>
  <c r="U283" i="4" s="1"/>
  <c r="R282" i="4"/>
  <c r="S282" i="4" s="1"/>
  <c r="Q282" i="4"/>
  <c r="U282" i="4" s="1"/>
  <c r="R281" i="4"/>
  <c r="S281" i="4" s="1"/>
  <c r="Q281" i="4"/>
  <c r="U281" i="4" s="1"/>
  <c r="R280" i="4"/>
  <c r="S280" i="4" s="1"/>
  <c r="Q280" i="4"/>
  <c r="U280" i="4" s="1"/>
  <c r="R279" i="4"/>
  <c r="S279" i="4" s="1"/>
  <c r="Q279" i="4"/>
  <c r="U279" i="4" s="1"/>
  <c r="R278" i="4"/>
  <c r="S278" i="4" s="1"/>
  <c r="Q278" i="4"/>
  <c r="U278" i="4" s="1"/>
  <c r="R277" i="4"/>
  <c r="S277" i="4" s="1"/>
  <c r="Q277" i="4"/>
  <c r="U277" i="4" s="1"/>
  <c r="R276" i="4"/>
  <c r="S276" i="4" s="1"/>
  <c r="Q276" i="4"/>
  <c r="U276" i="4" s="1"/>
  <c r="R275" i="4"/>
  <c r="S275" i="4" s="1"/>
  <c r="Q275" i="4"/>
  <c r="U275" i="4" s="1"/>
  <c r="R274" i="4"/>
  <c r="S274" i="4" s="1"/>
  <c r="Q274" i="4"/>
  <c r="U274" i="4" s="1"/>
  <c r="R273" i="4"/>
  <c r="S273" i="4" s="1"/>
  <c r="Q273" i="4"/>
  <c r="U273" i="4" s="1"/>
  <c r="R272" i="4"/>
  <c r="S272" i="4" s="1"/>
  <c r="Q272" i="4"/>
  <c r="U272" i="4" s="1"/>
  <c r="R271" i="4"/>
  <c r="S271" i="4" s="1"/>
  <c r="Q271" i="4"/>
  <c r="U271" i="4" s="1"/>
  <c r="R270" i="4"/>
  <c r="S270" i="4" s="1"/>
  <c r="Q270" i="4"/>
  <c r="U270" i="4" s="1"/>
  <c r="R269" i="4"/>
  <c r="S269" i="4" s="1"/>
  <c r="Q269" i="4"/>
  <c r="U269" i="4" s="1"/>
  <c r="R268" i="4"/>
  <c r="S268" i="4" s="1"/>
  <c r="Q268" i="4"/>
  <c r="U268" i="4" s="1"/>
  <c r="R267" i="4"/>
  <c r="S267" i="4" s="1"/>
  <c r="Q267" i="4"/>
  <c r="U267" i="4" s="1"/>
  <c r="R266" i="4"/>
  <c r="S266" i="4" s="1"/>
  <c r="Q266" i="4"/>
  <c r="U266" i="4" s="1"/>
  <c r="R265" i="4"/>
  <c r="S265" i="4" s="1"/>
  <c r="Q265" i="4"/>
  <c r="U265" i="4" s="1"/>
  <c r="R264" i="4"/>
  <c r="S264" i="4" s="1"/>
  <c r="Q264" i="4"/>
  <c r="U264" i="4" s="1"/>
  <c r="R263" i="4"/>
  <c r="S263" i="4" s="1"/>
  <c r="Q263" i="4"/>
  <c r="U263" i="4" s="1"/>
  <c r="R262" i="4"/>
  <c r="S262" i="4" s="1"/>
  <c r="Q262" i="4"/>
  <c r="U262" i="4" s="1"/>
  <c r="R261" i="4"/>
  <c r="S261" i="4" s="1"/>
  <c r="Q261" i="4"/>
  <c r="U261" i="4" s="1"/>
  <c r="R260" i="4"/>
  <c r="S260" i="4" s="1"/>
  <c r="Q260" i="4"/>
  <c r="U260" i="4" s="1"/>
  <c r="R259" i="4"/>
  <c r="S259" i="4" s="1"/>
  <c r="Q259" i="4"/>
  <c r="U259" i="4" s="1"/>
  <c r="R258" i="4"/>
  <c r="S258" i="4" s="1"/>
  <c r="Q258" i="4"/>
  <c r="U258" i="4" s="1"/>
  <c r="R257" i="4"/>
  <c r="S257" i="4" s="1"/>
  <c r="Q257" i="4"/>
  <c r="U257" i="4" s="1"/>
  <c r="R256" i="4"/>
  <c r="S256" i="4" s="1"/>
  <c r="Q256" i="4"/>
  <c r="U256" i="4" s="1"/>
  <c r="R255" i="4"/>
  <c r="S255" i="4" s="1"/>
  <c r="Q255" i="4"/>
  <c r="U255" i="4" s="1"/>
  <c r="R254" i="4"/>
  <c r="S254" i="4" s="1"/>
  <c r="Q254" i="4"/>
  <c r="U254" i="4" s="1"/>
  <c r="R253" i="4"/>
  <c r="S253" i="4" s="1"/>
  <c r="Q253" i="4"/>
  <c r="U253" i="4" s="1"/>
  <c r="R252" i="4"/>
  <c r="S252" i="4" s="1"/>
  <c r="Q252" i="4"/>
  <c r="U252" i="4" s="1"/>
  <c r="R251" i="4"/>
  <c r="S251" i="4" s="1"/>
  <c r="Q251" i="4"/>
  <c r="U251" i="4" s="1"/>
  <c r="R250" i="4"/>
  <c r="S250" i="4" s="1"/>
  <c r="Q250" i="4"/>
  <c r="U250" i="4" s="1"/>
  <c r="R249" i="4"/>
  <c r="S249" i="4" s="1"/>
  <c r="Q249" i="4"/>
  <c r="U249" i="4" s="1"/>
  <c r="R248" i="4"/>
  <c r="S248" i="4" s="1"/>
  <c r="Q248" i="4"/>
  <c r="U248" i="4" s="1"/>
  <c r="R247" i="4"/>
  <c r="S247" i="4" s="1"/>
  <c r="Q247" i="4"/>
  <c r="U247" i="4" s="1"/>
  <c r="R246" i="4"/>
  <c r="S246" i="4" s="1"/>
  <c r="Q246" i="4"/>
  <c r="U246" i="4" s="1"/>
  <c r="R245" i="4"/>
  <c r="S245" i="4" s="1"/>
  <c r="Q245" i="4"/>
  <c r="U245" i="4" s="1"/>
  <c r="R244" i="4"/>
  <c r="S244" i="4" s="1"/>
  <c r="Q244" i="4"/>
  <c r="U244" i="4" s="1"/>
  <c r="R243" i="4"/>
  <c r="S243" i="4" s="1"/>
  <c r="Q243" i="4"/>
  <c r="U243" i="4" s="1"/>
  <c r="R242" i="4"/>
  <c r="S242" i="4" s="1"/>
  <c r="Q242" i="4"/>
  <c r="U242" i="4" s="1"/>
  <c r="R241" i="4"/>
  <c r="S241" i="4" s="1"/>
  <c r="Q241" i="4"/>
  <c r="U241" i="4" s="1"/>
  <c r="R240" i="4"/>
  <c r="S240" i="4" s="1"/>
  <c r="Q240" i="4"/>
  <c r="U240" i="4" s="1"/>
  <c r="R239" i="4"/>
  <c r="S239" i="4" s="1"/>
  <c r="Q239" i="4"/>
  <c r="U239" i="4" s="1"/>
  <c r="R238" i="4"/>
  <c r="S238" i="4" s="1"/>
  <c r="Q238" i="4"/>
  <c r="U238" i="4" s="1"/>
  <c r="R237" i="4"/>
  <c r="S237" i="4" s="1"/>
  <c r="Q237" i="4"/>
  <c r="U237" i="4" s="1"/>
  <c r="R236" i="4"/>
  <c r="S236" i="4" s="1"/>
  <c r="Q236" i="4"/>
  <c r="U236" i="4" s="1"/>
  <c r="R235" i="4"/>
  <c r="S235" i="4" s="1"/>
  <c r="Q235" i="4"/>
  <c r="U235" i="4" s="1"/>
  <c r="R234" i="4"/>
  <c r="S234" i="4" s="1"/>
  <c r="Q234" i="4"/>
  <c r="U234" i="4" s="1"/>
  <c r="R233" i="4"/>
  <c r="S233" i="4" s="1"/>
  <c r="Q233" i="4"/>
  <c r="U233" i="4" s="1"/>
  <c r="R232" i="4"/>
  <c r="S232" i="4" s="1"/>
  <c r="Q232" i="4"/>
  <c r="U232" i="4" s="1"/>
  <c r="R231" i="4"/>
  <c r="S231" i="4" s="1"/>
  <c r="Q231" i="4"/>
  <c r="U231" i="4" s="1"/>
  <c r="R230" i="4"/>
  <c r="S230" i="4" s="1"/>
  <c r="Q230" i="4"/>
  <c r="U230" i="4" s="1"/>
  <c r="R229" i="4"/>
  <c r="S229" i="4" s="1"/>
  <c r="Q229" i="4"/>
  <c r="U229" i="4" s="1"/>
  <c r="R228" i="4"/>
  <c r="S228" i="4" s="1"/>
  <c r="Q228" i="4"/>
  <c r="U228" i="4" s="1"/>
  <c r="R227" i="4"/>
  <c r="S227" i="4" s="1"/>
  <c r="Q227" i="4"/>
  <c r="U227" i="4" s="1"/>
  <c r="R226" i="4"/>
  <c r="S226" i="4" s="1"/>
  <c r="Q226" i="4"/>
  <c r="U226" i="4" s="1"/>
  <c r="R225" i="4"/>
  <c r="S225" i="4" s="1"/>
  <c r="Q225" i="4"/>
  <c r="U225" i="4" s="1"/>
  <c r="R224" i="4"/>
  <c r="S224" i="4" s="1"/>
  <c r="Q224" i="4"/>
  <c r="U224" i="4" s="1"/>
  <c r="R223" i="4"/>
  <c r="S223" i="4" s="1"/>
  <c r="Q223" i="4"/>
  <c r="U223" i="4" s="1"/>
  <c r="R222" i="4"/>
  <c r="S222" i="4" s="1"/>
  <c r="Q222" i="4"/>
  <c r="U222" i="4" s="1"/>
  <c r="R221" i="4"/>
  <c r="S221" i="4" s="1"/>
  <c r="Q221" i="4"/>
  <c r="U221" i="4" s="1"/>
  <c r="R220" i="4"/>
  <c r="S220" i="4" s="1"/>
  <c r="Q220" i="4"/>
  <c r="U220" i="4" s="1"/>
  <c r="R219" i="4"/>
  <c r="S219" i="4" s="1"/>
  <c r="Q219" i="4"/>
  <c r="U219" i="4" s="1"/>
  <c r="R218" i="4"/>
  <c r="S218" i="4" s="1"/>
  <c r="Q218" i="4"/>
  <c r="U218" i="4" s="1"/>
  <c r="R217" i="4"/>
  <c r="S217" i="4" s="1"/>
  <c r="Q217" i="4"/>
  <c r="U217" i="4" s="1"/>
  <c r="R216" i="4"/>
  <c r="S216" i="4" s="1"/>
  <c r="Q216" i="4"/>
  <c r="U216" i="4" s="1"/>
  <c r="R215" i="4"/>
  <c r="S215" i="4" s="1"/>
  <c r="Q215" i="4"/>
  <c r="U215" i="4" s="1"/>
  <c r="R214" i="4"/>
  <c r="S214" i="4" s="1"/>
  <c r="Q214" i="4"/>
  <c r="U214" i="4" s="1"/>
  <c r="R213" i="4"/>
  <c r="S213" i="4" s="1"/>
  <c r="Q213" i="4"/>
  <c r="U213" i="4" s="1"/>
  <c r="R212" i="4"/>
  <c r="S212" i="4" s="1"/>
  <c r="Q212" i="4"/>
  <c r="U212" i="4" s="1"/>
  <c r="R211" i="4"/>
  <c r="S211" i="4" s="1"/>
  <c r="Q211" i="4"/>
  <c r="U211" i="4" s="1"/>
  <c r="R210" i="4"/>
  <c r="S210" i="4" s="1"/>
  <c r="Q210" i="4"/>
  <c r="U210" i="4" s="1"/>
  <c r="R209" i="4"/>
  <c r="S209" i="4" s="1"/>
  <c r="Q209" i="4"/>
  <c r="U209" i="4" s="1"/>
  <c r="R208" i="4"/>
  <c r="S208" i="4" s="1"/>
  <c r="Q208" i="4"/>
  <c r="U208" i="4" s="1"/>
  <c r="R207" i="4"/>
  <c r="S207" i="4" s="1"/>
  <c r="Q207" i="4"/>
  <c r="U207" i="4" s="1"/>
  <c r="R206" i="4"/>
  <c r="S206" i="4" s="1"/>
  <c r="Q206" i="4"/>
  <c r="U206" i="4" s="1"/>
  <c r="R205" i="4"/>
  <c r="S205" i="4" s="1"/>
  <c r="Q205" i="4"/>
  <c r="U205" i="4" s="1"/>
  <c r="R204" i="4"/>
  <c r="S204" i="4" s="1"/>
  <c r="Q204" i="4"/>
  <c r="U204" i="4" s="1"/>
  <c r="R203" i="4"/>
  <c r="S203" i="4" s="1"/>
  <c r="Q203" i="4"/>
  <c r="U203" i="4" s="1"/>
  <c r="R202" i="4"/>
  <c r="S202" i="4" s="1"/>
  <c r="Q202" i="4"/>
  <c r="U202" i="4" s="1"/>
  <c r="R201" i="4"/>
  <c r="S201" i="4" s="1"/>
  <c r="Q201" i="4"/>
  <c r="U201" i="4" s="1"/>
  <c r="R200" i="4"/>
  <c r="S200" i="4" s="1"/>
  <c r="Q200" i="4"/>
  <c r="U200" i="4" s="1"/>
  <c r="R199" i="4"/>
  <c r="S199" i="4" s="1"/>
  <c r="Q199" i="4"/>
  <c r="U199" i="4" s="1"/>
  <c r="R198" i="4"/>
  <c r="S198" i="4" s="1"/>
  <c r="Q198" i="4"/>
  <c r="U198" i="4" s="1"/>
  <c r="R197" i="4"/>
  <c r="S197" i="4" s="1"/>
  <c r="Q197" i="4"/>
  <c r="U197" i="4" s="1"/>
  <c r="R196" i="4"/>
  <c r="S196" i="4" s="1"/>
  <c r="Q196" i="4"/>
  <c r="U196" i="4" s="1"/>
  <c r="R195" i="4"/>
  <c r="S195" i="4" s="1"/>
  <c r="Q195" i="4"/>
  <c r="U195" i="4" s="1"/>
  <c r="R194" i="4"/>
  <c r="S194" i="4" s="1"/>
  <c r="Q194" i="4"/>
  <c r="U194" i="4" s="1"/>
  <c r="R193" i="4"/>
  <c r="S193" i="4" s="1"/>
  <c r="Q193" i="4"/>
  <c r="U193" i="4" s="1"/>
  <c r="R192" i="4"/>
  <c r="S192" i="4" s="1"/>
  <c r="Q192" i="4"/>
  <c r="U192" i="4" s="1"/>
  <c r="R191" i="4"/>
  <c r="S191" i="4" s="1"/>
  <c r="Q191" i="4"/>
  <c r="U191" i="4" s="1"/>
  <c r="R190" i="4"/>
  <c r="S190" i="4" s="1"/>
  <c r="Q190" i="4"/>
  <c r="U190" i="4" s="1"/>
  <c r="R189" i="4"/>
  <c r="S189" i="4" s="1"/>
  <c r="Q189" i="4"/>
  <c r="U189" i="4" s="1"/>
  <c r="R188" i="4"/>
  <c r="S188" i="4" s="1"/>
  <c r="Q188" i="4"/>
  <c r="U188" i="4" s="1"/>
  <c r="R187" i="4"/>
  <c r="S187" i="4" s="1"/>
  <c r="Q187" i="4"/>
  <c r="U187" i="4" s="1"/>
  <c r="R186" i="4"/>
  <c r="S186" i="4" s="1"/>
  <c r="Q186" i="4"/>
  <c r="U186" i="4" s="1"/>
  <c r="R185" i="4"/>
  <c r="S185" i="4" s="1"/>
  <c r="Q185" i="4"/>
  <c r="U185" i="4" s="1"/>
  <c r="R184" i="4"/>
  <c r="S184" i="4" s="1"/>
  <c r="Q184" i="4"/>
  <c r="U184" i="4" s="1"/>
  <c r="R183" i="4"/>
  <c r="S183" i="4" s="1"/>
  <c r="Q183" i="4"/>
  <c r="U183" i="4" s="1"/>
  <c r="R182" i="4"/>
  <c r="S182" i="4" s="1"/>
  <c r="Q182" i="4"/>
  <c r="U182" i="4" s="1"/>
  <c r="R181" i="4"/>
  <c r="S181" i="4" s="1"/>
  <c r="Q181" i="4"/>
  <c r="U181" i="4" s="1"/>
  <c r="R180" i="4"/>
  <c r="S180" i="4" s="1"/>
  <c r="Q180" i="4"/>
  <c r="U180" i="4" s="1"/>
  <c r="R179" i="4"/>
  <c r="S179" i="4" s="1"/>
  <c r="Q179" i="4"/>
  <c r="U179" i="4" s="1"/>
  <c r="R178" i="4"/>
  <c r="S178" i="4" s="1"/>
  <c r="Q178" i="4"/>
  <c r="U178" i="4" s="1"/>
  <c r="R177" i="4"/>
  <c r="S177" i="4" s="1"/>
  <c r="Q177" i="4"/>
  <c r="U177" i="4" s="1"/>
  <c r="R176" i="4"/>
  <c r="S176" i="4" s="1"/>
  <c r="Q176" i="4"/>
  <c r="U176" i="4" s="1"/>
  <c r="R175" i="4"/>
  <c r="S175" i="4" s="1"/>
  <c r="Q175" i="4"/>
  <c r="U175" i="4" s="1"/>
  <c r="R174" i="4"/>
  <c r="S174" i="4" s="1"/>
  <c r="Q174" i="4"/>
  <c r="U174" i="4" s="1"/>
  <c r="R173" i="4"/>
  <c r="S173" i="4" s="1"/>
  <c r="Q173" i="4"/>
  <c r="U173" i="4" s="1"/>
  <c r="R172" i="4"/>
  <c r="S172" i="4" s="1"/>
  <c r="Q172" i="4"/>
  <c r="U172" i="4" s="1"/>
  <c r="R171" i="4"/>
  <c r="S171" i="4" s="1"/>
  <c r="Q171" i="4"/>
  <c r="U171" i="4" s="1"/>
  <c r="R170" i="4"/>
  <c r="S170" i="4" s="1"/>
  <c r="Q170" i="4"/>
  <c r="U170" i="4" s="1"/>
  <c r="R169" i="4"/>
  <c r="S169" i="4" s="1"/>
  <c r="Q169" i="4"/>
  <c r="U169" i="4" s="1"/>
  <c r="R168" i="4"/>
  <c r="S168" i="4" s="1"/>
  <c r="Q168" i="4"/>
  <c r="U168" i="4" s="1"/>
  <c r="R167" i="4"/>
  <c r="S167" i="4" s="1"/>
  <c r="Q167" i="4"/>
  <c r="U167" i="4" s="1"/>
  <c r="R166" i="4"/>
  <c r="S166" i="4" s="1"/>
  <c r="Q166" i="4"/>
  <c r="U166" i="4" s="1"/>
  <c r="R165" i="4"/>
  <c r="S165" i="4" s="1"/>
  <c r="Q165" i="4"/>
  <c r="U165" i="4" s="1"/>
  <c r="R164" i="4"/>
  <c r="S164" i="4" s="1"/>
  <c r="Q164" i="4"/>
  <c r="U164" i="4" s="1"/>
  <c r="R163" i="4"/>
  <c r="S163" i="4" s="1"/>
  <c r="Q163" i="4"/>
  <c r="U163" i="4" s="1"/>
  <c r="R162" i="4"/>
  <c r="S162" i="4" s="1"/>
  <c r="Q162" i="4"/>
  <c r="U162" i="4" s="1"/>
  <c r="R161" i="4"/>
  <c r="S161" i="4" s="1"/>
  <c r="Q161" i="4"/>
  <c r="U161" i="4" s="1"/>
  <c r="R160" i="4"/>
  <c r="S160" i="4" s="1"/>
  <c r="Q160" i="4"/>
  <c r="U160" i="4" s="1"/>
  <c r="R159" i="4"/>
  <c r="S159" i="4" s="1"/>
  <c r="Q159" i="4"/>
  <c r="U159" i="4" s="1"/>
  <c r="R158" i="4"/>
  <c r="S158" i="4" s="1"/>
  <c r="Q158" i="4"/>
  <c r="U158" i="4" s="1"/>
  <c r="R157" i="4"/>
  <c r="S157" i="4" s="1"/>
  <c r="Q157" i="4"/>
  <c r="U157" i="4" s="1"/>
  <c r="R156" i="4"/>
  <c r="S156" i="4" s="1"/>
  <c r="Q156" i="4"/>
  <c r="U156" i="4" s="1"/>
  <c r="R155" i="4"/>
  <c r="S155" i="4" s="1"/>
  <c r="Q155" i="4"/>
  <c r="U155" i="4" s="1"/>
  <c r="R154" i="4"/>
  <c r="S154" i="4" s="1"/>
  <c r="Q154" i="4"/>
  <c r="U154" i="4" s="1"/>
  <c r="R153" i="4"/>
  <c r="S153" i="4" s="1"/>
  <c r="Q153" i="4"/>
  <c r="U153" i="4" s="1"/>
  <c r="R152" i="4"/>
  <c r="S152" i="4" s="1"/>
  <c r="Q152" i="4"/>
  <c r="U152" i="4" s="1"/>
  <c r="R151" i="4"/>
  <c r="S151" i="4" s="1"/>
  <c r="Q151" i="4"/>
  <c r="U151" i="4" s="1"/>
  <c r="R150" i="4"/>
  <c r="S150" i="4" s="1"/>
  <c r="Q150" i="4"/>
  <c r="U150" i="4" s="1"/>
  <c r="R149" i="4"/>
  <c r="S149" i="4" s="1"/>
  <c r="Q149" i="4"/>
  <c r="U149" i="4" s="1"/>
  <c r="R148" i="4"/>
  <c r="S148" i="4" s="1"/>
  <c r="Q148" i="4"/>
  <c r="U148" i="4" s="1"/>
  <c r="R147" i="4"/>
  <c r="S147" i="4" s="1"/>
  <c r="Q147" i="4"/>
  <c r="U147" i="4" s="1"/>
  <c r="R146" i="4"/>
  <c r="S146" i="4" s="1"/>
  <c r="Q146" i="4"/>
  <c r="U146" i="4" s="1"/>
  <c r="R145" i="4"/>
  <c r="S145" i="4" s="1"/>
  <c r="Q145" i="4"/>
  <c r="U145" i="4" s="1"/>
  <c r="R144" i="4"/>
  <c r="S144" i="4" s="1"/>
  <c r="Q144" i="4"/>
  <c r="U144" i="4" s="1"/>
  <c r="R143" i="4"/>
  <c r="S143" i="4" s="1"/>
  <c r="Q143" i="4"/>
  <c r="U143" i="4" s="1"/>
  <c r="Q142" i="4"/>
  <c r="U142" i="4" s="1"/>
  <c r="P142" i="4"/>
  <c r="N142" i="4"/>
  <c r="Q141" i="4"/>
  <c r="U141" i="4" s="1"/>
  <c r="P141" i="4"/>
  <c r="N141" i="4"/>
  <c r="Q140" i="4"/>
  <c r="U140" i="4" s="1"/>
  <c r="P140" i="4"/>
  <c r="N140" i="4"/>
  <c r="Q139" i="4"/>
  <c r="U139" i="4" s="1"/>
  <c r="P139" i="4"/>
  <c r="N139" i="4"/>
  <c r="Q138" i="4"/>
  <c r="U138" i="4" s="1"/>
  <c r="P138" i="4"/>
  <c r="N138" i="4"/>
  <c r="Q137" i="4"/>
  <c r="U137" i="4" s="1"/>
  <c r="P137" i="4"/>
  <c r="N137" i="4"/>
  <c r="Q136" i="4"/>
  <c r="U136" i="4" s="1"/>
  <c r="P136" i="4"/>
  <c r="N136" i="4"/>
  <c r="Q135" i="4"/>
  <c r="U135" i="4" s="1"/>
  <c r="P135" i="4"/>
  <c r="N135" i="4"/>
  <c r="Q134" i="4"/>
  <c r="U134" i="4" s="1"/>
  <c r="P134" i="4"/>
  <c r="N134" i="4"/>
  <c r="Q133" i="4"/>
  <c r="U133" i="4" s="1"/>
  <c r="P133" i="4"/>
  <c r="N133" i="4"/>
  <c r="Q132" i="4"/>
  <c r="U132" i="4" s="1"/>
  <c r="P132" i="4"/>
  <c r="N132" i="4"/>
  <c r="Q131" i="4"/>
  <c r="U131" i="4" s="1"/>
  <c r="P131" i="4"/>
  <c r="N131" i="4"/>
  <c r="Q130" i="4"/>
  <c r="U130" i="4" s="1"/>
  <c r="P130" i="4"/>
  <c r="N130" i="4"/>
  <c r="Q129" i="4"/>
  <c r="U129" i="4" s="1"/>
  <c r="P129" i="4"/>
  <c r="N129" i="4"/>
  <c r="Q128" i="4"/>
  <c r="U128" i="4" s="1"/>
  <c r="P128" i="4"/>
  <c r="N128" i="4"/>
  <c r="Q127" i="4"/>
  <c r="U127" i="4" s="1"/>
  <c r="P127" i="4"/>
  <c r="N127" i="4"/>
  <c r="Q126" i="4"/>
  <c r="U126" i="4" s="1"/>
  <c r="P126" i="4"/>
  <c r="N126" i="4"/>
  <c r="Q125" i="4"/>
  <c r="U125" i="4" s="1"/>
  <c r="P125" i="4"/>
  <c r="N125" i="4"/>
  <c r="Q124" i="4"/>
  <c r="U124" i="4" s="1"/>
  <c r="P124" i="4"/>
  <c r="N124" i="4"/>
  <c r="Q123" i="4"/>
  <c r="U123" i="4" s="1"/>
  <c r="P123" i="4"/>
  <c r="N123" i="4"/>
  <c r="Q122" i="4"/>
  <c r="U122" i="4" s="1"/>
  <c r="P122" i="4"/>
  <c r="N122" i="4"/>
  <c r="Q121" i="4"/>
  <c r="U121" i="4" s="1"/>
  <c r="P121" i="4"/>
  <c r="N121" i="4"/>
  <c r="Q120" i="4"/>
  <c r="U120" i="4" s="1"/>
  <c r="P120" i="4"/>
  <c r="N120" i="4"/>
  <c r="Q119" i="4"/>
  <c r="U119" i="4" s="1"/>
  <c r="P119" i="4"/>
  <c r="N119" i="4"/>
  <c r="Q118" i="4"/>
  <c r="U118" i="4" s="1"/>
  <c r="P118" i="4"/>
  <c r="N118" i="4"/>
  <c r="Q117" i="4"/>
  <c r="U117" i="4" s="1"/>
  <c r="P117" i="4"/>
  <c r="N117" i="4"/>
  <c r="Q116" i="4"/>
  <c r="U116" i="4" s="1"/>
  <c r="P116" i="4"/>
  <c r="N116" i="4"/>
  <c r="Q115" i="4"/>
  <c r="U115" i="4" s="1"/>
  <c r="P115" i="4"/>
  <c r="N115" i="4"/>
  <c r="Q114" i="4"/>
  <c r="U114" i="4" s="1"/>
  <c r="P114" i="4"/>
  <c r="N114" i="4"/>
  <c r="Q113" i="4"/>
  <c r="U113" i="4" s="1"/>
  <c r="P113" i="4"/>
  <c r="N113" i="4"/>
  <c r="Q112" i="4"/>
  <c r="U112" i="4" s="1"/>
  <c r="P112" i="4"/>
  <c r="N112" i="4"/>
  <c r="Q111" i="4"/>
  <c r="U111" i="4" s="1"/>
  <c r="P111" i="4"/>
  <c r="N111" i="4"/>
  <c r="Q110" i="4"/>
  <c r="U110" i="4" s="1"/>
  <c r="P110" i="4"/>
  <c r="N110" i="4"/>
  <c r="Q109" i="4"/>
  <c r="U109" i="4" s="1"/>
  <c r="P109" i="4"/>
  <c r="N109" i="4"/>
  <c r="Q108" i="4"/>
  <c r="U108" i="4" s="1"/>
  <c r="P108" i="4"/>
  <c r="N108" i="4"/>
  <c r="Q107" i="4"/>
  <c r="U107" i="4" s="1"/>
  <c r="P107" i="4"/>
  <c r="N107" i="4"/>
  <c r="Q106" i="4"/>
  <c r="U106" i="4" s="1"/>
  <c r="P106" i="4"/>
  <c r="N106" i="4"/>
  <c r="Q105" i="4"/>
  <c r="U105" i="4" s="1"/>
  <c r="P105" i="4"/>
  <c r="N105" i="4"/>
  <c r="Q104" i="4"/>
  <c r="U104" i="4" s="1"/>
  <c r="P104" i="4"/>
  <c r="N104" i="4"/>
  <c r="Q103" i="4"/>
  <c r="U103" i="4" s="1"/>
  <c r="P103" i="4"/>
  <c r="N103" i="4"/>
  <c r="Q102" i="4"/>
  <c r="U102" i="4" s="1"/>
  <c r="P102" i="4"/>
  <c r="N102" i="4"/>
  <c r="Q101" i="4"/>
  <c r="U101" i="4" s="1"/>
  <c r="P101" i="4"/>
  <c r="T101" i="4"/>
  <c r="Q100" i="4"/>
  <c r="U100" i="4" s="1"/>
  <c r="P100" i="4"/>
  <c r="N100" i="4"/>
  <c r="Q99" i="4"/>
  <c r="U99" i="4" s="1"/>
  <c r="P99" i="4"/>
  <c r="N99" i="4"/>
  <c r="Q98" i="4"/>
  <c r="U98" i="4" s="1"/>
  <c r="P98" i="4"/>
  <c r="N98" i="4"/>
  <c r="Q97" i="4"/>
  <c r="U97" i="4" s="1"/>
  <c r="P97" i="4"/>
  <c r="N97" i="4"/>
  <c r="Q96" i="4"/>
  <c r="U96" i="4" s="1"/>
  <c r="P96" i="4"/>
  <c r="N96" i="4"/>
  <c r="Q95" i="4"/>
  <c r="U95" i="4" s="1"/>
  <c r="P95" i="4"/>
  <c r="N95" i="4"/>
  <c r="Q94" i="4"/>
  <c r="U94" i="4" s="1"/>
  <c r="P94" i="4"/>
  <c r="N94" i="4"/>
  <c r="Q93" i="4"/>
  <c r="U93" i="4" s="1"/>
  <c r="P93" i="4"/>
  <c r="N93" i="4"/>
  <c r="Q92" i="4"/>
  <c r="U92" i="4" s="1"/>
  <c r="P92" i="4"/>
  <c r="N92" i="4"/>
  <c r="Q91" i="4"/>
  <c r="U91" i="4" s="1"/>
  <c r="P91" i="4"/>
  <c r="N91" i="4"/>
  <c r="Q90" i="4"/>
  <c r="U90" i="4" s="1"/>
  <c r="P90" i="4"/>
  <c r="N90" i="4"/>
  <c r="Q89" i="4"/>
  <c r="U89" i="4" s="1"/>
  <c r="P89" i="4"/>
  <c r="N89" i="4"/>
  <c r="Q88" i="4"/>
  <c r="U88" i="4" s="1"/>
  <c r="P88" i="4"/>
  <c r="N88" i="4"/>
  <c r="Q87" i="4"/>
  <c r="U87" i="4" s="1"/>
  <c r="P87" i="4"/>
  <c r="N87" i="4"/>
  <c r="Q86" i="4"/>
  <c r="U86" i="4" s="1"/>
  <c r="P86" i="4"/>
  <c r="N86" i="4"/>
  <c r="Q85" i="4"/>
  <c r="U85" i="4" s="1"/>
  <c r="P85" i="4"/>
  <c r="N85" i="4"/>
  <c r="Q84" i="4"/>
  <c r="U84" i="4" s="1"/>
  <c r="P84" i="4"/>
  <c r="N84" i="4"/>
  <c r="Q83" i="4"/>
  <c r="U83" i="4" s="1"/>
  <c r="P83" i="4"/>
  <c r="N83" i="4"/>
  <c r="Q82" i="4"/>
  <c r="U82" i="4" s="1"/>
  <c r="P82" i="4"/>
  <c r="N82" i="4"/>
  <c r="Q81" i="4"/>
  <c r="U81" i="4" s="1"/>
  <c r="P81" i="4"/>
  <c r="N81" i="4"/>
  <c r="Q80" i="4"/>
  <c r="U80" i="4" s="1"/>
  <c r="P80" i="4"/>
  <c r="N80" i="4"/>
  <c r="Q79" i="4"/>
  <c r="U79" i="4" s="1"/>
  <c r="P79" i="4"/>
  <c r="N79" i="4"/>
  <c r="Q78" i="4"/>
  <c r="U78" i="4" s="1"/>
  <c r="P78" i="4"/>
  <c r="N78" i="4"/>
  <c r="Q77" i="4"/>
  <c r="U77" i="4" s="1"/>
  <c r="P77" i="4"/>
  <c r="N77" i="4"/>
  <c r="Q76" i="4"/>
  <c r="U76" i="4" s="1"/>
  <c r="P76" i="4"/>
  <c r="N76" i="4"/>
  <c r="Q75" i="4"/>
  <c r="U75" i="4" s="1"/>
  <c r="P75" i="4"/>
  <c r="N75" i="4"/>
  <c r="Q74" i="4"/>
  <c r="U74" i="4" s="1"/>
  <c r="P74" i="4"/>
  <c r="N74" i="4"/>
  <c r="Q73" i="4"/>
  <c r="U73" i="4" s="1"/>
  <c r="P73" i="4"/>
  <c r="N73" i="4"/>
  <c r="Q72" i="4"/>
  <c r="U72" i="4" s="1"/>
  <c r="P72" i="4"/>
  <c r="N72" i="4"/>
  <c r="Q71" i="4"/>
  <c r="U71" i="4" s="1"/>
  <c r="P71" i="4"/>
  <c r="N71" i="4"/>
  <c r="Q70" i="4"/>
  <c r="U70" i="4" s="1"/>
  <c r="P70" i="4"/>
  <c r="N70" i="4"/>
  <c r="Q69" i="4"/>
  <c r="U69" i="4" s="1"/>
  <c r="P69" i="4"/>
  <c r="N69" i="4"/>
  <c r="Q68" i="4"/>
  <c r="U68" i="4" s="1"/>
  <c r="P68" i="4"/>
  <c r="N68" i="4"/>
  <c r="Q67" i="4"/>
  <c r="U67" i="4" s="1"/>
  <c r="P67" i="4"/>
  <c r="N67" i="4"/>
  <c r="Q66" i="4"/>
  <c r="U66" i="4" s="1"/>
  <c r="P66" i="4"/>
  <c r="N66" i="4"/>
  <c r="Q65" i="4"/>
  <c r="U65" i="4" s="1"/>
  <c r="P65" i="4"/>
  <c r="N65" i="4"/>
  <c r="Q64" i="4"/>
  <c r="U64" i="4" s="1"/>
  <c r="P64" i="4"/>
  <c r="N64" i="4"/>
  <c r="Q63" i="4"/>
  <c r="U63" i="4" s="1"/>
  <c r="P63" i="4"/>
  <c r="N63" i="4"/>
  <c r="Q62" i="4"/>
  <c r="U62" i="4" s="1"/>
  <c r="P62" i="4"/>
  <c r="N62" i="4"/>
  <c r="Q61" i="4"/>
  <c r="U61" i="4" s="1"/>
  <c r="P61" i="4"/>
  <c r="N61" i="4"/>
  <c r="Q60" i="4"/>
  <c r="U60" i="4" s="1"/>
  <c r="P60" i="4"/>
  <c r="N60" i="4"/>
  <c r="Q59" i="4"/>
  <c r="U59" i="4" s="1"/>
  <c r="P59" i="4"/>
  <c r="N59" i="4"/>
  <c r="Q58" i="4"/>
  <c r="U58" i="4" s="1"/>
  <c r="P58" i="4"/>
  <c r="N58" i="4"/>
  <c r="Q57" i="4"/>
  <c r="U57" i="4" s="1"/>
  <c r="P57" i="4"/>
  <c r="N57" i="4"/>
  <c r="Q56" i="4"/>
  <c r="U56" i="4" s="1"/>
  <c r="P56" i="4"/>
  <c r="N56" i="4"/>
  <c r="Q55" i="4"/>
  <c r="U55" i="4" s="1"/>
  <c r="P55" i="4"/>
  <c r="N55" i="4"/>
  <c r="Q54" i="4"/>
  <c r="U54" i="4" s="1"/>
  <c r="P54" i="4"/>
  <c r="N54" i="4"/>
  <c r="Q53" i="4"/>
  <c r="U53" i="4" s="1"/>
  <c r="P53" i="4"/>
  <c r="N53" i="4"/>
  <c r="Q52" i="4"/>
  <c r="U52" i="4" s="1"/>
  <c r="P52" i="4"/>
  <c r="N52" i="4"/>
  <c r="Q51" i="4"/>
  <c r="U51" i="4" s="1"/>
  <c r="P51" i="4"/>
  <c r="N51" i="4"/>
  <c r="Q50" i="4"/>
  <c r="U50" i="4" s="1"/>
  <c r="P50" i="4"/>
  <c r="N50" i="4"/>
  <c r="Q49" i="4"/>
  <c r="U49" i="4" s="1"/>
  <c r="P49" i="4"/>
  <c r="N49" i="4"/>
  <c r="Q48" i="4"/>
  <c r="U48" i="4" s="1"/>
  <c r="P48" i="4"/>
  <c r="N48" i="4"/>
  <c r="Q47" i="4"/>
  <c r="U47" i="4" s="1"/>
  <c r="P47" i="4"/>
  <c r="N47" i="4"/>
  <c r="Q46" i="4"/>
  <c r="U46" i="4" s="1"/>
  <c r="P46" i="4"/>
  <c r="N46" i="4"/>
  <c r="Q45" i="4"/>
  <c r="U45" i="4" s="1"/>
  <c r="P45" i="4"/>
  <c r="N45" i="4"/>
  <c r="Q44" i="4"/>
  <c r="U44" i="4" s="1"/>
  <c r="P44" i="4"/>
  <c r="N44" i="4"/>
  <c r="Q43" i="4"/>
  <c r="U43" i="4" s="1"/>
  <c r="P43" i="4"/>
  <c r="N43" i="4"/>
  <c r="Q42" i="4"/>
  <c r="U42" i="4" s="1"/>
  <c r="P42" i="4"/>
  <c r="N42" i="4"/>
  <c r="Q41" i="4"/>
  <c r="U41" i="4" s="1"/>
  <c r="P41" i="4"/>
  <c r="N41" i="4"/>
  <c r="Q40" i="4"/>
  <c r="U40" i="4" s="1"/>
  <c r="P40" i="4"/>
  <c r="N40" i="4"/>
  <c r="Q39" i="4"/>
  <c r="U39" i="4" s="1"/>
  <c r="P39" i="4"/>
  <c r="N39" i="4"/>
  <c r="Q38" i="4"/>
  <c r="U38" i="4" s="1"/>
  <c r="P38" i="4"/>
  <c r="N38" i="4"/>
  <c r="Q37" i="4"/>
  <c r="U37" i="4" s="1"/>
  <c r="P37" i="4"/>
  <c r="N37" i="4"/>
  <c r="Q36" i="4"/>
  <c r="U36" i="4" s="1"/>
  <c r="P36" i="4"/>
  <c r="N36" i="4"/>
  <c r="Q35" i="4"/>
  <c r="U35" i="4" s="1"/>
  <c r="P35" i="4"/>
  <c r="N35" i="4"/>
  <c r="Q34" i="4"/>
  <c r="U34" i="4" s="1"/>
  <c r="P34" i="4"/>
  <c r="N34" i="4"/>
  <c r="Q33" i="4"/>
  <c r="U33" i="4" s="1"/>
  <c r="P33" i="4"/>
  <c r="N33" i="4"/>
  <c r="Q32" i="4"/>
  <c r="U32" i="4" s="1"/>
  <c r="P32" i="4"/>
  <c r="N32" i="4"/>
  <c r="Q31" i="4"/>
  <c r="U31" i="4" s="1"/>
  <c r="P31" i="4"/>
  <c r="N31" i="4"/>
  <c r="Q30" i="4"/>
  <c r="U30" i="4" s="1"/>
  <c r="P30" i="4"/>
  <c r="N30" i="4"/>
  <c r="Q29" i="4"/>
  <c r="U29" i="4" s="1"/>
  <c r="P29" i="4"/>
  <c r="N29" i="4"/>
  <c r="Q28" i="4"/>
  <c r="U28" i="4" s="1"/>
  <c r="P28" i="4"/>
  <c r="N28" i="4"/>
  <c r="Q27" i="4"/>
  <c r="U27" i="4" s="1"/>
  <c r="P27" i="4"/>
  <c r="N27" i="4"/>
  <c r="Q26" i="4"/>
  <c r="U26" i="4" s="1"/>
  <c r="P26" i="4"/>
  <c r="N26" i="4"/>
  <c r="Q25" i="4"/>
  <c r="U25" i="4" s="1"/>
  <c r="P25" i="4"/>
  <c r="N25" i="4"/>
  <c r="Q24" i="4"/>
  <c r="U24" i="4" s="1"/>
  <c r="P24" i="4"/>
  <c r="N24" i="4"/>
  <c r="Q23" i="4"/>
  <c r="U23" i="4" s="1"/>
  <c r="P23" i="4"/>
  <c r="N23" i="4"/>
  <c r="Q22" i="4"/>
  <c r="U22" i="4" s="1"/>
  <c r="P22" i="4"/>
  <c r="N22" i="4"/>
  <c r="Q21" i="4"/>
  <c r="U21" i="4" s="1"/>
  <c r="P21" i="4"/>
  <c r="N21" i="4"/>
  <c r="Q20" i="4"/>
  <c r="U20" i="4" s="1"/>
  <c r="P20" i="4"/>
  <c r="N20" i="4"/>
  <c r="Q19" i="4"/>
  <c r="U19" i="4" s="1"/>
  <c r="P19" i="4"/>
  <c r="N19" i="4"/>
  <c r="Q18" i="4"/>
  <c r="U18" i="4" s="1"/>
  <c r="P18" i="4"/>
  <c r="N18" i="4"/>
  <c r="Q17" i="4"/>
  <c r="U17" i="4" s="1"/>
  <c r="P17" i="4"/>
  <c r="N17" i="4"/>
  <c r="Q16" i="4"/>
  <c r="U16" i="4" s="1"/>
  <c r="P16" i="4"/>
  <c r="N16" i="4"/>
  <c r="Q15" i="4"/>
  <c r="U15" i="4" s="1"/>
  <c r="P15" i="4"/>
  <c r="N15" i="4"/>
  <c r="Q14" i="4"/>
  <c r="U14" i="4" s="1"/>
  <c r="P14" i="4"/>
  <c r="N14" i="4"/>
  <c r="Q13" i="4"/>
  <c r="U13" i="4" s="1"/>
  <c r="P13" i="4"/>
  <c r="N13" i="4"/>
  <c r="Q12" i="4"/>
  <c r="U12" i="4" s="1"/>
  <c r="P12" i="4"/>
  <c r="N12" i="4"/>
  <c r="Q11" i="4"/>
  <c r="U11" i="4" s="1"/>
  <c r="P11" i="4"/>
  <c r="N11" i="4"/>
  <c r="Q10" i="4"/>
  <c r="U10" i="4" s="1"/>
  <c r="P10" i="4"/>
  <c r="N10" i="4"/>
  <c r="Q9" i="4"/>
  <c r="U9" i="4" s="1"/>
  <c r="P9" i="4"/>
  <c r="N9" i="4"/>
  <c r="Q8" i="4"/>
  <c r="U8" i="4" s="1"/>
  <c r="P8" i="4"/>
  <c r="N8" i="4"/>
  <c r="Q7" i="4"/>
  <c r="U7" i="4" s="1"/>
  <c r="P7" i="4"/>
  <c r="N7" i="4"/>
  <c r="Q6" i="4"/>
  <c r="U6" i="4" s="1"/>
  <c r="P6" i="4"/>
  <c r="N6" i="4"/>
  <c r="Q5" i="4"/>
  <c r="U5" i="4" s="1"/>
  <c r="P5" i="4"/>
  <c r="N5" i="4"/>
  <c r="Q4" i="4"/>
  <c r="U4" i="4" s="1"/>
  <c r="P4" i="4"/>
  <c r="N4" i="4"/>
  <c r="Q3" i="4"/>
  <c r="U3" i="4" s="1"/>
  <c r="P3" i="4"/>
  <c r="N3" i="4"/>
  <c r="Q2" i="4"/>
  <c r="U2" i="4" s="1"/>
  <c r="P2" i="4"/>
  <c r="N2" i="4"/>
  <c r="O4" i="4" l="1"/>
  <c r="V4" i="4"/>
  <c r="O16" i="4"/>
  <c r="V16" i="4"/>
  <c r="O20" i="4"/>
  <c r="V20" i="4"/>
  <c r="O32" i="4"/>
  <c r="V32" i="4"/>
  <c r="O36" i="4"/>
  <c r="V36" i="4"/>
  <c r="O40" i="4"/>
  <c r="V40" i="4"/>
  <c r="O52" i="4"/>
  <c r="V52" i="4"/>
  <c r="O56" i="4"/>
  <c r="V56" i="4"/>
  <c r="O64" i="4"/>
  <c r="V64" i="4"/>
  <c r="O76" i="4"/>
  <c r="V76" i="4"/>
  <c r="O80" i="4"/>
  <c r="V80" i="4"/>
  <c r="O88" i="4"/>
  <c r="V88" i="4"/>
  <c r="O100" i="4"/>
  <c r="V100" i="4"/>
  <c r="O104" i="4"/>
  <c r="V104" i="4"/>
  <c r="O116" i="4"/>
  <c r="V116" i="4"/>
  <c r="O136" i="4"/>
  <c r="V136" i="4"/>
  <c r="O140" i="4"/>
  <c r="V140" i="4"/>
  <c r="O315" i="4"/>
  <c r="V315" i="4"/>
  <c r="O318" i="4"/>
  <c r="V318" i="4"/>
  <c r="O322" i="4"/>
  <c r="V322" i="4"/>
  <c r="O8" i="4"/>
  <c r="V8" i="4"/>
  <c r="O12" i="4"/>
  <c r="V12" i="4"/>
  <c r="O24" i="4"/>
  <c r="V24" i="4"/>
  <c r="O28" i="4"/>
  <c r="V28" i="4"/>
  <c r="O44" i="4"/>
  <c r="V44" i="4"/>
  <c r="O48" i="4"/>
  <c r="V48" i="4"/>
  <c r="O60" i="4"/>
  <c r="V60" i="4"/>
  <c r="O68" i="4"/>
  <c r="V68" i="4"/>
  <c r="O72" i="4"/>
  <c r="V72" i="4"/>
  <c r="O84" i="4"/>
  <c r="V84" i="4"/>
  <c r="O92" i="4"/>
  <c r="V92" i="4"/>
  <c r="O96" i="4"/>
  <c r="V96" i="4"/>
  <c r="O108" i="4"/>
  <c r="V108" i="4"/>
  <c r="O112" i="4"/>
  <c r="V112" i="4"/>
  <c r="O120" i="4"/>
  <c r="V120" i="4"/>
  <c r="O124" i="4"/>
  <c r="V124" i="4"/>
  <c r="O128" i="4"/>
  <c r="V128" i="4"/>
  <c r="O132" i="4"/>
  <c r="V132" i="4"/>
  <c r="O3" i="4"/>
  <c r="V3" i="4"/>
  <c r="O7" i="4"/>
  <c r="V7" i="4"/>
  <c r="O11" i="4"/>
  <c r="V11" i="4"/>
  <c r="O15" i="4"/>
  <c r="V15" i="4"/>
  <c r="O19" i="4"/>
  <c r="V19" i="4"/>
  <c r="O23" i="4"/>
  <c r="V23" i="4"/>
  <c r="O27" i="4"/>
  <c r="V27" i="4"/>
  <c r="O31" i="4"/>
  <c r="V31" i="4"/>
  <c r="O35" i="4"/>
  <c r="V35" i="4"/>
  <c r="O39" i="4"/>
  <c r="V39" i="4"/>
  <c r="O43" i="4"/>
  <c r="V43" i="4"/>
  <c r="O47" i="4"/>
  <c r="V47" i="4"/>
  <c r="O51" i="4"/>
  <c r="V51" i="4"/>
  <c r="O55" i="4"/>
  <c r="V55" i="4"/>
  <c r="O59" i="4"/>
  <c r="V59" i="4"/>
  <c r="O63" i="4"/>
  <c r="V63" i="4"/>
  <c r="O67" i="4"/>
  <c r="V67" i="4"/>
  <c r="O71" i="4"/>
  <c r="V71" i="4"/>
  <c r="O75" i="4"/>
  <c r="V75" i="4"/>
  <c r="O79" i="4"/>
  <c r="V79" i="4"/>
  <c r="O83" i="4"/>
  <c r="V83" i="4"/>
  <c r="O87" i="4"/>
  <c r="V87" i="4"/>
  <c r="O91" i="4"/>
  <c r="V91" i="4"/>
  <c r="O95" i="4"/>
  <c r="V95" i="4"/>
  <c r="O99" i="4"/>
  <c r="V99" i="4"/>
  <c r="O103" i="4"/>
  <c r="V103" i="4"/>
  <c r="O107" i="4"/>
  <c r="V107" i="4"/>
  <c r="O111" i="4"/>
  <c r="V111" i="4"/>
  <c r="O115" i="4"/>
  <c r="V115" i="4"/>
  <c r="O119" i="4"/>
  <c r="V119" i="4"/>
  <c r="O123" i="4"/>
  <c r="V123" i="4"/>
  <c r="O127" i="4"/>
  <c r="V127" i="4"/>
  <c r="O131" i="4"/>
  <c r="V131" i="4"/>
  <c r="O135" i="4"/>
  <c r="V135" i="4"/>
  <c r="O139" i="4"/>
  <c r="V139" i="4"/>
  <c r="O313" i="4"/>
  <c r="V313" i="4"/>
  <c r="O314" i="4"/>
  <c r="V314" i="4"/>
  <c r="O321" i="4"/>
  <c r="V321" i="4"/>
  <c r="O329" i="4"/>
  <c r="V329" i="4"/>
  <c r="O10" i="4"/>
  <c r="V10" i="4"/>
  <c r="O18" i="4"/>
  <c r="V18" i="4"/>
  <c r="O26" i="4"/>
  <c r="V26" i="4"/>
  <c r="O30" i="4"/>
  <c r="V30" i="4"/>
  <c r="O38" i="4"/>
  <c r="V38" i="4"/>
  <c r="O46" i="4"/>
  <c r="V46" i="4"/>
  <c r="O54" i="4"/>
  <c r="V54" i="4"/>
  <c r="O62" i="4"/>
  <c r="V62" i="4"/>
  <c r="O66" i="4"/>
  <c r="V66" i="4"/>
  <c r="O74" i="4"/>
  <c r="V74" i="4"/>
  <c r="O78" i="4"/>
  <c r="V78" i="4"/>
  <c r="O82" i="4"/>
  <c r="V82" i="4"/>
  <c r="O90" i="4"/>
  <c r="V90" i="4"/>
  <c r="O98" i="4"/>
  <c r="V98" i="4"/>
  <c r="O106" i="4"/>
  <c r="V106" i="4"/>
  <c r="O110" i="4"/>
  <c r="V110" i="4"/>
  <c r="O118" i="4"/>
  <c r="V118" i="4"/>
  <c r="O126" i="4"/>
  <c r="V126" i="4"/>
  <c r="O130" i="4"/>
  <c r="V130" i="4"/>
  <c r="O134" i="4"/>
  <c r="V134" i="4"/>
  <c r="O138" i="4"/>
  <c r="V138" i="4"/>
  <c r="O142" i="4"/>
  <c r="V142" i="4"/>
  <c r="O320" i="4"/>
  <c r="V320" i="4"/>
  <c r="O327" i="4"/>
  <c r="V327" i="4"/>
  <c r="O328" i="4"/>
  <c r="V328" i="4"/>
  <c r="O2" i="4"/>
  <c r="V2" i="4"/>
  <c r="O6" i="4"/>
  <c r="V6" i="4"/>
  <c r="O14" i="4"/>
  <c r="V14" i="4"/>
  <c r="O22" i="4"/>
  <c r="V22" i="4"/>
  <c r="O34" i="4"/>
  <c r="V34" i="4"/>
  <c r="O42" i="4"/>
  <c r="V42" i="4"/>
  <c r="O50" i="4"/>
  <c r="V50" i="4"/>
  <c r="O58" i="4"/>
  <c r="V58" i="4"/>
  <c r="O70" i="4"/>
  <c r="V70" i="4"/>
  <c r="O86" i="4"/>
  <c r="V86" i="4"/>
  <c r="O94" i="4"/>
  <c r="V94" i="4"/>
  <c r="O102" i="4"/>
  <c r="V102" i="4"/>
  <c r="O114" i="4"/>
  <c r="V114" i="4"/>
  <c r="O122" i="4"/>
  <c r="V122" i="4"/>
  <c r="O5" i="4"/>
  <c r="V5" i="4"/>
  <c r="O9" i="4"/>
  <c r="V9" i="4"/>
  <c r="O13" i="4"/>
  <c r="V13" i="4"/>
  <c r="O17" i="4"/>
  <c r="V17" i="4"/>
  <c r="O21" i="4"/>
  <c r="V21" i="4"/>
  <c r="O25" i="4"/>
  <c r="V25" i="4"/>
  <c r="O29" i="4"/>
  <c r="V29" i="4"/>
  <c r="O33" i="4"/>
  <c r="V33" i="4"/>
  <c r="O37" i="4"/>
  <c r="V37" i="4"/>
  <c r="O41" i="4"/>
  <c r="V41" i="4"/>
  <c r="O45" i="4"/>
  <c r="V45" i="4"/>
  <c r="O49" i="4"/>
  <c r="V49" i="4"/>
  <c r="O53" i="4"/>
  <c r="V53" i="4"/>
  <c r="O57" i="4"/>
  <c r="V57" i="4"/>
  <c r="O61" i="4"/>
  <c r="V61" i="4"/>
  <c r="O65" i="4"/>
  <c r="V65" i="4"/>
  <c r="O69" i="4"/>
  <c r="V69" i="4"/>
  <c r="O73" i="4"/>
  <c r="V73" i="4"/>
  <c r="O77" i="4"/>
  <c r="V77" i="4"/>
  <c r="O81" i="4"/>
  <c r="V81" i="4"/>
  <c r="O85" i="4"/>
  <c r="V85" i="4"/>
  <c r="O89" i="4"/>
  <c r="V89" i="4"/>
  <c r="O93" i="4"/>
  <c r="V93" i="4"/>
  <c r="O97" i="4"/>
  <c r="V97" i="4"/>
  <c r="O105" i="4"/>
  <c r="V105" i="4"/>
  <c r="O109" i="4"/>
  <c r="V109" i="4"/>
  <c r="O113" i="4"/>
  <c r="V113" i="4"/>
  <c r="O117" i="4"/>
  <c r="V117" i="4"/>
  <c r="O121" i="4"/>
  <c r="V121" i="4"/>
  <c r="O125" i="4"/>
  <c r="V125" i="4"/>
  <c r="O129" i="4"/>
  <c r="V129" i="4"/>
  <c r="O133" i="4"/>
  <c r="V133" i="4"/>
  <c r="O137" i="4"/>
  <c r="V137" i="4"/>
  <c r="O141" i="4"/>
  <c r="V141" i="4"/>
  <c r="O316" i="4"/>
  <c r="V316" i="4"/>
  <c r="O319" i="4"/>
  <c r="V319" i="4"/>
  <c r="O323" i="4"/>
  <c r="V323" i="4"/>
  <c r="O324" i="4"/>
  <c r="V324" i="4"/>
  <c r="O325" i="4"/>
  <c r="V325" i="4"/>
  <c r="O326" i="4"/>
  <c r="V326" i="4"/>
  <c r="T23" i="4"/>
  <c r="T39" i="4"/>
  <c r="T51" i="4"/>
  <c r="T55" i="4"/>
  <c r="T67" i="4"/>
  <c r="T71" i="4"/>
  <c r="T75" i="4"/>
  <c r="T79" i="4"/>
  <c r="T83" i="4"/>
  <c r="T87" i="4"/>
  <c r="T91" i="4"/>
  <c r="T103" i="4"/>
  <c r="T115" i="4"/>
  <c r="T119" i="4"/>
  <c r="T123" i="4"/>
  <c r="T127" i="4"/>
  <c r="T131" i="4"/>
  <c r="T135" i="4"/>
  <c r="T313" i="4"/>
  <c r="T318" i="4"/>
  <c r="T322" i="4"/>
  <c r="T18" i="4"/>
  <c r="T22" i="4"/>
  <c r="T26" i="4"/>
  <c r="T30" i="4"/>
  <c r="T34" i="4"/>
  <c r="T62" i="4"/>
  <c r="T66" i="4"/>
  <c r="T78" i="4"/>
  <c r="T82" i="4"/>
  <c r="T94" i="4"/>
  <c r="T98" i="4"/>
  <c r="T106" i="4"/>
  <c r="T110" i="4"/>
  <c r="T114" i="4"/>
  <c r="T134" i="4"/>
  <c r="T138" i="4"/>
  <c r="T317" i="4"/>
  <c r="T321" i="4"/>
  <c r="T329" i="4"/>
  <c r="T35" i="4"/>
  <c r="T59" i="4"/>
  <c r="T107" i="4"/>
  <c r="T314" i="4"/>
  <c r="T2" i="4"/>
  <c r="T6" i="4"/>
  <c r="T10" i="4"/>
  <c r="T14" i="4"/>
  <c r="T38" i="4"/>
  <c r="T42" i="4"/>
  <c r="T46" i="4"/>
  <c r="T50" i="4"/>
  <c r="T54" i="4"/>
  <c r="T58" i="4"/>
  <c r="T70" i="4"/>
  <c r="T74" i="4"/>
  <c r="T86" i="4"/>
  <c r="T90" i="4"/>
  <c r="T102" i="4"/>
  <c r="T118" i="4"/>
  <c r="T122" i="4"/>
  <c r="T126" i="4"/>
  <c r="T130" i="4"/>
  <c r="T142" i="4"/>
  <c r="T5" i="4"/>
  <c r="T9" i="4"/>
  <c r="T13" i="4"/>
  <c r="T17" i="4"/>
  <c r="T21" i="4"/>
  <c r="T25" i="4"/>
  <c r="T29" i="4"/>
  <c r="T33" i="4"/>
  <c r="T37" i="4"/>
  <c r="T41" i="4"/>
  <c r="T45" i="4"/>
  <c r="T49" i="4"/>
  <c r="T53" i="4"/>
  <c r="T57" i="4"/>
  <c r="T61" i="4"/>
  <c r="T65" i="4"/>
  <c r="T69" i="4"/>
  <c r="T73" i="4"/>
  <c r="T77" i="4"/>
  <c r="T81" i="4"/>
  <c r="T85" i="4"/>
  <c r="T89" i="4"/>
  <c r="T93" i="4"/>
  <c r="T97" i="4"/>
  <c r="T105" i="4"/>
  <c r="T109" i="4"/>
  <c r="T113" i="4"/>
  <c r="T117" i="4"/>
  <c r="T121" i="4"/>
  <c r="T125" i="4"/>
  <c r="T129" i="4"/>
  <c r="T133" i="4"/>
  <c r="T137" i="4"/>
  <c r="T141" i="4"/>
  <c r="T316" i="4"/>
  <c r="T320" i="4"/>
  <c r="T327" i="4"/>
  <c r="T328" i="4"/>
  <c r="T3" i="4"/>
  <c r="T7" i="4"/>
  <c r="T11" i="4"/>
  <c r="T15" i="4"/>
  <c r="T19" i="4"/>
  <c r="T27" i="4"/>
  <c r="T31" i="4"/>
  <c r="T43" i="4"/>
  <c r="T47" i="4"/>
  <c r="T63" i="4"/>
  <c r="T95" i="4"/>
  <c r="T99" i="4"/>
  <c r="T111" i="4"/>
  <c r="T139" i="4"/>
  <c r="T4" i="4"/>
  <c r="T8" i="4"/>
  <c r="T12" i="4"/>
  <c r="T16" i="4"/>
  <c r="T20" i="4"/>
  <c r="T24" i="4"/>
  <c r="T28" i="4"/>
  <c r="T32" i="4"/>
  <c r="T36" i="4"/>
  <c r="T40" i="4"/>
  <c r="T44" i="4"/>
  <c r="T48" i="4"/>
  <c r="T52" i="4"/>
  <c r="T56" i="4"/>
  <c r="T60" i="4"/>
  <c r="T64" i="4"/>
  <c r="T68" i="4"/>
  <c r="T72" i="4"/>
  <c r="T76" i="4"/>
  <c r="T80" i="4"/>
  <c r="T84" i="4"/>
  <c r="T88" i="4"/>
  <c r="T92" i="4"/>
  <c r="T96" i="4"/>
  <c r="T100" i="4"/>
  <c r="T104" i="4"/>
  <c r="T108" i="4"/>
  <c r="T112" i="4"/>
  <c r="T116" i="4"/>
  <c r="T120" i="4"/>
  <c r="T124" i="4"/>
  <c r="T128" i="4"/>
  <c r="T132" i="4"/>
  <c r="T136" i="4"/>
  <c r="T140" i="4"/>
  <c r="T315" i="4"/>
  <c r="T319" i="4"/>
  <c r="T323" i="4"/>
  <c r="T324" i="4"/>
  <c r="T325" i="4"/>
  <c r="T326" i="4"/>
  <c r="R19" i="4"/>
  <c r="S19" i="4" s="1"/>
  <c r="R35" i="4"/>
  <c r="S35" i="4" s="1"/>
  <c r="R67" i="4"/>
  <c r="S67" i="4" s="1"/>
  <c r="R71" i="4"/>
  <c r="S71" i="4" s="1"/>
  <c r="R87" i="4"/>
  <c r="S87" i="4" s="1"/>
  <c r="R103" i="4"/>
  <c r="S103" i="4" s="1"/>
  <c r="R123" i="4"/>
  <c r="S123" i="4" s="1"/>
  <c r="R127" i="4"/>
  <c r="S127" i="4" s="1"/>
  <c r="R3" i="4"/>
  <c r="S3" i="4" s="1"/>
  <c r="R51" i="4"/>
  <c r="S51" i="4" s="1"/>
  <c r="R316" i="4"/>
  <c r="S316" i="4" s="1"/>
  <c r="R319" i="4"/>
  <c r="S319" i="4" s="1"/>
  <c r="R321" i="4"/>
  <c r="S321" i="4" s="1"/>
  <c r="R329" i="4"/>
  <c r="S329" i="4" s="1"/>
  <c r="R75" i="4"/>
  <c r="S75" i="4" s="1"/>
  <c r="R79" i="4"/>
  <c r="S79" i="4" s="1"/>
  <c r="R91" i="4"/>
  <c r="S91" i="4" s="1"/>
  <c r="R95" i="4"/>
  <c r="S95" i="4" s="1"/>
  <c r="R99" i="4"/>
  <c r="S99" i="4" s="1"/>
  <c r="R16" i="4"/>
  <c r="S16" i="4" s="1"/>
  <c r="R32" i="4"/>
  <c r="S32" i="4" s="1"/>
  <c r="R53" i="4"/>
  <c r="S53" i="4" s="1"/>
  <c r="R315" i="4"/>
  <c r="S315" i="4" s="1"/>
  <c r="R328" i="4"/>
  <c r="S328" i="4" s="1"/>
  <c r="R107" i="4"/>
  <c r="S107" i="4" s="1"/>
  <c r="R111" i="4"/>
  <c r="S111" i="4" s="1"/>
  <c r="R119" i="4"/>
  <c r="S119" i="4" s="1"/>
  <c r="R112" i="4"/>
  <c r="S112" i="4" s="1"/>
  <c r="R128" i="4"/>
  <c r="S128" i="4" s="1"/>
  <c r="R131" i="4"/>
  <c r="S131" i="4" s="1"/>
  <c r="R133" i="4"/>
  <c r="S133" i="4" s="1"/>
  <c r="R83" i="4"/>
  <c r="S83" i="4" s="1"/>
  <c r="R7" i="4"/>
  <c r="S7" i="4" s="1"/>
  <c r="R11" i="4"/>
  <c r="S11" i="4" s="1"/>
  <c r="R15" i="4"/>
  <c r="S15" i="4" s="1"/>
  <c r="R23" i="4"/>
  <c r="S23" i="4" s="1"/>
  <c r="R27" i="4"/>
  <c r="S27" i="4" s="1"/>
  <c r="R31" i="4"/>
  <c r="S31" i="4" s="1"/>
  <c r="R48" i="4"/>
  <c r="S48" i="4" s="1"/>
  <c r="R64" i="4"/>
  <c r="S64" i="4" s="1"/>
  <c r="R69" i="4"/>
  <c r="S69" i="4" s="1"/>
  <c r="R85" i="4"/>
  <c r="S85" i="4" s="1"/>
  <c r="R115" i="4"/>
  <c r="S115" i="4" s="1"/>
  <c r="R135" i="4"/>
  <c r="S135" i="4" s="1"/>
  <c r="R139" i="4"/>
  <c r="S139" i="4" s="1"/>
  <c r="R39" i="4"/>
  <c r="S39" i="4" s="1"/>
  <c r="R43" i="4"/>
  <c r="S43" i="4" s="1"/>
  <c r="R47" i="4"/>
  <c r="S47" i="4" s="1"/>
  <c r="R55" i="4"/>
  <c r="S55" i="4" s="1"/>
  <c r="R59" i="4"/>
  <c r="S59" i="4" s="1"/>
  <c r="R63" i="4"/>
  <c r="S63" i="4" s="1"/>
  <c r="R80" i="4"/>
  <c r="S80" i="4" s="1"/>
  <c r="R96" i="4"/>
  <c r="S96" i="4" s="1"/>
  <c r="R117" i="4"/>
  <c r="S117" i="4" s="1"/>
  <c r="R9" i="4"/>
  <c r="S9" i="4" s="1"/>
  <c r="R12" i="4"/>
  <c r="S12" i="4" s="1"/>
  <c r="R13" i="4"/>
  <c r="S13" i="4" s="1"/>
  <c r="R22" i="4"/>
  <c r="S22" i="4" s="1"/>
  <c r="R26" i="4"/>
  <c r="S26" i="4" s="1"/>
  <c r="R41" i="4"/>
  <c r="S41" i="4" s="1"/>
  <c r="R44" i="4"/>
  <c r="S44" i="4" s="1"/>
  <c r="R45" i="4"/>
  <c r="S45" i="4" s="1"/>
  <c r="R49" i="4"/>
  <c r="S49" i="4" s="1"/>
  <c r="R54" i="4"/>
  <c r="S54" i="4" s="1"/>
  <c r="R58" i="4"/>
  <c r="S58" i="4" s="1"/>
  <c r="R76" i="4"/>
  <c r="S76" i="4" s="1"/>
  <c r="R81" i="4"/>
  <c r="S81" i="4" s="1"/>
  <c r="R86" i="4"/>
  <c r="S86" i="4" s="1"/>
  <c r="R90" i="4"/>
  <c r="S90" i="4" s="1"/>
  <c r="R105" i="4"/>
  <c r="S105" i="4" s="1"/>
  <c r="R108" i="4"/>
  <c r="S108" i="4" s="1"/>
  <c r="R118" i="4"/>
  <c r="S118" i="4" s="1"/>
  <c r="R122" i="4"/>
  <c r="S122" i="4" s="1"/>
  <c r="R140" i="4"/>
  <c r="S140" i="4" s="1"/>
  <c r="R6" i="4"/>
  <c r="S6" i="4" s="1"/>
  <c r="R10" i="4"/>
  <c r="S10" i="4" s="1"/>
  <c r="R25" i="4"/>
  <c r="S25" i="4" s="1"/>
  <c r="R28" i="4"/>
  <c r="S28" i="4" s="1"/>
  <c r="R29" i="4"/>
  <c r="S29" i="4" s="1"/>
  <c r="R38" i="4"/>
  <c r="S38" i="4" s="1"/>
  <c r="R42" i="4"/>
  <c r="S42" i="4" s="1"/>
  <c r="R60" i="4"/>
  <c r="S60" i="4" s="1"/>
  <c r="R65" i="4"/>
  <c r="S65" i="4" s="1"/>
  <c r="R70" i="4"/>
  <c r="S70" i="4" s="1"/>
  <c r="R74" i="4"/>
  <c r="S74" i="4" s="1"/>
  <c r="R92" i="4"/>
  <c r="S92" i="4" s="1"/>
  <c r="R102" i="4"/>
  <c r="S102" i="4" s="1"/>
  <c r="R106" i="4"/>
  <c r="S106" i="4" s="1"/>
  <c r="R124" i="4"/>
  <c r="S124" i="4" s="1"/>
  <c r="R129" i="4"/>
  <c r="S129" i="4" s="1"/>
  <c r="R134" i="4"/>
  <c r="S134" i="4" s="1"/>
  <c r="R138" i="4"/>
  <c r="S138" i="4" s="1"/>
  <c r="R318" i="4"/>
  <c r="S318" i="4" s="1"/>
  <c r="R326" i="4"/>
  <c r="S326" i="4" s="1"/>
  <c r="R314" i="4"/>
  <c r="S314" i="4" s="1"/>
  <c r="R320" i="4"/>
  <c r="S320" i="4" s="1"/>
  <c r="R33" i="4"/>
  <c r="S33" i="4" s="1"/>
  <c r="R97" i="4"/>
  <c r="S97" i="4" s="1"/>
  <c r="R113" i="4"/>
  <c r="S113" i="4" s="1"/>
  <c r="R4" i="4"/>
  <c r="S4" i="4" s="1"/>
  <c r="R5" i="4"/>
  <c r="S5" i="4" s="1"/>
  <c r="R14" i="4"/>
  <c r="S14" i="4" s="1"/>
  <c r="R20" i="4"/>
  <c r="S20" i="4" s="1"/>
  <c r="R21" i="4"/>
  <c r="S21" i="4" s="1"/>
  <c r="R30" i="4"/>
  <c r="S30" i="4" s="1"/>
  <c r="R36" i="4"/>
  <c r="S36" i="4" s="1"/>
  <c r="R37" i="4"/>
  <c r="S37" i="4" s="1"/>
  <c r="R46" i="4"/>
  <c r="S46" i="4" s="1"/>
  <c r="R52" i="4"/>
  <c r="S52" i="4" s="1"/>
  <c r="R57" i="4"/>
  <c r="S57" i="4" s="1"/>
  <c r="R62" i="4"/>
  <c r="S62" i="4" s="1"/>
  <c r="R68" i="4"/>
  <c r="S68" i="4" s="1"/>
  <c r="R73" i="4"/>
  <c r="S73" i="4" s="1"/>
  <c r="R78" i="4"/>
  <c r="S78" i="4" s="1"/>
  <c r="R84" i="4"/>
  <c r="S84" i="4" s="1"/>
  <c r="R89" i="4"/>
  <c r="S89" i="4" s="1"/>
  <c r="R94" i="4"/>
  <c r="S94" i="4" s="1"/>
  <c r="R100" i="4"/>
  <c r="S100" i="4" s="1"/>
  <c r="R101" i="4"/>
  <c r="S101" i="4" s="1"/>
  <c r="R110" i="4"/>
  <c r="S110" i="4" s="1"/>
  <c r="R116" i="4"/>
  <c r="S116" i="4" s="1"/>
  <c r="R121" i="4"/>
  <c r="S121" i="4" s="1"/>
  <c r="R126" i="4"/>
  <c r="S126" i="4" s="1"/>
  <c r="R132" i="4"/>
  <c r="S132" i="4" s="1"/>
  <c r="R137" i="4"/>
  <c r="S137" i="4" s="1"/>
  <c r="R142" i="4"/>
  <c r="S142" i="4" s="1"/>
  <c r="R17" i="4"/>
  <c r="S17" i="4" s="1"/>
  <c r="R2" i="4"/>
  <c r="S2" i="4" s="1"/>
  <c r="R8" i="4"/>
  <c r="S8" i="4" s="1"/>
  <c r="R18" i="4"/>
  <c r="S18" i="4" s="1"/>
  <c r="R24" i="4"/>
  <c r="S24" i="4" s="1"/>
  <c r="R34" i="4"/>
  <c r="S34" i="4" s="1"/>
  <c r="R40" i="4"/>
  <c r="S40" i="4" s="1"/>
  <c r="R50" i="4"/>
  <c r="S50" i="4" s="1"/>
  <c r="R56" i="4"/>
  <c r="S56" i="4" s="1"/>
  <c r="R61" i="4"/>
  <c r="S61" i="4" s="1"/>
  <c r="R66" i="4"/>
  <c r="S66" i="4" s="1"/>
  <c r="R72" i="4"/>
  <c r="S72" i="4" s="1"/>
  <c r="R77" i="4"/>
  <c r="S77" i="4" s="1"/>
  <c r="R82" i="4"/>
  <c r="S82" i="4" s="1"/>
  <c r="R88" i="4"/>
  <c r="S88" i="4" s="1"/>
  <c r="R93" i="4"/>
  <c r="S93" i="4" s="1"/>
  <c r="R98" i="4"/>
  <c r="S98" i="4" s="1"/>
  <c r="R104" i="4"/>
  <c r="S104" i="4" s="1"/>
  <c r="R109" i="4"/>
  <c r="S109" i="4" s="1"/>
  <c r="R114" i="4"/>
  <c r="S114" i="4" s="1"/>
  <c r="R120" i="4"/>
  <c r="S120" i="4" s="1"/>
  <c r="R125" i="4"/>
  <c r="S125" i="4" s="1"/>
  <c r="R130" i="4"/>
  <c r="S130" i="4" s="1"/>
  <c r="R136" i="4"/>
  <c r="S136" i="4" s="1"/>
  <c r="R141" i="4"/>
  <c r="S141" i="4" s="1"/>
  <c r="R317" i="4"/>
  <c r="S317" i="4" s="1"/>
  <c r="R322" i="4"/>
  <c r="S322" i="4" s="1"/>
  <c r="L3" i="3"/>
  <c r="O3" i="3" s="1"/>
  <c r="P3" i="3" s="1"/>
  <c r="M3" i="3"/>
  <c r="N3" i="3"/>
  <c r="L4" i="3"/>
  <c r="O4" i="3" s="1"/>
  <c r="P4" i="3" s="1"/>
  <c r="M4" i="3"/>
  <c r="N4" i="3"/>
  <c r="L5" i="3"/>
  <c r="O5" i="3" s="1"/>
  <c r="P5" i="3" s="1"/>
  <c r="M5" i="3"/>
  <c r="N5" i="3"/>
  <c r="L6" i="3"/>
  <c r="O6" i="3" s="1"/>
  <c r="P6" i="3" s="1"/>
  <c r="M6" i="3"/>
  <c r="N6" i="3"/>
  <c r="L7" i="3"/>
  <c r="O7" i="3" s="1"/>
  <c r="P7" i="3" s="1"/>
  <c r="M7" i="3"/>
  <c r="N7" i="3"/>
  <c r="L8" i="3"/>
  <c r="O8" i="3" s="1"/>
  <c r="P8" i="3" s="1"/>
  <c r="M8" i="3"/>
  <c r="N8" i="3"/>
  <c r="L9" i="3"/>
  <c r="O9" i="3" s="1"/>
  <c r="P9" i="3" s="1"/>
  <c r="M9" i="3"/>
  <c r="N9" i="3"/>
  <c r="L10" i="3"/>
  <c r="O10" i="3" s="1"/>
  <c r="P10" i="3" s="1"/>
  <c r="M10" i="3"/>
  <c r="N10" i="3"/>
  <c r="L11" i="3"/>
  <c r="O11" i="3" s="1"/>
  <c r="P11" i="3" s="1"/>
  <c r="M11" i="3"/>
  <c r="N11" i="3"/>
  <c r="L12" i="3"/>
  <c r="O12" i="3" s="1"/>
  <c r="P12" i="3" s="1"/>
  <c r="M12" i="3"/>
  <c r="N12" i="3"/>
  <c r="L13" i="3"/>
  <c r="O13" i="3" s="1"/>
  <c r="P13" i="3" s="1"/>
  <c r="M13" i="3"/>
  <c r="N13" i="3"/>
  <c r="L14" i="3"/>
  <c r="O14" i="3" s="1"/>
  <c r="P14" i="3" s="1"/>
  <c r="M14" i="3"/>
  <c r="N14" i="3"/>
  <c r="L15" i="3"/>
  <c r="O15" i="3" s="1"/>
  <c r="P15" i="3" s="1"/>
  <c r="M15" i="3"/>
  <c r="N15" i="3"/>
  <c r="L16" i="3"/>
  <c r="O16" i="3" s="1"/>
  <c r="P16" i="3" s="1"/>
  <c r="M16" i="3"/>
  <c r="N16" i="3"/>
  <c r="L17" i="3"/>
  <c r="O17" i="3" s="1"/>
  <c r="P17" i="3" s="1"/>
  <c r="M17" i="3"/>
  <c r="N17" i="3"/>
  <c r="L18" i="3"/>
  <c r="O18" i="3" s="1"/>
  <c r="P18" i="3" s="1"/>
  <c r="M18" i="3"/>
  <c r="N18" i="3"/>
  <c r="L19" i="3"/>
  <c r="O19" i="3" s="1"/>
  <c r="P19" i="3" s="1"/>
  <c r="M19" i="3"/>
  <c r="N19" i="3"/>
  <c r="L20" i="3"/>
  <c r="O20" i="3" s="1"/>
  <c r="P20" i="3" s="1"/>
  <c r="M20" i="3"/>
  <c r="N20" i="3"/>
  <c r="L21" i="3"/>
  <c r="O21" i="3" s="1"/>
  <c r="P21" i="3" s="1"/>
  <c r="M21" i="3"/>
  <c r="N21" i="3"/>
  <c r="L22" i="3"/>
  <c r="O22" i="3" s="1"/>
  <c r="P22" i="3" s="1"/>
  <c r="M22" i="3"/>
  <c r="N22" i="3"/>
  <c r="L23" i="3"/>
  <c r="O23" i="3" s="1"/>
  <c r="P23" i="3" s="1"/>
  <c r="M23" i="3"/>
  <c r="N23" i="3"/>
  <c r="L24" i="3"/>
  <c r="O24" i="3" s="1"/>
  <c r="P24" i="3" s="1"/>
  <c r="M24" i="3"/>
  <c r="N24" i="3"/>
  <c r="L25" i="3"/>
  <c r="O25" i="3" s="1"/>
  <c r="P25" i="3" s="1"/>
  <c r="M25" i="3"/>
  <c r="N25" i="3"/>
  <c r="L26" i="3"/>
  <c r="O26" i="3" s="1"/>
  <c r="P26" i="3" s="1"/>
  <c r="M26" i="3"/>
  <c r="N26" i="3"/>
  <c r="L27" i="3"/>
  <c r="O27" i="3" s="1"/>
  <c r="P27" i="3" s="1"/>
  <c r="M27" i="3"/>
  <c r="N27" i="3"/>
  <c r="L28" i="3"/>
  <c r="O28" i="3" s="1"/>
  <c r="P28" i="3" s="1"/>
  <c r="M28" i="3"/>
  <c r="N28" i="3"/>
  <c r="L29" i="3"/>
  <c r="O29" i="3" s="1"/>
  <c r="P29" i="3" s="1"/>
  <c r="M29" i="3"/>
  <c r="N29" i="3"/>
  <c r="L30" i="3"/>
  <c r="O30" i="3" s="1"/>
  <c r="P30" i="3" s="1"/>
  <c r="M30" i="3"/>
  <c r="N30" i="3"/>
  <c r="L31" i="3"/>
  <c r="O31" i="3" s="1"/>
  <c r="P31" i="3" s="1"/>
  <c r="M31" i="3"/>
  <c r="N31" i="3"/>
  <c r="L32" i="3"/>
  <c r="O32" i="3" s="1"/>
  <c r="P32" i="3" s="1"/>
  <c r="M32" i="3"/>
  <c r="N32" i="3"/>
  <c r="L33" i="3"/>
  <c r="O33" i="3" s="1"/>
  <c r="P33" i="3" s="1"/>
  <c r="M33" i="3"/>
  <c r="N33" i="3"/>
  <c r="L34" i="3"/>
  <c r="O34" i="3" s="1"/>
  <c r="P34" i="3" s="1"/>
  <c r="M34" i="3"/>
  <c r="N34" i="3"/>
  <c r="L35" i="3"/>
  <c r="O35" i="3" s="1"/>
  <c r="P35" i="3" s="1"/>
  <c r="M35" i="3"/>
  <c r="N35" i="3"/>
  <c r="L36" i="3"/>
  <c r="O36" i="3" s="1"/>
  <c r="P36" i="3" s="1"/>
  <c r="M36" i="3"/>
  <c r="N36" i="3"/>
  <c r="L37" i="3"/>
  <c r="O37" i="3" s="1"/>
  <c r="P37" i="3" s="1"/>
  <c r="M37" i="3"/>
  <c r="N37" i="3"/>
  <c r="L38" i="3"/>
  <c r="O38" i="3" s="1"/>
  <c r="P38" i="3" s="1"/>
  <c r="M38" i="3"/>
  <c r="N38" i="3"/>
  <c r="L39" i="3"/>
  <c r="O39" i="3" s="1"/>
  <c r="P39" i="3" s="1"/>
  <c r="M39" i="3"/>
  <c r="N39" i="3"/>
  <c r="L40" i="3"/>
  <c r="O40" i="3" s="1"/>
  <c r="P40" i="3" s="1"/>
  <c r="M40" i="3"/>
  <c r="N40" i="3"/>
  <c r="L41" i="3"/>
  <c r="O41" i="3" s="1"/>
  <c r="P41" i="3" s="1"/>
  <c r="M41" i="3"/>
  <c r="N41" i="3"/>
  <c r="L42" i="3"/>
  <c r="O42" i="3" s="1"/>
  <c r="P42" i="3" s="1"/>
  <c r="M42" i="3"/>
  <c r="N42" i="3"/>
  <c r="L43" i="3"/>
  <c r="O43" i="3" s="1"/>
  <c r="P43" i="3" s="1"/>
  <c r="M43" i="3"/>
  <c r="N43" i="3"/>
  <c r="L44" i="3"/>
  <c r="O44" i="3" s="1"/>
  <c r="P44" i="3" s="1"/>
  <c r="M44" i="3"/>
  <c r="N44" i="3"/>
  <c r="L45" i="3"/>
  <c r="O45" i="3" s="1"/>
  <c r="P45" i="3" s="1"/>
  <c r="M45" i="3"/>
  <c r="N45" i="3"/>
  <c r="L46" i="3"/>
  <c r="O46" i="3" s="1"/>
  <c r="P46" i="3" s="1"/>
  <c r="M46" i="3"/>
  <c r="N46" i="3"/>
  <c r="L47" i="3"/>
  <c r="O47" i="3" s="1"/>
  <c r="P47" i="3" s="1"/>
  <c r="M47" i="3"/>
  <c r="N47" i="3"/>
  <c r="L48" i="3"/>
  <c r="O48" i="3" s="1"/>
  <c r="P48" i="3" s="1"/>
  <c r="M48" i="3"/>
  <c r="N48" i="3"/>
  <c r="L49" i="3"/>
  <c r="O49" i="3" s="1"/>
  <c r="P49" i="3" s="1"/>
  <c r="M49" i="3"/>
  <c r="N49" i="3"/>
  <c r="L50" i="3"/>
  <c r="O50" i="3" s="1"/>
  <c r="P50" i="3" s="1"/>
  <c r="M50" i="3"/>
  <c r="N50" i="3"/>
  <c r="L51" i="3"/>
  <c r="O51" i="3" s="1"/>
  <c r="P51" i="3" s="1"/>
  <c r="M51" i="3"/>
  <c r="N51" i="3"/>
  <c r="L52" i="3"/>
  <c r="O52" i="3" s="1"/>
  <c r="P52" i="3" s="1"/>
  <c r="M52" i="3"/>
  <c r="N52" i="3"/>
  <c r="L53" i="3"/>
  <c r="O53" i="3" s="1"/>
  <c r="P53" i="3" s="1"/>
  <c r="M53" i="3"/>
  <c r="N53" i="3"/>
  <c r="L54" i="3"/>
  <c r="O54" i="3" s="1"/>
  <c r="P54" i="3" s="1"/>
  <c r="M54" i="3"/>
  <c r="N54" i="3"/>
  <c r="L55" i="3"/>
  <c r="O55" i="3" s="1"/>
  <c r="P55" i="3" s="1"/>
  <c r="M55" i="3"/>
  <c r="N55" i="3"/>
  <c r="L56" i="3"/>
  <c r="O56" i="3" s="1"/>
  <c r="P56" i="3" s="1"/>
  <c r="M56" i="3"/>
  <c r="N56" i="3"/>
  <c r="L57" i="3"/>
  <c r="O57" i="3" s="1"/>
  <c r="P57" i="3" s="1"/>
  <c r="M57" i="3"/>
  <c r="N57" i="3"/>
  <c r="L58" i="3"/>
  <c r="O58" i="3" s="1"/>
  <c r="P58" i="3" s="1"/>
  <c r="M58" i="3"/>
  <c r="N58" i="3"/>
  <c r="L59" i="3"/>
  <c r="O59" i="3" s="1"/>
  <c r="P59" i="3" s="1"/>
  <c r="M59" i="3"/>
  <c r="N59" i="3"/>
  <c r="L60" i="3"/>
  <c r="O60" i="3" s="1"/>
  <c r="P60" i="3" s="1"/>
  <c r="M60" i="3"/>
  <c r="N60" i="3"/>
  <c r="L61" i="3"/>
  <c r="O61" i="3" s="1"/>
  <c r="P61" i="3" s="1"/>
  <c r="M61" i="3"/>
  <c r="N61" i="3"/>
  <c r="L62" i="3"/>
  <c r="O62" i="3" s="1"/>
  <c r="P62" i="3" s="1"/>
  <c r="M62" i="3"/>
  <c r="N62" i="3"/>
  <c r="L63" i="3"/>
  <c r="O63" i="3" s="1"/>
  <c r="P63" i="3" s="1"/>
  <c r="M63" i="3"/>
  <c r="N63" i="3"/>
  <c r="L64" i="3"/>
  <c r="O64" i="3" s="1"/>
  <c r="P64" i="3" s="1"/>
  <c r="M64" i="3"/>
  <c r="N64" i="3"/>
  <c r="L65" i="3"/>
  <c r="O65" i="3" s="1"/>
  <c r="P65" i="3" s="1"/>
  <c r="M65" i="3"/>
  <c r="N65" i="3"/>
  <c r="L66" i="3"/>
  <c r="O66" i="3" s="1"/>
  <c r="P66" i="3" s="1"/>
  <c r="M66" i="3"/>
  <c r="N66" i="3"/>
  <c r="L67" i="3"/>
  <c r="O67" i="3" s="1"/>
  <c r="P67" i="3" s="1"/>
  <c r="M67" i="3"/>
  <c r="N67" i="3"/>
  <c r="L68" i="3"/>
  <c r="O68" i="3" s="1"/>
  <c r="P68" i="3" s="1"/>
  <c r="M68" i="3"/>
  <c r="N68" i="3"/>
  <c r="L69" i="3"/>
  <c r="O69" i="3" s="1"/>
  <c r="P69" i="3" s="1"/>
  <c r="M69" i="3"/>
  <c r="N69" i="3"/>
  <c r="L70" i="3"/>
  <c r="O70" i="3" s="1"/>
  <c r="P70" i="3" s="1"/>
  <c r="M70" i="3"/>
  <c r="N70" i="3"/>
  <c r="L71" i="3"/>
  <c r="O71" i="3" s="1"/>
  <c r="P71" i="3" s="1"/>
  <c r="M71" i="3"/>
  <c r="N71" i="3"/>
  <c r="L72" i="3"/>
  <c r="O72" i="3" s="1"/>
  <c r="P72" i="3" s="1"/>
  <c r="M72" i="3"/>
  <c r="N72" i="3"/>
  <c r="L73" i="3"/>
  <c r="O73" i="3" s="1"/>
  <c r="P73" i="3" s="1"/>
  <c r="M73" i="3"/>
  <c r="N73" i="3"/>
  <c r="L74" i="3"/>
  <c r="O74" i="3" s="1"/>
  <c r="P74" i="3" s="1"/>
  <c r="M74" i="3"/>
  <c r="N74" i="3"/>
  <c r="L75" i="3"/>
  <c r="O75" i="3" s="1"/>
  <c r="P75" i="3" s="1"/>
  <c r="M75" i="3"/>
  <c r="N75" i="3"/>
  <c r="L76" i="3"/>
  <c r="O76" i="3" s="1"/>
  <c r="P76" i="3" s="1"/>
  <c r="M76" i="3"/>
  <c r="N76" i="3"/>
  <c r="L77" i="3"/>
  <c r="O77" i="3" s="1"/>
  <c r="P77" i="3" s="1"/>
  <c r="M77" i="3"/>
  <c r="N77" i="3"/>
  <c r="L78" i="3"/>
  <c r="O78" i="3" s="1"/>
  <c r="P78" i="3" s="1"/>
  <c r="M78" i="3"/>
  <c r="N78" i="3"/>
  <c r="L79" i="3"/>
  <c r="O79" i="3" s="1"/>
  <c r="P79" i="3" s="1"/>
  <c r="M79" i="3"/>
  <c r="N79" i="3"/>
  <c r="L80" i="3"/>
  <c r="O80" i="3" s="1"/>
  <c r="P80" i="3" s="1"/>
  <c r="M80" i="3"/>
  <c r="N80" i="3"/>
  <c r="L81" i="3"/>
  <c r="O81" i="3" s="1"/>
  <c r="P81" i="3" s="1"/>
  <c r="M81" i="3"/>
  <c r="N81" i="3"/>
  <c r="L82" i="3"/>
  <c r="O82" i="3" s="1"/>
  <c r="P82" i="3" s="1"/>
  <c r="M82" i="3"/>
  <c r="N82" i="3"/>
  <c r="L83" i="3"/>
  <c r="O83" i="3" s="1"/>
  <c r="P83" i="3" s="1"/>
  <c r="M83" i="3"/>
  <c r="N83" i="3"/>
  <c r="L84" i="3"/>
  <c r="O84" i="3" s="1"/>
  <c r="P84" i="3" s="1"/>
  <c r="M84" i="3"/>
  <c r="N84" i="3"/>
  <c r="L85" i="3"/>
  <c r="O85" i="3" s="1"/>
  <c r="P85" i="3" s="1"/>
  <c r="M85" i="3"/>
  <c r="N85" i="3"/>
  <c r="L86" i="3"/>
  <c r="O86" i="3" s="1"/>
  <c r="P86" i="3" s="1"/>
  <c r="M86" i="3"/>
  <c r="N86" i="3"/>
  <c r="L87" i="3"/>
  <c r="O87" i="3" s="1"/>
  <c r="P87" i="3" s="1"/>
  <c r="M87" i="3"/>
  <c r="N87" i="3"/>
  <c r="L88" i="3"/>
  <c r="O88" i="3" s="1"/>
  <c r="P88" i="3" s="1"/>
  <c r="M88" i="3"/>
  <c r="N88" i="3"/>
  <c r="L89" i="3"/>
  <c r="O89" i="3" s="1"/>
  <c r="P89" i="3" s="1"/>
  <c r="M89" i="3"/>
  <c r="N89" i="3"/>
  <c r="L90" i="3"/>
  <c r="O90" i="3" s="1"/>
  <c r="P90" i="3" s="1"/>
  <c r="M90" i="3"/>
  <c r="N90" i="3"/>
  <c r="L91" i="3"/>
  <c r="O91" i="3" s="1"/>
  <c r="P91" i="3" s="1"/>
  <c r="M91" i="3"/>
  <c r="N91" i="3"/>
  <c r="L92" i="3"/>
  <c r="O92" i="3" s="1"/>
  <c r="P92" i="3" s="1"/>
  <c r="M92" i="3"/>
  <c r="N92" i="3"/>
  <c r="L93" i="3"/>
  <c r="O93" i="3" s="1"/>
  <c r="P93" i="3" s="1"/>
  <c r="M93" i="3"/>
  <c r="N93" i="3"/>
  <c r="L94" i="3"/>
  <c r="O94" i="3" s="1"/>
  <c r="P94" i="3" s="1"/>
  <c r="M94" i="3"/>
  <c r="N94" i="3"/>
  <c r="L95" i="3"/>
  <c r="O95" i="3" s="1"/>
  <c r="P95" i="3" s="1"/>
  <c r="M95" i="3"/>
  <c r="N95" i="3"/>
  <c r="L96" i="3"/>
  <c r="O96" i="3" s="1"/>
  <c r="P96" i="3" s="1"/>
  <c r="M96" i="3"/>
  <c r="N96" i="3"/>
  <c r="L97" i="3"/>
  <c r="O97" i="3" s="1"/>
  <c r="P97" i="3" s="1"/>
  <c r="M97" i="3"/>
  <c r="N97" i="3"/>
  <c r="L98" i="3"/>
  <c r="O98" i="3" s="1"/>
  <c r="P98" i="3" s="1"/>
  <c r="M98" i="3"/>
  <c r="N98" i="3"/>
  <c r="L99" i="3"/>
  <c r="O99" i="3" s="1"/>
  <c r="P99" i="3" s="1"/>
  <c r="M99" i="3"/>
  <c r="N99" i="3"/>
  <c r="L100" i="3"/>
  <c r="O100" i="3" s="1"/>
  <c r="P100" i="3" s="1"/>
  <c r="M100" i="3"/>
  <c r="N100" i="3"/>
  <c r="L101" i="3"/>
  <c r="O101" i="3" s="1"/>
  <c r="P101" i="3" s="1"/>
  <c r="M101" i="3"/>
  <c r="N101" i="3"/>
  <c r="L102" i="3"/>
  <c r="O102" i="3" s="1"/>
  <c r="P102" i="3" s="1"/>
  <c r="M102" i="3"/>
  <c r="N102" i="3"/>
  <c r="L103" i="3"/>
  <c r="O103" i="3" s="1"/>
  <c r="P103" i="3" s="1"/>
  <c r="M103" i="3"/>
  <c r="N103" i="3"/>
  <c r="L104" i="3"/>
  <c r="O104" i="3" s="1"/>
  <c r="P104" i="3" s="1"/>
  <c r="M104" i="3"/>
  <c r="N104" i="3"/>
  <c r="L105" i="3"/>
  <c r="O105" i="3" s="1"/>
  <c r="P105" i="3" s="1"/>
  <c r="M105" i="3"/>
  <c r="N105" i="3"/>
  <c r="L106" i="3"/>
  <c r="O106" i="3" s="1"/>
  <c r="P106" i="3" s="1"/>
  <c r="M106" i="3"/>
  <c r="N106" i="3"/>
  <c r="L107" i="3"/>
  <c r="O107" i="3" s="1"/>
  <c r="P107" i="3" s="1"/>
  <c r="M107" i="3"/>
  <c r="N107" i="3"/>
  <c r="L108" i="3"/>
  <c r="O108" i="3" s="1"/>
  <c r="P108" i="3" s="1"/>
  <c r="M108" i="3"/>
  <c r="N108" i="3"/>
  <c r="L109" i="3"/>
  <c r="O109" i="3" s="1"/>
  <c r="P109" i="3" s="1"/>
  <c r="M109" i="3"/>
  <c r="N109" i="3"/>
  <c r="L110" i="3"/>
  <c r="O110" i="3" s="1"/>
  <c r="P110" i="3" s="1"/>
  <c r="M110" i="3"/>
  <c r="N110" i="3"/>
  <c r="L111" i="3"/>
  <c r="O111" i="3" s="1"/>
  <c r="P111" i="3" s="1"/>
  <c r="M111" i="3"/>
  <c r="N111" i="3"/>
  <c r="L112" i="3"/>
  <c r="O112" i="3" s="1"/>
  <c r="P112" i="3" s="1"/>
  <c r="M112" i="3"/>
  <c r="N112" i="3"/>
  <c r="L113" i="3"/>
  <c r="O113" i="3" s="1"/>
  <c r="P113" i="3" s="1"/>
  <c r="M113" i="3"/>
  <c r="N113" i="3"/>
  <c r="L114" i="3"/>
  <c r="O114" i="3" s="1"/>
  <c r="P114" i="3" s="1"/>
  <c r="M114" i="3"/>
  <c r="N114" i="3"/>
  <c r="L115" i="3"/>
  <c r="O115" i="3" s="1"/>
  <c r="P115" i="3" s="1"/>
  <c r="M115" i="3"/>
  <c r="N115" i="3"/>
  <c r="L116" i="3"/>
  <c r="O116" i="3" s="1"/>
  <c r="P116" i="3" s="1"/>
  <c r="M116" i="3"/>
  <c r="N116" i="3"/>
  <c r="L117" i="3"/>
  <c r="O117" i="3" s="1"/>
  <c r="P117" i="3" s="1"/>
  <c r="M117" i="3"/>
  <c r="N117" i="3"/>
  <c r="L118" i="3"/>
  <c r="O118" i="3" s="1"/>
  <c r="P118" i="3" s="1"/>
  <c r="M118" i="3"/>
  <c r="N118" i="3"/>
  <c r="L119" i="3"/>
  <c r="O119" i="3" s="1"/>
  <c r="P119" i="3" s="1"/>
  <c r="M119" i="3"/>
  <c r="N119" i="3"/>
  <c r="L120" i="3"/>
  <c r="O120" i="3" s="1"/>
  <c r="P120" i="3" s="1"/>
  <c r="M120" i="3"/>
  <c r="N120" i="3"/>
  <c r="L121" i="3"/>
  <c r="O121" i="3" s="1"/>
  <c r="P121" i="3" s="1"/>
  <c r="M121" i="3"/>
  <c r="N121" i="3"/>
  <c r="L122" i="3"/>
  <c r="O122" i="3" s="1"/>
  <c r="P122" i="3" s="1"/>
  <c r="M122" i="3"/>
  <c r="N122" i="3"/>
  <c r="L123" i="3"/>
  <c r="O123" i="3" s="1"/>
  <c r="P123" i="3" s="1"/>
  <c r="M123" i="3"/>
  <c r="N123" i="3"/>
  <c r="L124" i="3"/>
  <c r="O124" i="3" s="1"/>
  <c r="P124" i="3" s="1"/>
  <c r="M124" i="3"/>
  <c r="N124" i="3"/>
  <c r="L125" i="3"/>
  <c r="O125" i="3" s="1"/>
  <c r="P125" i="3" s="1"/>
  <c r="M125" i="3"/>
  <c r="N125" i="3"/>
  <c r="L126" i="3"/>
  <c r="O126" i="3" s="1"/>
  <c r="P126" i="3" s="1"/>
  <c r="M126" i="3"/>
  <c r="N126" i="3"/>
  <c r="L127" i="3"/>
  <c r="O127" i="3" s="1"/>
  <c r="P127" i="3" s="1"/>
  <c r="M127" i="3"/>
  <c r="N127" i="3"/>
  <c r="L128" i="3"/>
  <c r="O128" i="3" s="1"/>
  <c r="P128" i="3" s="1"/>
  <c r="M128" i="3"/>
  <c r="N128" i="3"/>
  <c r="L129" i="3"/>
  <c r="O129" i="3" s="1"/>
  <c r="P129" i="3" s="1"/>
  <c r="M129" i="3"/>
  <c r="N129" i="3"/>
  <c r="L130" i="3"/>
  <c r="O130" i="3" s="1"/>
  <c r="P130" i="3" s="1"/>
  <c r="M130" i="3"/>
  <c r="N130" i="3"/>
  <c r="L131" i="3"/>
  <c r="O131" i="3" s="1"/>
  <c r="P131" i="3" s="1"/>
  <c r="M131" i="3"/>
  <c r="N131" i="3"/>
  <c r="L132" i="3"/>
  <c r="O132" i="3" s="1"/>
  <c r="P132" i="3" s="1"/>
  <c r="M132" i="3"/>
  <c r="N132" i="3"/>
  <c r="L133" i="3"/>
  <c r="O133" i="3" s="1"/>
  <c r="P133" i="3" s="1"/>
  <c r="M133" i="3"/>
  <c r="N133" i="3"/>
  <c r="L134" i="3"/>
  <c r="O134" i="3" s="1"/>
  <c r="P134" i="3" s="1"/>
  <c r="M134" i="3"/>
  <c r="N134" i="3"/>
  <c r="L135" i="3"/>
  <c r="O135" i="3" s="1"/>
  <c r="P135" i="3" s="1"/>
  <c r="M135" i="3"/>
  <c r="N135" i="3"/>
  <c r="L136" i="3"/>
  <c r="O136" i="3" s="1"/>
  <c r="P136" i="3" s="1"/>
  <c r="M136" i="3"/>
  <c r="N136" i="3"/>
  <c r="L137" i="3"/>
  <c r="O137" i="3" s="1"/>
  <c r="P137" i="3" s="1"/>
  <c r="M137" i="3"/>
  <c r="N137" i="3"/>
  <c r="L138" i="3"/>
  <c r="O138" i="3" s="1"/>
  <c r="P138" i="3" s="1"/>
  <c r="M138" i="3"/>
  <c r="N138" i="3"/>
  <c r="L139" i="3"/>
  <c r="O139" i="3" s="1"/>
  <c r="P139" i="3" s="1"/>
  <c r="M139" i="3"/>
  <c r="N139" i="3"/>
  <c r="L140" i="3"/>
  <c r="O140" i="3" s="1"/>
  <c r="P140" i="3" s="1"/>
  <c r="M140" i="3"/>
  <c r="N140" i="3"/>
  <c r="L141" i="3"/>
  <c r="O141" i="3" s="1"/>
  <c r="P141" i="3" s="1"/>
  <c r="M141" i="3"/>
  <c r="N141" i="3"/>
  <c r="L142" i="3"/>
  <c r="O142" i="3" s="1"/>
  <c r="P142" i="3" s="1"/>
  <c r="M142" i="3"/>
  <c r="N142" i="3"/>
  <c r="N2" i="3"/>
  <c r="M2" i="3"/>
  <c r="L2" i="3"/>
  <c r="O2" i="3" s="1"/>
  <c r="P2" i="3" s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2" i="2"/>
  <c r="L3" i="2"/>
  <c r="O3" i="2" s="1"/>
  <c r="P3" i="2" s="1"/>
  <c r="L4" i="2"/>
  <c r="L5" i="2"/>
  <c r="O5" i="2" s="1"/>
  <c r="P5" i="2" s="1"/>
  <c r="L6" i="2"/>
  <c r="O6" i="2" s="1"/>
  <c r="P6" i="2" s="1"/>
  <c r="L7" i="2"/>
  <c r="O7" i="2" s="1"/>
  <c r="P7" i="2" s="1"/>
  <c r="L8" i="2"/>
  <c r="L9" i="2"/>
  <c r="O9" i="2" s="1"/>
  <c r="P9" i="2" s="1"/>
  <c r="L10" i="2"/>
  <c r="O10" i="2" s="1"/>
  <c r="P10" i="2" s="1"/>
  <c r="L11" i="2"/>
  <c r="O11" i="2" s="1"/>
  <c r="P11" i="2" s="1"/>
  <c r="L12" i="2"/>
  <c r="L13" i="2"/>
  <c r="L14" i="2"/>
  <c r="L15" i="2"/>
  <c r="O15" i="2" s="1"/>
  <c r="P15" i="2" s="1"/>
  <c r="L16" i="2"/>
  <c r="L17" i="2"/>
  <c r="O17" i="2" s="1"/>
  <c r="P17" i="2" s="1"/>
  <c r="L18" i="2"/>
  <c r="O18" i="2" s="1"/>
  <c r="P18" i="2" s="1"/>
  <c r="L2" i="2"/>
  <c r="N4" i="1"/>
  <c r="N34" i="1"/>
  <c r="N37" i="1"/>
  <c r="N39" i="1"/>
  <c r="N42" i="1"/>
  <c r="N44" i="1"/>
  <c r="N48" i="1"/>
  <c r="N51" i="1"/>
  <c r="N60" i="1"/>
  <c r="N69" i="1"/>
  <c r="N71" i="1"/>
  <c r="N80" i="1"/>
  <c r="N79" i="1"/>
  <c r="N88" i="1"/>
  <c r="N111" i="1"/>
  <c r="N132" i="1"/>
  <c r="N129" i="1"/>
  <c r="N156" i="1"/>
  <c r="N154" i="1"/>
  <c r="N162" i="1"/>
  <c r="N84" i="1"/>
  <c r="N19" i="1"/>
  <c r="N9" i="1"/>
  <c r="N17" i="1"/>
  <c r="N18" i="1"/>
  <c r="N26" i="1"/>
  <c r="N38" i="1"/>
  <c r="N45" i="1"/>
  <c r="N49" i="1"/>
  <c r="N50" i="1"/>
  <c r="N52" i="1"/>
  <c r="N58" i="1"/>
  <c r="N59" i="1"/>
  <c r="N75" i="1"/>
  <c r="N74" i="1"/>
  <c r="N81" i="1"/>
  <c r="N83" i="1"/>
  <c r="N89" i="1"/>
  <c r="N97" i="1"/>
  <c r="N92" i="1"/>
  <c r="N101" i="1"/>
  <c r="N96" i="1"/>
  <c r="N102" i="1"/>
  <c r="N91" i="1"/>
  <c r="N94" i="1"/>
  <c r="N106" i="1"/>
  <c r="N105" i="1"/>
  <c r="N112" i="1"/>
  <c r="N114" i="1"/>
  <c r="N110" i="1"/>
  <c r="N120" i="1"/>
  <c r="N116" i="1"/>
  <c r="N115" i="1"/>
  <c r="N131" i="1"/>
  <c r="N128" i="1"/>
  <c r="N127" i="1"/>
  <c r="N138" i="1"/>
  <c r="N137" i="1"/>
  <c r="N139" i="1"/>
  <c r="N134" i="1"/>
  <c r="N143" i="1"/>
  <c r="N144" i="1"/>
  <c r="N159" i="1"/>
  <c r="N107" i="1"/>
  <c r="N109" i="1"/>
  <c r="N133" i="1"/>
  <c r="N140" i="1"/>
  <c r="N148" i="1"/>
  <c r="N157" i="1"/>
  <c r="N36" i="1"/>
  <c r="N47" i="1"/>
  <c r="N82" i="1"/>
  <c r="N2" i="1"/>
  <c r="N5" i="1"/>
  <c r="N31" i="1"/>
  <c r="N43" i="1"/>
  <c r="N46" i="1"/>
  <c r="N55" i="1"/>
  <c r="N56" i="1"/>
  <c r="N57" i="1"/>
  <c r="N65" i="1"/>
  <c r="N66" i="1"/>
  <c r="N67" i="1"/>
  <c r="N78" i="1"/>
  <c r="N76" i="1"/>
  <c r="N86" i="1"/>
  <c r="N85" i="1"/>
  <c r="N103" i="1"/>
  <c r="N118" i="1"/>
  <c r="N121" i="1"/>
  <c r="N108" i="1"/>
  <c r="N122" i="1"/>
  <c r="N124" i="1"/>
  <c r="N135" i="1"/>
  <c r="N125" i="1"/>
  <c r="N126" i="1"/>
  <c r="N130" i="1"/>
  <c r="N141" i="1"/>
  <c r="N142" i="1"/>
  <c r="N149" i="1"/>
  <c r="N145" i="1"/>
  <c r="N150" i="1"/>
  <c r="N152" i="1"/>
  <c r="N151" i="1"/>
  <c r="N153" i="1"/>
  <c r="N158" i="1"/>
  <c r="N166" i="1"/>
  <c r="N163" i="1"/>
  <c r="N161" i="1"/>
  <c r="N164" i="1"/>
  <c r="N165" i="1"/>
  <c r="N168" i="1"/>
  <c r="N167" i="1"/>
  <c r="N169" i="1"/>
  <c r="N170" i="1"/>
  <c r="N171" i="1"/>
  <c r="N160" i="1"/>
  <c r="N13" i="1"/>
  <c r="N6" i="1"/>
  <c r="N10" i="1"/>
  <c r="N8" i="1"/>
  <c r="N7" i="1"/>
  <c r="N14" i="1"/>
  <c r="N15" i="1"/>
  <c r="N27" i="1"/>
  <c r="N35" i="1"/>
  <c r="N32" i="1"/>
  <c r="N54" i="1"/>
  <c r="N61" i="1"/>
  <c r="N62" i="1"/>
  <c r="N63" i="1"/>
  <c r="N93" i="1"/>
  <c r="N117" i="1"/>
  <c r="N16" i="1"/>
  <c r="N20" i="1"/>
  <c r="N22" i="1"/>
  <c r="N24" i="1"/>
  <c r="N25" i="1"/>
  <c r="N23" i="1"/>
  <c r="N21" i="1"/>
  <c r="N28" i="1"/>
  <c r="N29" i="1"/>
  <c r="N30" i="1"/>
  <c r="N64" i="1"/>
  <c r="N90" i="1"/>
  <c r="N98" i="1"/>
  <c r="N113" i="1"/>
  <c r="N119" i="1"/>
  <c r="N136" i="1"/>
  <c r="N123" i="1"/>
  <c r="N147" i="1"/>
  <c r="N155" i="1"/>
  <c r="N40" i="1"/>
  <c r="N72" i="1"/>
  <c r="N73" i="1"/>
  <c r="N12" i="1"/>
  <c r="N11" i="1"/>
  <c r="N99" i="1"/>
  <c r="N100" i="1"/>
  <c r="N95" i="1"/>
  <c r="N146" i="1"/>
  <c r="N33" i="1"/>
  <c r="N41" i="1"/>
  <c r="N53" i="1"/>
  <c r="N68" i="1"/>
  <c r="N70" i="1"/>
  <c r="N77" i="1"/>
  <c r="N87" i="1"/>
  <c r="N104" i="1"/>
  <c r="N3" i="1"/>
  <c r="O8" i="2" l="1"/>
  <c r="P8" i="2" s="1"/>
  <c r="O4" i="2"/>
  <c r="P4" i="2" s="1"/>
</calcChain>
</file>

<file path=xl/sharedStrings.xml><?xml version="1.0" encoding="utf-8"?>
<sst xmlns="http://schemas.openxmlformats.org/spreadsheetml/2006/main" count="3274" uniqueCount="170">
  <si>
    <t>Sitio</t>
  </si>
  <si>
    <t>Nombre Común</t>
  </si>
  <si>
    <t>Nombre Científico</t>
  </si>
  <si>
    <t>Altura (cm)</t>
  </si>
  <si>
    <t>Anacahuita</t>
  </si>
  <si>
    <t>Cordia boissieri</t>
  </si>
  <si>
    <t>Anacua</t>
  </si>
  <si>
    <t>Ehretia anacua</t>
  </si>
  <si>
    <t>Cenizo</t>
  </si>
  <si>
    <t>Leucophyllum frutescens</t>
  </si>
  <si>
    <t>Leucophyllum frutescens </t>
  </si>
  <si>
    <t>Ebano</t>
  </si>
  <si>
    <t>Ebenopsis ebano</t>
  </si>
  <si>
    <t>Gavia</t>
  </si>
  <si>
    <t>Acacia rigidula</t>
  </si>
  <si>
    <t>Huizache</t>
  </si>
  <si>
    <t xml:space="preserve">Acacia farnesiana </t>
  </si>
  <si>
    <t>Jara</t>
  </si>
  <si>
    <t>Senecio salignus</t>
  </si>
  <si>
    <t>Leucaena</t>
  </si>
  <si>
    <t>Leucaena spp.</t>
  </si>
  <si>
    <t>Mezquite</t>
  </si>
  <si>
    <t>Prosopis glandulosa</t>
  </si>
  <si>
    <t>Palo verde</t>
  </si>
  <si>
    <t>Plantana</t>
  </si>
  <si>
    <t>Retama</t>
  </si>
  <si>
    <t>Parkinsonia acueleata</t>
  </si>
  <si>
    <t>Restaurada</t>
  </si>
  <si>
    <t>AltTotal</t>
  </si>
  <si>
    <t>DiamCopa</t>
  </si>
  <si>
    <t>Parkinsonia texana</t>
  </si>
  <si>
    <t>Acacia farnesiana</t>
  </si>
  <si>
    <t>Leucophyllum frutescens</t>
  </si>
  <si>
    <t>Prospis glandulosa</t>
  </si>
  <si>
    <t>Cordia boissieri</t>
  </si>
  <si>
    <t>Sangre de drago</t>
  </si>
  <si>
    <t>Jatropha dioica</t>
  </si>
  <si>
    <t xml:space="preserve">Anacahuita </t>
  </si>
  <si>
    <t xml:space="preserve">Gavia </t>
  </si>
  <si>
    <t>Chapote blanco</t>
  </si>
  <si>
    <t>Diospyros palmeri</t>
  </si>
  <si>
    <t>Colima</t>
  </si>
  <si>
    <t>Zanthoxylum fagara</t>
  </si>
  <si>
    <t>Panalero</t>
  </si>
  <si>
    <t>Foresiera angustifolia</t>
  </si>
  <si>
    <t>Pita</t>
  </si>
  <si>
    <t>Yucca treculeana</t>
  </si>
  <si>
    <t>Palo Verde</t>
  </si>
  <si>
    <t>Granjeno</t>
  </si>
  <si>
    <t>Celtis pallida</t>
  </si>
  <si>
    <t xml:space="preserve">Tenaza </t>
  </si>
  <si>
    <t>Havardia pallens</t>
  </si>
  <si>
    <t xml:space="preserve">Uña de Gato </t>
  </si>
  <si>
    <t>Mimosa monancistra</t>
  </si>
  <si>
    <t>Tenaza</t>
  </si>
  <si>
    <t>Uña de Gato</t>
  </si>
  <si>
    <t>DiamCopa N-S</t>
  </si>
  <si>
    <t>SitioOrginal</t>
  </si>
  <si>
    <t>TipoArea</t>
  </si>
  <si>
    <t>Co.bo</t>
  </si>
  <si>
    <t>Eh.an</t>
  </si>
  <si>
    <t>Le.fr</t>
  </si>
  <si>
    <t>Eb.eb</t>
  </si>
  <si>
    <t>Ac.ri</t>
  </si>
  <si>
    <t>Ac.fa</t>
  </si>
  <si>
    <t>Se.sa</t>
  </si>
  <si>
    <t>Le.sp</t>
  </si>
  <si>
    <t>Pr.gl</t>
  </si>
  <si>
    <t>Pa.te</t>
  </si>
  <si>
    <t>Plata</t>
  </si>
  <si>
    <t>Pa.ac</t>
  </si>
  <si>
    <t>SinRestaurar</t>
  </si>
  <si>
    <t>Ja.di</t>
  </si>
  <si>
    <t>SinV</t>
  </si>
  <si>
    <t>SinVeg</t>
  </si>
  <si>
    <t>Referencia</t>
  </si>
  <si>
    <t>Ce.pa</t>
  </si>
  <si>
    <t>Di.pa</t>
  </si>
  <si>
    <t>Fo.an</t>
  </si>
  <si>
    <t>di.pa</t>
  </si>
  <si>
    <t>Ha.pa</t>
  </si>
  <si>
    <t>Mi.mo</t>
  </si>
  <si>
    <t>Yu.tr</t>
  </si>
  <si>
    <t>Za.fa</t>
  </si>
  <si>
    <t>Biomasa</t>
  </si>
  <si>
    <t>Carbono</t>
  </si>
  <si>
    <t>DiamCopa E-O</t>
  </si>
  <si>
    <t>DiamBase N-S</t>
  </si>
  <si>
    <t>DiamBase E-O</t>
  </si>
  <si>
    <t>DiamBase</t>
  </si>
  <si>
    <t>Bloque</t>
  </si>
  <si>
    <t>Abundancia</t>
  </si>
  <si>
    <t>AreaBasal</t>
  </si>
  <si>
    <t>AreaCopa</t>
  </si>
  <si>
    <t>ClaveEsp</t>
  </si>
  <si>
    <t>Etiquetas de fila</t>
  </si>
  <si>
    <t>Total general</t>
  </si>
  <si>
    <t>Suma de Carbono</t>
  </si>
  <si>
    <t>Suma de AreaBasal</t>
  </si>
  <si>
    <t>Suma de AreaCopa</t>
  </si>
  <si>
    <t>Cuenta de ClaveEsp</t>
  </si>
  <si>
    <t>Etiquetas de columna</t>
  </si>
  <si>
    <t>Suma de Biomasa</t>
  </si>
  <si>
    <t>SitioNum</t>
  </si>
  <si>
    <t>Index</t>
  </si>
  <si>
    <t>N/A</t>
  </si>
  <si>
    <t>Margaleff</t>
  </si>
  <si>
    <t>ShannonH</t>
  </si>
  <si>
    <t>ShannonHmax</t>
  </si>
  <si>
    <t>ShannonJ</t>
  </si>
  <si>
    <t>RiquezaEsp</t>
  </si>
  <si>
    <t>AreaBasalHa</t>
  </si>
  <si>
    <t>AreaCopaHa</t>
  </si>
  <si>
    <t>AbunanciaHa</t>
  </si>
  <si>
    <t>BiomasaHa</t>
  </si>
  <si>
    <t>CarbonoHa</t>
  </si>
  <si>
    <t>na</t>
  </si>
  <si>
    <t>Suma de Bloque</t>
  </si>
  <si>
    <t>Margalef</t>
  </si>
  <si>
    <t>Reference</t>
  </si>
  <si>
    <t>Restored</t>
  </si>
  <si>
    <t>Not Restored</t>
  </si>
  <si>
    <t>Names</t>
  </si>
  <si>
    <t>(en blanco)</t>
  </si>
  <si>
    <t>Clave</t>
  </si>
  <si>
    <t>NombreComun</t>
  </si>
  <si>
    <t>NombreCientifico</t>
  </si>
  <si>
    <t>CatDiamBase</t>
  </si>
  <si>
    <t>Total Suma de Biomasa</t>
  </si>
  <si>
    <t>Total Suma de Carbono</t>
  </si>
  <si>
    <t>CDB</t>
  </si>
  <si>
    <t>MgB ha-1</t>
  </si>
  <si>
    <t>MgC ha-1</t>
  </si>
  <si>
    <t>Categoria diametrica</t>
  </si>
  <si>
    <t>diametric category</t>
  </si>
  <si>
    <t>Total</t>
  </si>
  <si>
    <t>Descriptivos</t>
  </si>
  <si>
    <t/>
  </si>
  <si>
    <t>N</t>
  </si>
  <si>
    <t>Media</t>
  </si>
  <si>
    <t>Desviación estándar</t>
  </si>
  <si>
    <t>Error estándar</t>
  </si>
  <si>
    <t>95% del intervalo de confianza para la media</t>
  </si>
  <si>
    <t>Mínimo</t>
  </si>
  <si>
    <t>Máximo</t>
  </si>
  <si>
    <t>Límite inferior</t>
  </si>
  <si>
    <t>Límite superior</t>
  </si>
  <si>
    <t>1</t>
  </si>
  <si>
    <t>2</t>
  </si>
  <si>
    <t>3</t>
  </si>
  <si>
    <t>Subconjunto para alfa = 0.05</t>
  </si>
  <si>
    <t>Sig.</t>
  </si>
  <si>
    <t>Se visualizan las medias para los grupos en los subconjuntos homogéneos.</t>
  </si>
  <si>
    <t>a. Utiliza el tamaño de la muestra de la media armónica = 12,000.</t>
  </si>
  <si>
    <r>
      <t>Duncan</t>
    </r>
    <r>
      <rPr>
        <vertAlign val="superscript"/>
        <sz val="9"/>
        <color indexed="8"/>
        <rFont val="Arial"/>
        <family val="2"/>
      </rPr>
      <t>a</t>
    </r>
  </si>
  <si>
    <t>System</t>
  </si>
  <si>
    <t>Mean</t>
  </si>
  <si>
    <t>Standard deviation</t>
  </si>
  <si>
    <t>Standard error</t>
  </si>
  <si>
    <t>Leucaena leucocephala</t>
  </si>
  <si>
    <t>ClaveFinal</t>
  </si>
  <si>
    <t>Le.le</t>
  </si>
  <si>
    <t>Se.wr</t>
  </si>
  <si>
    <t>Senegalia wrightii</t>
  </si>
  <si>
    <t>La.ca</t>
  </si>
  <si>
    <t>Lantana canescens</t>
  </si>
  <si>
    <t>Yu.fi</t>
  </si>
  <si>
    <t>Yucca filifera</t>
  </si>
  <si>
    <t>Ba.sa</t>
  </si>
  <si>
    <t>Baccharis salicifolia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</si>
</sst>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#0"/>
    <numFmt numFmtId="165" formatCode="###0.0000"/>
    <numFmt numFmtId="166" formatCode="###0.00000"/>
    <numFmt numFmtId="167" formatCode="###0.00"/>
    <numFmt numFmtId="168" formatCode="####.00000"/>
    <numFmt numFmtId="169" formatCode="####.0000"/>
    <numFmt numFmtId="170" formatCode="###0.000"/>
    <numFmt numFmtId="171" formatCode="####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5">
    <xf numFmtId="0" fontId="0" fillId="0" borderId="0" xfId="0"/>
    <xf numFmtId="0" fontId="0" fillId="2" borderId="0" xfId="0" applyFill="1"/>
    <xf numFmtId="0" fontId="0" fillId="4" borderId="0" xfId="0" applyFill="1"/>
    <xf numFmtId="0" fontId="1" fillId="3" borderId="0" xfId="0" applyFont="1" applyFill="1"/>
    <xf numFmtId="0" fontId="1" fillId="2" borderId="0" xfId="0" applyFont="1" applyFill="1"/>
    <xf numFmtId="0" fontId="1" fillId="0" borderId="0" xfId="0" applyFont="1"/>
    <xf numFmtId="0" fontId="0" fillId="0" borderId="0" xfId="0" applyFont="1" applyFill="1"/>
    <xf numFmtId="0" fontId="1" fillId="5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5" borderId="0" xfId="0" applyFill="1"/>
    <xf numFmtId="2" fontId="0" fillId="0" borderId="0" xfId="0" applyNumberFormat="1"/>
    <xf numFmtId="2" fontId="0" fillId="4" borderId="0" xfId="0" applyNumberFormat="1" applyFill="1"/>
    <xf numFmtId="2" fontId="0" fillId="5" borderId="0" xfId="0" applyNumberFormat="1" applyFill="1"/>
    <xf numFmtId="2" fontId="0" fillId="2" borderId="0" xfId="0" applyNumberFormat="1" applyFill="1"/>
    <xf numFmtId="0" fontId="1" fillId="6" borderId="0" xfId="0" applyFont="1" applyFill="1"/>
    <xf numFmtId="0" fontId="2" fillId="0" borderId="1" xfId="0" applyFont="1" applyBorder="1" applyAlignment="1">
      <alignment horizontal="center" vertical="center"/>
    </xf>
    <xf numFmtId="0" fontId="3" fillId="0" borderId="0" xfId="1"/>
    <xf numFmtId="0" fontId="5" fillId="0" borderId="10" xfId="1" applyFont="1" applyBorder="1" applyAlignment="1">
      <alignment horizontal="center" wrapText="1"/>
    </xf>
    <xf numFmtId="0" fontId="5" fillId="0" borderId="3" xfId="1" applyFont="1" applyBorder="1" applyAlignment="1">
      <alignment horizontal="left" vertical="top"/>
    </xf>
    <xf numFmtId="164" fontId="5" fillId="0" borderId="13" xfId="1" applyNumberFormat="1" applyFont="1" applyBorder="1" applyAlignment="1">
      <alignment horizontal="right" vertical="center"/>
    </xf>
    <xf numFmtId="165" fontId="5" fillId="0" borderId="14" xfId="1" applyNumberFormat="1" applyFont="1" applyBorder="1" applyAlignment="1">
      <alignment horizontal="right" vertical="center"/>
    </xf>
    <xf numFmtId="166" fontId="5" fillId="0" borderId="14" xfId="1" applyNumberFormat="1" applyFont="1" applyBorder="1" applyAlignment="1">
      <alignment horizontal="right" vertical="center"/>
    </xf>
    <xf numFmtId="167" fontId="5" fillId="0" borderId="14" xfId="1" applyNumberFormat="1" applyFont="1" applyBorder="1" applyAlignment="1">
      <alignment horizontal="right" vertical="center"/>
    </xf>
    <xf numFmtId="167" fontId="5" fillId="0" borderId="15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left" vertical="top"/>
    </xf>
    <xf numFmtId="164" fontId="5" fillId="0" borderId="18" xfId="1" applyNumberFormat="1" applyFont="1" applyBorder="1" applyAlignment="1">
      <alignment horizontal="right" vertical="center"/>
    </xf>
    <xf numFmtId="165" fontId="5" fillId="0" borderId="19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167" fontId="5" fillId="0" borderId="19" xfId="1" applyNumberFormat="1" applyFont="1" applyBorder="1" applyAlignment="1">
      <alignment horizontal="right" vertical="center"/>
    </xf>
    <xf numFmtId="167" fontId="5" fillId="0" borderId="20" xfId="1" applyNumberFormat="1" applyFont="1" applyBorder="1" applyAlignment="1">
      <alignment horizontal="right" vertical="center"/>
    </xf>
    <xf numFmtId="0" fontId="5" fillId="0" borderId="22" xfId="1" applyFont="1" applyBorder="1" applyAlignment="1">
      <alignment horizontal="left" vertical="top" wrapText="1"/>
    </xf>
    <xf numFmtId="164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166" fontId="5" fillId="0" borderId="24" xfId="1" applyNumberFormat="1" applyFont="1" applyBorder="1" applyAlignment="1">
      <alignment horizontal="right" vertical="center"/>
    </xf>
    <xf numFmtId="167" fontId="5" fillId="0" borderId="24" xfId="1" applyNumberFormat="1" applyFont="1" applyBorder="1" applyAlignment="1">
      <alignment horizontal="right" vertical="center"/>
    </xf>
    <xf numFmtId="167" fontId="5" fillId="0" borderId="25" xfId="1" applyNumberFormat="1" applyFont="1" applyBorder="1" applyAlignment="1">
      <alignment horizontal="right" vertical="center"/>
    </xf>
    <xf numFmtId="168" fontId="5" fillId="0" borderId="19" xfId="1" applyNumberFormat="1" applyFont="1" applyBorder="1" applyAlignment="1">
      <alignment horizontal="right" vertical="center"/>
    </xf>
    <xf numFmtId="169" fontId="5" fillId="0" borderId="19" xfId="1" applyNumberFormat="1" applyFont="1" applyBorder="1" applyAlignment="1">
      <alignment horizontal="right" vertical="center"/>
    </xf>
    <xf numFmtId="0" fontId="5" fillId="0" borderId="8" xfId="1" applyFont="1" applyBorder="1" applyAlignment="1">
      <alignment horizontal="left" vertical="top" wrapText="1"/>
    </xf>
    <xf numFmtId="164" fontId="5" fillId="0" borderId="26" xfId="1" applyNumberFormat="1" applyFont="1" applyBorder="1" applyAlignment="1">
      <alignment horizontal="right" vertical="center"/>
    </xf>
    <xf numFmtId="165" fontId="5" fillId="0" borderId="27" xfId="1" applyNumberFormat="1" applyFont="1" applyBorder="1" applyAlignment="1">
      <alignment horizontal="right" vertical="center"/>
    </xf>
    <xf numFmtId="166" fontId="5" fillId="0" borderId="27" xfId="1" applyNumberFormat="1" applyFont="1" applyBorder="1" applyAlignment="1">
      <alignment horizontal="right" vertical="center"/>
    </xf>
    <xf numFmtId="168" fontId="5" fillId="0" borderId="27" xfId="1" applyNumberFormat="1" applyFont="1" applyBorder="1" applyAlignment="1">
      <alignment horizontal="right" vertical="center"/>
    </xf>
    <xf numFmtId="167" fontId="5" fillId="0" borderId="27" xfId="1" applyNumberFormat="1" applyFont="1" applyBorder="1" applyAlignment="1">
      <alignment horizontal="right" vertical="center"/>
    </xf>
    <xf numFmtId="167" fontId="5" fillId="0" borderId="28" xfId="1" applyNumberFormat="1" applyFont="1" applyBorder="1" applyAlignment="1">
      <alignment horizontal="right" vertical="center"/>
    </xf>
    <xf numFmtId="0" fontId="3" fillId="0" borderId="0" xfId="2"/>
    <xf numFmtId="0" fontId="5" fillId="7" borderId="0" xfId="2" applyFont="1" applyFill="1"/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29" xfId="2" applyFont="1" applyBorder="1" applyAlignment="1">
      <alignment horizontal="left" vertical="top"/>
    </xf>
    <xf numFmtId="164" fontId="5" fillId="0" borderId="13" xfId="2" applyNumberFormat="1" applyFont="1" applyBorder="1" applyAlignment="1">
      <alignment horizontal="right" vertical="center"/>
    </xf>
    <xf numFmtId="165" fontId="5" fillId="0" borderId="14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0" fontId="5" fillId="0" borderId="31" xfId="2" applyFont="1" applyBorder="1" applyAlignment="1">
      <alignment horizontal="left" vertical="top"/>
    </xf>
    <xf numFmtId="164" fontId="5" fillId="0" borderId="18" xfId="2" applyNumberFormat="1" applyFont="1" applyBorder="1" applyAlignment="1">
      <alignment horizontal="right" vertical="center"/>
    </xf>
    <xf numFmtId="0" fontId="5" fillId="0" borderId="19" xfId="2" applyFont="1" applyBorder="1" applyAlignment="1">
      <alignment horizontal="left" vertical="center" wrapText="1"/>
    </xf>
    <xf numFmtId="165" fontId="5" fillId="0" borderId="20" xfId="2" applyNumberFormat="1" applyFont="1" applyBorder="1" applyAlignment="1">
      <alignment horizontal="right" vertical="center"/>
    </xf>
    <xf numFmtId="0" fontId="5" fillId="0" borderId="30" xfId="2" applyFont="1" applyBorder="1" applyAlignment="1">
      <alignment horizontal="left" vertical="top" wrapText="1"/>
    </xf>
    <xf numFmtId="0" fontId="5" fillId="0" borderId="26" xfId="2" applyFont="1" applyBorder="1" applyAlignment="1">
      <alignment horizontal="left" vertical="center" wrapText="1"/>
    </xf>
    <xf numFmtId="170" fontId="5" fillId="0" borderId="27" xfId="2" applyNumberFormat="1" applyFont="1" applyBorder="1" applyAlignment="1">
      <alignment horizontal="right" vertical="center"/>
    </xf>
    <xf numFmtId="171" fontId="5" fillId="0" borderId="28" xfId="2" applyNumberFormat="1" applyFont="1" applyBorder="1" applyAlignment="1">
      <alignment horizontal="right" vertical="center"/>
    </xf>
    <xf numFmtId="169" fontId="5" fillId="0" borderId="14" xfId="2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1" fillId="8" borderId="33" xfId="0" applyFont="1" applyFill="1" applyBorder="1" applyAlignment="1">
      <alignment horizontal="left"/>
    </xf>
    <xf numFmtId="0" fontId="1" fillId="8" borderId="33" xfId="0" applyNumberFormat="1" applyFont="1" applyFill="1" applyBorder="1"/>
    <xf numFmtId="0" fontId="1" fillId="8" borderId="34" xfId="0" applyFont="1" applyFill="1" applyBorder="1"/>
    <xf numFmtId="0" fontId="1" fillId="9" borderId="0" xfId="0" applyFont="1" applyFill="1"/>
    <xf numFmtId="0" fontId="0" fillId="10" borderId="0" xfId="0" applyFont="1" applyFill="1"/>
    <xf numFmtId="0" fontId="8" fillId="10" borderId="0" xfId="0" applyFont="1" applyFill="1"/>
    <xf numFmtId="0" fontId="5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left" wrapText="1"/>
    </xf>
    <xf numFmtId="0" fontId="5" fillId="0" borderId="30" xfId="2" applyFont="1" applyBorder="1" applyAlignment="1">
      <alignment horizontal="left" wrapText="1"/>
    </xf>
    <xf numFmtId="0" fontId="5" fillId="0" borderId="4" xfId="2" applyFont="1" applyBorder="1" applyAlignment="1">
      <alignment horizontal="center" wrapText="1"/>
    </xf>
    <xf numFmtId="0" fontId="5" fillId="0" borderId="9" xfId="2" applyFont="1" applyBorder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12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wrapText="1"/>
    </xf>
    <xf numFmtId="0" fontId="5" fillId="0" borderId="3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5" fillId="0" borderId="8" xfId="1" applyFont="1" applyBorder="1" applyAlignment="1">
      <alignment horizontal="left" wrapText="1"/>
    </xf>
    <xf numFmtId="0" fontId="5" fillId="0" borderId="4" xfId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</cellXfs>
  <cellStyles count="3">
    <cellStyle name="Normal" xfId="0" builtinId="0"/>
    <cellStyle name="Normal_Hoja9" xfId="1"/>
    <cellStyle name="Normal_SalidaSPS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troUsuario" refreshedDate="43128.352175462962" createdVersion="6" refreshedVersion="6" minRefreshableVersion="3" recordCount="328">
  <cacheSource type="worksheet">
    <worksheetSource ref="E1:H329" sheet="TodasAreas"/>
  </cacheSource>
  <cacheFields count="4">
    <cacheField name="SitioNum" numFmtId="0">
      <sharedItems containsSemiMixedTypes="0" containsString="0" containsNumber="1" containsInteger="1" minValue="1" maxValue="36" count="3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</sharedItems>
    </cacheField>
    <cacheField name="Nombre Común" numFmtId="0">
      <sharedItems/>
    </cacheField>
    <cacheField name="Nombre Científico" numFmtId="0">
      <sharedItems containsBlank="1"/>
    </cacheField>
    <cacheField name="ClaveEsp" numFmtId="0">
      <sharedItems count="21">
        <s v="Ac.ri"/>
        <s v="Co.bo"/>
        <s v="Pr.gl"/>
        <s v="Di.pa"/>
        <s v="Fo.an"/>
        <s v="Pa.te"/>
        <s v="Yu.tr"/>
        <s v="Za.fa"/>
        <s v="Ce.pa"/>
        <s v="Eb.eb"/>
        <s v="Ha.pa"/>
        <s v="Mi.mo"/>
        <s v="Le.fr"/>
        <s v="Ac.fa"/>
        <s v="Se.sa"/>
        <s v="Le.sp"/>
        <s v="Pa.ac"/>
        <s v="Eh.an"/>
        <s v="Plata"/>
        <s v="SinV"/>
        <s v="Ja.d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troUsuario" refreshedDate="43128.410950115744" createdVersion="6" refreshedVersion="6" minRefreshableVersion="3" recordCount="328">
  <cacheSource type="worksheet">
    <worksheetSource ref="A1:U329" sheet="TodasAreas"/>
  </cacheSource>
  <cacheFields count="20">
    <cacheField name="TipoArea" numFmtId="0">
      <sharedItems count="3">
        <s v="Referencia"/>
        <s v="Restaurada"/>
        <s v="SinRestaurar"/>
      </sharedItems>
    </cacheField>
    <cacheField name="Bloque" numFmtId="0">
      <sharedItems containsSemiMixedTypes="0" containsString="0" containsNumber="1" containsInteger="1" minValue="1" maxValue="3" count="3">
        <n v="1"/>
        <n v="2"/>
        <n v="3"/>
      </sharedItems>
    </cacheField>
    <cacheField name="SitioOrginal" numFmtId="0">
      <sharedItems containsString="0" containsBlank="1" containsNumber="1" containsInteger="1" minValue="1" maxValue="19"/>
    </cacheField>
    <cacheField name="Sitio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SitioNum" numFmtId="0">
      <sharedItems containsSemiMixedTypes="0" containsString="0" containsNumber="1" containsInteger="1" minValue="1" maxValue="36"/>
    </cacheField>
    <cacheField name="Nombre Común" numFmtId="0">
      <sharedItems count="25">
        <s v="Gavia "/>
        <s v="Anacahuita "/>
        <s v="Mezquite"/>
        <s v="Gavia"/>
        <s v="Anacahuita"/>
        <s v="Chapote blanco"/>
        <s v="Panalero"/>
        <s v="Palo verde"/>
        <s v="Pita"/>
        <s v="Colima"/>
        <s v="Granjeno"/>
        <s v="Ebano"/>
        <s v="Tenaza "/>
        <s v="Uña de Gato "/>
        <s v="Cenizo"/>
        <s v="Tenaza"/>
        <s v="Uña de Gato"/>
        <s v="Huizache"/>
        <s v="Jara"/>
        <s v="Leucaena"/>
        <s v="Retama"/>
        <s v="Anacua"/>
        <s v="Plantana"/>
        <s v="SinVeg"/>
        <s v="Sangre de drago"/>
      </sharedItems>
    </cacheField>
    <cacheField name="Nombre Científico" numFmtId="0">
      <sharedItems containsBlank="1" count="26">
        <s v="Acacia rigidula"/>
        <s v="Cordia boissieri"/>
        <s v="Prosopis glandulosa"/>
        <s v="Diospyros palmeri"/>
        <s v="Foresiera angustifolia"/>
        <s v="Parkinsonia texana"/>
        <s v="Yucca treculeana"/>
        <s v="Zanthoxylum fagara"/>
        <s v="Celtis pallida"/>
        <s v="Ebenopsis ebano"/>
        <s v="Havardia pallens"/>
        <s v="Mimosa monancistra"/>
        <s v="Leucophyllum frutescens"/>
        <s v="Acacia farnesiana "/>
        <s v="Cordia boissieri"/>
        <s v="Senecio salignus"/>
        <s v="Leucophyllum frutescens"/>
        <s v="Leucaena spp."/>
        <s v="Leucophyllum frutescens "/>
        <s v="Parkinsonia acueleata"/>
        <s v="Ehretia anacua"/>
        <m/>
        <s v="SinVeg"/>
        <s v="Jatropha dioica"/>
        <s v="Acacia farnesiana"/>
        <s v="Prospis glandulosa"/>
      </sharedItems>
    </cacheField>
    <cacheField name="ClaveEsp" numFmtId="0">
      <sharedItems count="21">
        <s v="Ac.ri"/>
        <s v="Co.bo"/>
        <s v="Pr.gl"/>
        <s v="Di.pa"/>
        <s v="Fo.an"/>
        <s v="Pa.te"/>
        <s v="Yu.tr"/>
        <s v="Za.fa"/>
        <s v="Ce.pa"/>
        <s v="Eb.eb"/>
        <s v="Ha.pa"/>
        <s v="Mi.mo"/>
        <s v="Le.fr"/>
        <s v="Ac.fa"/>
        <s v="Se.sa"/>
        <s v="Le.sp"/>
        <s v="Pa.ac"/>
        <s v="Eh.an"/>
        <s v="Plata"/>
        <s v="SinV"/>
        <s v="Ja.di"/>
      </sharedItems>
    </cacheField>
    <cacheField name="DiamCopa N-S" numFmtId="0">
      <sharedItems containsSemiMixedTypes="0" containsString="0" containsNumber="1" minValue="0" maxValue="964"/>
    </cacheField>
    <cacheField name="DiamCopa E-O" numFmtId="0">
      <sharedItems containsSemiMixedTypes="0" containsString="0" containsNumber="1" minValue="0" maxValue="1043"/>
    </cacheField>
    <cacheField name="DiamBase N-S" numFmtId="0">
      <sharedItems containsSemiMixedTypes="0" containsString="0" containsNumber="1" minValue="0" maxValue="28"/>
    </cacheField>
    <cacheField name="DiamBase E-O" numFmtId="0">
      <sharedItems containsSemiMixedTypes="0" containsString="0" containsNumber="1" minValue="0" maxValue="32"/>
    </cacheField>
    <cacheField name="Altura (cm)" numFmtId="0">
      <sharedItems containsSemiMixedTypes="0" containsString="0" containsNumber="1" minValue="0" maxValue="584"/>
    </cacheField>
    <cacheField name="DiamBase" numFmtId="0">
      <sharedItems containsSemiMixedTypes="0" containsString="0" containsNumber="1" minValue="0" maxValue="36" count="126">
        <n v="3"/>
        <n v="19.5"/>
        <n v="5.5"/>
        <n v="3.5000000000000004"/>
        <n v="8"/>
        <n v="22"/>
        <n v="5"/>
        <n v="6"/>
        <n v="7.0000000000000009"/>
        <n v="9"/>
        <n v="36"/>
        <n v="18"/>
        <n v="4"/>
        <n v="16"/>
        <n v="10"/>
        <n v="11"/>
        <n v="19"/>
        <n v="25"/>
        <n v="13"/>
        <n v="14.000000000000002"/>
        <n v="12"/>
        <n v="17"/>
        <n v="15"/>
        <n v="26"/>
        <n v="32"/>
        <n v="14"/>
        <n v="9.5"/>
        <n v="7.5"/>
        <n v="7"/>
        <n v="6.75"/>
        <n v="6.5"/>
        <n v="4.75"/>
        <n v="3.75"/>
        <n v="3.25"/>
        <n v="2.75"/>
        <n v="2"/>
        <n v="1.75"/>
        <n v="1"/>
        <n v="17.149999999999999"/>
        <n v="3.5"/>
        <n v="2.5"/>
        <n v="12.75"/>
        <n v="7.35"/>
        <n v="6.25"/>
        <n v="4.25"/>
        <n v="17.5"/>
        <n v="13.5"/>
        <n v="10.5"/>
        <n v="9.25"/>
        <n v="8.25"/>
        <n v="0.85"/>
        <n v="20.5"/>
        <n v="15.5"/>
        <n v="2.25"/>
        <n v="14.5"/>
        <n v="11.5"/>
        <n v="4.5"/>
        <n v="22.799999999999997"/>
        <n v="17.299999999999997"/>
        <n v="9.9"/>
        <n v="9.3000000000000007"/>
        <n v="6.35"/>
        <n v="5.9"/>
        <n v="3.7"/>
        <n v="2.95"/>
        <n v="2.8"/>
        <n v="1.8"/>
        <n v="1.7000000000000002"/>
        <n v="1.2999999999999998"/>
        <n v="1.05"/>
        <n v="17.75"/>
        <n v="11.600000000000001"/>
        <n v="8.3099999999999987"/>
        <n v="5.6999999999999993"/>
        <n v="5.25"/>
        <n v="4.95"/>
        <n v="4.5999999999999996"/>
        <n v="4.2"/>
        <n v="4.0999999999999996"/>
        <n v="3.65"/>
        <n v="3.1"/>
        <n v="3.05"/>
        <n v="2.4"/>
        <n v="2.1"/>
        <n v="21.15"/>
        <n v="18.649999999999999"/>
        <n v="13.55"/>
        <n v="12.25"/>
        <n v="12.15"/>
        <n v="9.4499999999999993"/>
        <n v="8.9499999999999993"/>
        <n v="8.8000000000000007"/>
        <n v="8.4499999999999993"/>
        <n v="8.3000000000000007"/>
        <n v="5.4499999999999993"/>
        <n v="5.4"/>
        <n v="4.9499999999999993"/>
        <n v="4.9000000000000004"/>
        <n v="4.8499999999999996"/>
        <n v="4.6500000000000004"/>
        <n v="3.6"/>
        <n v="2.1500000000000004"/>
        <n v="14.7"/>
        <n v="8.85"/>
        <n v="0.6"/>
        <n v="22.299999999999997"/>
        <n v="16.75"/>
        <n v="15.55"/>
        <n v="10.55"/>
        <n v="6.3000000000000007"/>
        <n v="6.15"/>
        <n v="5.75"/>
        <n v="5.05"/>
        <n v="2.2000000000000002"/>
        <n v="12.45"/>
        <n v="9.9499999999999993"/>
        <n v="9.15"/>
        <n v="3.35"/>
        <n v="3.3"/>
        <n v="3.2"/>
        <n v="1.1499999999999999"/>
        <n v="1.1000000000000001"/>
        <n v="0"/>
        <n v="0.65"/>
        <n v="0.45"/>
        <n v="30"/>
      </sharedItems>
    </cacheField>
    <cacheField name="AltTotal" numFmtId="0">
      <sharedItems containsSemiMixedTypes="0" containsString="0" containsNumber="1" minValue="0" maxValue="8.92"/>
    </cacheField>
    <cacheField name="DiamCopa" numFmtId="0">
      <sharedItems containsSemiMixedTypes="0" containsString="0" containsNumber="1" minValue="0" maxValue="10.035" count="283">
        <n v="2.2599999999999998"/>
        <n v="2.2250000000000001"/>
        <n v="2.0449999999999999"/>
        <n v="2.625"/>
        <n v="2.8600000000000003"/>
        <n v="7.2799999999999994"/>
        <n v="2.3449999999999998"/>
        <n v="2.4900000000000002"/>
        <n v="4.26"/>
        <n v="2.1799999999999997"/>
        <n v="2.6"/>
        <n v="1.9550000000000001"/>
        <n v="2.8250000000000002"/>
        <n v="1.53"/>
        <n v="4.09"/>
        <n v="3.57"/>
        <n v="4.0449999999999999"/>
        <n v="1.59"/>
        <n v="1.4750000000000001"/>
        <n v="1.855"/>
        <n v="1.6950000000000001"/>
        <n v="2.8"/>
        <n v="2.79"/>
        <n v="3.3449999999999998"/>
        <n v="3.3499999999999996"/>
        <n v="4.04"/>
        <n v="5.43"/>
        <n v="2.08"/>
        <n v="2.8899999999999997"/>
        <n v="2.9950000000000001"/>
        <n v="2.375"/>
        <n v="3.3250000000000002"/>
        <n v="3.0999999999999996"/>
        <n v="3.92"/>
        <n v="4.59"/>
        <n v="4.29"/>
        <n v="3.4649999999999999"/>
        <n v="5.6750000000000007"/>
        <n v="4.25"/>
        <n v="6.97"/>
        <n v="9.5150000000000006"/>
        <n v="2.6349999999999998"/>
        <n v="4.6449999999999996"/>
        <n v="3.8150000000000004"/>
        <n v="1.7649999999999999"/>
        <n v="2.04"/>
        <n v="2.8849999999999998"/>
        <n v="2.52"/>
        <n v="3.07"/>
        <n v="2.7"/>
        <n v="3.4450000000000003"/>
        <n v="4.0199999999999996"/>
        <n v="6.7249999999999996"/>
        <n v="3.4400000000000004"/>
        <n v="1.92"/>
        <n v="2.2149999999999999"/>
        <n v="3.6399999999999997"/>
        <n v="4.9550000000000001"/>
        <n v="6.09"/>
        <n v="2.3650000000000002"/>
        <n v="3.04"/>
        <n v="2.835"/>
        <n v="3.17"/>
        <n v="3.0350000000000001"/>
        <n v="3.6349999999999998"/>
        <n v="3.5"/>
        <n v="4.24"/>
        <n v="3.2050000000000001"/>
        <n v="5.4850000000000003"/>
        <n v="3.0150000000000001"/>
        <n v="3.38"/>
        <n v="4.37"/>
        <n v="2.585"/>
        <n v="2.5150000000000001"/>
        <n v="2.94"/>
        <n v="3.2"/>
        <n v="3.085"/>
        <n v="5.5"/>
        <n v="7.1850000000000005"/>
        <n v="2.23"/>
        <n v="2.3499999999999996"/>
        <n v="2.7549999999999999"/>
        <n v="3.6100000000000003"/>
        <n v="1.29"/>
        <n v="1.885"/>
        <n v="2.085"/>
        <n v="3.8200000000000003"/>
        <n v="4.2050000000000001"/>
        <n v="1.44"/>
        <n v="1.5550000000000002"/>
        <n v="1.6850000000000001"/>
        <n v="1.9100000000000001"/>
        <n v="3.1150000000000002"/>
        <n v="3.58"/>
        <n v="4.1050000000000004"/>
        <n v="4.6850000000000005"/>
        <n v="5.4950000000000001"/>
        <n v="7.5549999999999997"/>
        <n v="8.17"/>
        <n v="1.895"/>
        <n v="3.79"/>
        <n v="3.84"/>
        <n v="5.28"/>
        <n v="3.3150000000000004"/>
        <n v="3.5449999999999999"/>
        <n v="4.07"/>
        <n v="4.415"/>
        <n v="4.9849999999999994"/>
        <n v="3.645"/>
        <n v="4.6950000000000003"/>
        <n v="1.56"/>
        <n v="7.55"/>
        <n v="1.74"/>
        <n v="2.6950000000000003"/>
        <n v="4.3950000000000005"/>
        <n v="4.5050000000000008"/>
        <n v="5.3849999999999998"/>
        <n v="4.9950000000000001"/>
        <n v="4.7750000000000004"/>
        <n v="1.81"/>
        <n v="3.6"/>
        <n v="3.8149999999999999"/>
        <n v="4.585"/>
        <n v="1.2050000000000001"/>
        <n v="2.5"/>
        <n v="2.8499999999999996"/>
        <n v="3.71"/>
        <n v="5.29"/>
        <n v="5.25"/>
        <n v="2.21"/>
        <n v="4.6749999999999998"/>
        <n v="3.87"/>
        <n v="2.875"/>
        <n v="3.76"/>
        <n v="2.02"/>
        <n v="2.5750000000000002"/>
        <n v="2.25"/>
        <n v="2.68"/>
        <n v="1.75"/>
        <n v="2.3849999999999998"/>
        <n v="2.125"/>
        <n v="1.075"/>
        <n v="1.52"/>
        <n v="2.7749999999999999"/>
        <n v="2.64"/>
        <n v="1.0900000000000001"/>
        <n v="1.325"/>
        <n v="1.1499999999999999"/>
        <n v="1.145"/>
        <n v="0.81"/>
        <n v="1.2749999999999999"/>
        <n v="0.76"/>
        <n v="0.85"/>
        <n v="0.47"/>
        <n v="0.5"/>
        <n v="0.69499999999999995"/>
        <n v="0.495"/>
        <n v="4.95"/>
        <n v="2.95"/>
        <n v="2.9"/>
        <n v="2.7349999999999999"/>
        <n v="2.85"/>
        <n v="3.35"/>
        <n v="1.925"/>
        <n v="2.5950000000000002"/>
        <n v="0.64500000000000002"/>
        <n v="0.97"/>
        <n v="4.45"/>
        <n v="3.7650000000000001"/>
        <n v="7.2"/>
        <n v="3.85"/>
        <n v="2.4049999999999998"/>
        <n v="2.11"/>
        <n v="2.5499999999999998"/>
        <n v="2.1"/>
        <n v="2.97"/>
        <n v="1.07"/>
        <n v="1.3049999999999999"/>
        <n v="3.9"/>
        <n v="7.67"/>
        <n v="4.6050000000000004"/>
        <n v="4.2249999999999996"/>
        <n v="1.69"/>
        <n v="0.875"/>
        <n v="1"/>
        <n v="1.5"/>
        <n v="0.45"/>
        <n v="0.20499999999999999"/>
        <n v="7.6950000000000003"/>
        <n v="4.75"/>
        <n v="3.3"/>
        <n v="4.6500000000000004"/>
        <n v="4.915"/>
        <n v="1.8"/>
        <n v="2.12"/>
        <n v="6.3049999999999997"/>
        <n v="6.23"/>
        <n v="2.65"/>
        <n v="3.16"/>
        <n v="3.0249999999999999"/>
        <n v="1.5049999999999999"/>
        <n v="1.55"/>
        <n v="0.97499999999999998"/>
        <n v="4.125"/>
        <n v="4.01"/>
        <n v="4.05"/>
        <n v="3.4249999999999998"/>
        <n v="1.2450000000000001"/>
        <n v="2.4750000000000001"/>
        <n v="0.77"/>
        <n v="0.95499999999999996"/>
        <n v="1.58"/>
        <n v="1.94"/>
        <n v="0.79500000000000004"/>
        <n v="1.88"/>
        <n v="1.33"/>
        <n v="1.405"/>
        <n v="6.15"/>
        <n v="4.3499999999999996"/>
        <n v="1.51"/>
        <n v="3.31"/>
        <n v="1.32"/>
        <n v="2.5299999999999998"/>
        <n v="1.1100000000000001"/>
        <n v="2.105"/>
        <n v="1.155"/>
        <n v="0.78500000000000003"/>
        <n v="0.71499999999999997"/>
        <n v="1.17"/>
        <n v="0.83"/>
        <n v="0.92500000000000004"/>
        <n v="1.4350000000000001"/>
        <n v="1.66"/>
        <n v="0.42499999999999999"/>
        <n v="6.5"/>
        <n v="2.5350000000000001"/>
        <n v="3.65"/>
        <n v="3.96"/>
        <n v="3.51"/>
        <n v="2.77"/>
        <n v="3.25"/>
        <n v="2.4300000000000002"/>
        <n v="2.5249999999999999"/>
        <n v="3.375"/>
        <n v="0.66500000000000004"/>
        <n v="2.0299999999999998"/>
        <n v="1.665"/>
        <n v="0.94499999999999995"/>
        <n v="0.75"/>
        <n v="1.99"/>
        <n v="1.08"/>
        <n v="3.15"/>
        <n v="1.865"/>
        <n v="1.3"/>
        <n v="1.675"/>
        <n v="1.7050000000000001"/>
        <n v="2.06"/>
        <n v="0.27"/>
        <n v="5.67"/>
        <n v="3.9550000000000001"/>
        <n v="3.7250000000000001"/>
        <n v="3.06"/>
        <n v="3.4049999999999998"/>
        <n v="2.46"/>
        <n v="1.35"/>
        <n v="3.69"/>
        <n v="1.385"/>
        <n v="1.1299999999999999"/>
        <n v="1.4850000000000001"/>
        <n v="1.655"/>
        <n v="4.82"/>
        <n v="9.0000000000000011E-3"/>
        <n v="0"/>
        <n v="0.35"/>
        <n v="0.375"/>
        <n v="1.03"/>
        <n v="0.73"/>
        <n v="10.035"/>
        <n v="4.33"/>
        <n v="4.5"/>
        <n v="0.65"/>
        <n v="1.85"/>
        <n v="1.6"/>
      </sharedItems>
    </cacheField>
    <cacheField name="Biomasa" numFmtId="0">
      <sharedItems containsSemiMixedTypes="0" containsString="0" containsNumber="1" minValue="0" maxValue="299.97681172974052"/>
    </cacheField>
    <cacheField name="Carbono" numFmtId="0">
      <sharedItems containsSemiMixedTypes="0" containsString="0" containsNumber="1" minValue="0" maxValue="136.18947252530219"/>
    </cacheField>
    <cacheField name="AreaBasal" numFmtId="0">
      <sharedItems containsSemiMixedTypes="0" containsString="0" containsNumber="1" minValue="0" maxValue="0.10178760197630929"/>
    </cacheField>
    <cacheField name="AreaCopa" numFmtId="0">
      <sharedItems containsSemiMixedTypes="0" containsString="0" containsNumber="1" minValue="0" maxValue="79.0905571668732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OtroUsuario" refreshedDate="43185.858731712964" createdVersion="6" refreshedVersion="6" minRefreshableVersion="3" recordCount="328">
  <cacheSource type="worksheet">
    <worksheetSource ref="A1:V329" sheet="TodasAreas"/>
  </cacheSource>
  <cacheFields count="22">
    <cacheField name="TipoArea" numFmtId="0">
      <sharedItems count="3">
        <s v="Referencia"/>
        <s v="Restaurada"/>
        <s v="SinRestaurar"/>
      </sharedItems>
    </cacheField>
    <cacheField name="Bloque" numFmtId="0">
      <sharedItems containsSemiMixedTypes="0" containsString="0" containsNumber="1" containsInteger="1" minValue="1" maxValue="3"/>
    </cacheField>
    <cacheField name="SitioOrginal" numFmtId="0">
      <sharedItems containsString="0" containsBlank="1" containsNumber="1" containsInteger="1" minValue="1" maxValue="19"/>
    </cacheField>
    <cacheField name="Sitio" numFmtId="0">
      <sharedItems containsSemiMixedTypes="0" containsString="0" containsNumber="1" containsInteger="1" minValue="1" maxValue="12"/>
    </cacheField>
    <cacheField name="SitioNum" numFmtId="0">
      <sharedItems containsSemiMixedTypes="0" containsString="0" containsNumber="1" containsInteger="1" minValue="1" maxValue="36"/>
    </cacheField>
    <cacheField name="Nombre Común" numFmtId="0">
      <sharedItems/>
    </cacheField>
    <cacheField name="Nombre Científico" numFmtId="0">
      <sharedItems containsBlank="1"/>
    </cacheField>
    <cacheField name="ClaveEsp" numFmtId="0">
      <sharedItems/>
    </cacheField>
    <cacheField name="DiamCopa N-S" numFmtId="0">
      <sharedItems containsSemiMixedTypes="0" containsString="0" containsNumber="1" minValue="0" maxValue="964"/>
    </cacheField>
    <cacheField name="DiamCopa E-O" numFmtId="0">
      <sharedItems containsSemiMixedTypes="0" containsString="0" containsNumber="1" minValue="0" maxValue="1043"/>
    </cacheField>
    <cacheField name="DiamBase N-S" numFmtId="0">
      <sharedItems containsSemiMixedTypes="0" containsString="0" containsNumber="1" minValue="0" maxValue="28"/>
    </cacheField>
    <cacheField name="DiamBase E-O" numFmtId="0">
      <sharedItems containsSemiMixedTypes="0" containsString="0" containsNumber="1" minValue="0" maxValue="32"/>
    </cacheField>
    <cacheField name="Altura (cm)" numFmtId="0">
      <sharedItems containsSemiMixedTypes="0" containsString="0" containsNumber="1" minValue="0" maxValue="584"/>
    </cacheField>
    <cacheField name="DiamBase" numFmtId="0">
      <sharedItems containsSemiMixedTypes="0" containsString="0" containsNumber="1" minValue="0" maxValue="36"/>
    </cacheField>
    <cacheField name="CatDiamBase" numFmtId="0">
      <sharedItems containsSemiMixedTypes="0" containsString="0" containsNumber="1" containsInteger="1" minValue="0" maxValue="35" count="8">
        <n v="5"/>
        <n v="20"/>
        <n v="10"/>
        <n v="35"/>
        <n v="15"/>
        <n v="25"/>
        <n v="30"/>
        <n v="0"/>
      </sharedItems>
    </cacheField>
    <cacheField name="AltTotal" numFmtId="0">
      <sharedItems containsSemiMixedTypes="0" containsString="0" containsNumber="1" minValue="0" maxValue="8.92"/>
    </cacheField>
    <cacheField name="DiamCopa" numFmtId="0">
      <sharedItems containsSemiMixedTypes="0" containsString="0" containsNumber="1" minValue="0" maxValue="10.035"/>
    </cacheField>
    <cacheField name="Biomasa" numFmtId="0">
      <sharedItems containsSemiMixedTypes="0" containsString="0" containsNumber="1" minValue="0" maxValue="299.97681172974052"/>
    </cacheField>
    <cacheField name="Carbono" numFmtId="0">
      <sharedItems containsSemiMixedTypes="0" containsString="0" containsNumber="1" minValue="0" maxValue="136.18947252530219"/>
    </cacheField>
    <cacheField name="AreaBasal" numFmtId="0">
      <sharedItems containsSemiMixedTypes="0" containsString="0" containsNumber="1" minValue="0" maxValue="0.10178760197630929"/>
    </cacheField>
    <cacheField name="AreaCopa" numFmtId="0">
      <sharedItems containsSemiMixedTypes="0" containsString="0" containsNumber="1" minValue="0" maxValue="79.090557166873211"/>
    </cacheField>
    <cacheField name="CDB" numFmtId="0">
      <sharedItems containsSemiMixedTypes="0" containsString="0" containsNumber="1" containsInteg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8">
  <r>
    <x v="0"/>
    <s v="Gavia "/>
    <s v="Acacia rigidula"/>
    <x v="0"/>
  </r>
  <r>
    <x v="0"/>
    <s v="Gavia "/>
    <s v="Acacia rigidula"/>
    <x v="0"/>
  </r>
  <r>
    <x v="0"/>
    <s v="Gavia "/>
    <s v="Acacia rigidula"/>
    <x v="0"/>
  </r>
  <r>
    <x v="0"/>
    <s v="Gavia "/>
    <s v="Acacia rigidula"/>
    <x v="0"/>
  </r>
  <r>
    <x v="0"/>
    <s v="Anacahuita "/>
    <s v="Cordia boissieri"/>
    <x v="1"/>
  </r>
  <r>
    <x v="0"/>
    <s v="Mezquite"/>
    <s v="Prosopis glandulosa"/>
    <x v="2"/>
  </r>
  <r>
    <x v="1"/>
    <s v="Gavia"/>
    <s v="Acacia rigidula"/>
    <x v="0"/>
  </r>
  <r>
    <x v="1"/>
    <s v="Gavia"/>
    <s v="Acacia rigidula"/>
    <x v="0"/>
  </r>
  <r>
    <x v="1"/>
    <s v="Gavia"/>
    <s v="Acacia rigidula"/>
    <x v="0"/>
  </r>
  <r>
    <x v="1"/>
    <s v="Anacahuita"/>
    <s v="Cordia boissieri"/>
    <x v="1"/>
  </r>
  <r>
    <x v="1"/>
    <s v="Anacahuita"/>
    <s v="Cordia boissieri"/>
    <x v="1"/>
  </r>
  <r>
    <x v="1"/>
    <s v="Chapote blanco"/>
    <s v="Diospyros palmeri"/>
    <x v="3"/>
  </r>
  <r>
    <x v="1"/>
    <s v="Chapote blanco"/>
    <s v="Diospyros palmeri"/>
    <x v="3"/>
  </r>
  <r>
    <x v="1"/>
    <s v="Panalero"/>
    <s v="Foresiera angustifolia"/>
    <x v="4"/>
  </r>
  <r>
    <x v="1"/>
    <s v="Palo verde"/>
    <s v="Parkinsonia texana"/>
    <x v="5"/>
  </r>
  <r>
    <x v="1"/>
    <s v="Pita"/>
    <s v="Yucca treculeana"/>
    <x v="6"/>
  </r>
  <r>
    <x v="1"/>
    <s v="Colima"/>
    <s v="Zanthoxylum fagara"/>
    <x v="7"/>
  </r>
  <r>
    <x v="2"/>
    <s v="Gavia"/>
    <s v="Acacia rigidula"/>
    <x v="0"/>
  </r>
  <r>
    <x v="2"/>
    <s v="Gavia"/>
    <s v="Acacia rigidula"/>
    <x v="0"/>
  </r>
  <r>
    <x v="2"/>
    <s v="Gavia"/>
    <s v="Acacia rigidula"/>
    <x v="0"/>
  </r>
  <r>
    <x v="2"/>
    <s v="Gavia"/>
    <s v="Acacia rigidula"/>
    <x v="0"/>
  </r>
  <r>
    <x v="2"/>
    <s v="Gavia"/>
    <s v="Acacia rigidula"/>
    <x v="0"/>
  </r>
  <r>
    <x v="2"/>
    <s v="Gavia"/>
    <s v="Acacia rigidula"/>
    <x v="0"/>
  </r>
  <r>
    <x v="2"/>
    <s v="Gavia"/>
    <s v="Acacia rigidula"/>
    <x v="0"/>
  </r>
  <r>
    <x v="2"/>
    <s v="Gavia"/>
    <s v="Acacia rigidula"/>
    <x v="0"/>
  </r>
  <r>
    <x v="2"/>
    <s v="Anacahuita"/>
    <s v="Cordia boissieri"/>
    <x v="1"/>
  </r>
  <r>
    <x v="2"/>
    <s v="Anacahuita"/>
    <s v="Cordia boissieri"/>
    <x v="1"/>
  </r>
  <r>
    <x v="2"/>
    <s v="Anacahuita"/>
    <s v="Cordia boissieri"/>
    <x v="1"/>
  </r>
  <r>
    <x v="2"/>
    <s v="Palo verde"/>
    <s v="Parkinsonia texana"/>
    <x v="5"/>
  </r>
  <r>
    <x v="2"/>
    <s v="Palo verde"/>
    <s v="Parkinsonia texana"/>
    <x v="5"/>
  </r>
  <r>
    <x v="2"/>
    <s v="Palo verde"/>
    <s v="Parkinsonia texana"/>
    <x v="5"/>
  </r>
  <r>
    <x v="2"/>
    <s v="Colima"/>
    <s v="Zanthoxylum fagara"/>
    <x v="7"/>
  </r>
  <r>
    <x v="2"/>
    <s v="Colima"/>
    <s v="Zanthoxylum fagara"/>
    <x v="7"/>
  </r>
  <r>
    <x v="2"/>
    <s v="Colima"/>
    <s v="Zanthoxylum fagara"/>
    <x v="7"/>
  </r>
  <r>
    <x v="2"/>
    <s v="Colima"/>
    <s v="Zanthoxylum fagara"/>
    <x v="7"/>
  </r>
  <r>
    <x v="2"/>
    <s v="Colima"/>
    <s v="Zanthoxylum fagara"/>
    <x v="7"/>
  </r>
  <r>
    <x v="2"/>
    <s v="Colima"/>
    <s v="Zanthoxylum fagara"/>
    <x v="7"/>
  </r>
  <r>
    <x v="2"/>
    <s v="Colima"/>
    <s v="Zanthoxylum fagara"/>
    <x v="7"/>
  </r>
  <r>
    <x v="3"/>
    <s v="Granjeno"/>
    <s v="Celtis pallida"/>
    <x v="8"/>
  </r>
  <r>
    <x v="3"/>
    <s v="Anacahuita"/>
    <s v="Cordia boissieri"/>
    <x v="1"/>
  </r>
  <r>
    <x v="3"/>
    <s v="Ebano"/>
    <s v="Ebenopsis ebano"/>
    <x v="9"/>
  </r>
  <r>
    <x v="3"/>
    <s v="Mezquite"/>
    <s v="Prosopis glandulosa"/>
    <x v="2"/>
  </r>
  <r>
    <x v="3"/>
    <s v="Mezquite"/>
    <s v="Prosopis glandulosa"/>
    <x v="2"/>
  </r>
  <r>
    <x v="3"/>
    <s v="Mezquite"/>
    <s v="Prosopis glandulosa"/>
    <x v="2"/>
  </r>
  <r>
    <x v="3"/>
    <s v="Colima"/>
    <s v="Zanthoxylum fagara"/>
    <x v="7"/>
  </r>
  <r>
    <x v="3"/>
    <s v="Colima"/>
    <s v="Zanthoxylum fagara"/>
    <x v="7"/>
  </r>
  <r>
    <x v="4"/>
    <s v="Gavia "/>
    <s v="Acacia rigidula"/>
    <x v="0"/>
  </r>
  <r>
    <x v="4"/>
    <s v="Tenaza "/>
    <s v="Havardia pallens"/>
    <x v="10"/>
  </r>
  <r>
    <x v="4"/>
    <s v="Tenaza "/>
    <s v="Havardia pallens"/>
    <x v="10"/>
  </r>
  <r>
    <x v="4"/>
    <s v="Tenaza "/>
    <s v="Havardia pallens"/>
    <x v="10"/>
  </r>
  <r>
    <x v="4"/>
    <s v="Tenaza "/>
    <s v="Havardia pallens"/>
    <x v="10"/>
  </r>
  <r>
    <x v="4"/>
    <s v="Tenaza "/>
    <s v="Havardia pallens"/>
    <x v="10"/>
  </r>
  <r>
    <x v="4"/>
    <s v="Tenaza "/>
    <s v="Havardia pallens"/>
    <x v="10"/>
  </r>
  <r>
    <x v="4"/>
    <s v="Tenaza "/>
    <s v="Havardia pallens"/>
    <x v="10"/>
  </r>
  <r>
    <x v="4"/>
    <s v="Tenaza "/>
    <s v="Havardia pallens"/>
    <x v="10"/>
  </r>
  <r>
    <x v="4"/>
    <s v="Tenaza "/>
    <s v="Havardia pallens"/>
    <x v="10"/>
  </r>
  <r>
    <x v="4"/>
    <s v="Uña de Gato "/>
    <s v="Mimosa monancistra"/>
    <x v="11"/>
  </r>
  <r>
    <x v="4"/>
    <s v="Palo verde"/>
    <s v="Parkinsonia texana"/>
    <x v="5"/>
  </r>
  <r>
    <x v="4"/>
    <s v="Palo verde"/>
    <s v="Parkinsonia texana"/>
    <x v="5"/>
  </r>
  <r>
    <x v="4"/>
    <s v="Palo verde"/>
    <s v="Parkinsonia texana"/>
    <x v="5"/>
  </r>
  <r>
    <x v="4"/>
    <s v="Palo verde"/>
    <s v="Parkinsonia texana"/>
    <x v="5"/>
  </r>
  <r>
    <x v="4"/>
    <s v="Palo verde"/>
    <s v="Parkinsonia texana"/>
    <x v="5"/>
  </r>
  <r>
    <x v="5"/>
    <s v="Anacahuita"/>
    <s v="Cordia boissieri"/>
    <x v="1"/>
  </r>
  <r>
    <x v="5"/>
    <s v="Anacahuita"/>
    <s v="Cordia boissieri"/>
    <x v="1"/>
  </r>
  <r>
    <x v="5"/>
    <s v="Anacahuita"/>
    <s v="Cordia boissieri"/>
    <x v="1"/>
  </r>
  <r>
    <x v="5"/>
    <s v="Anacahuita"/>
    <s v="Cordia boissieri"/>
    <x v="1"/>
  </r>
  <r>
    <x v="5"/>
    <s v="Anacahuita"/>
    <s v="Cordia boissieri"/>
    <x v="1"/>
  </r>
  <r>
    <x v="5"/>
    <s v="Anacahuita"/>
    <s v="Cordia boissieri"/>
    <x v="1"/>
  </r>
  <r>
    <x v="5"/>
    <s v="Anacahuita"/>
    <s v="Cordia boissieri"/>
    <x v="1"/>
  </r>
  <r>
    <x v="5"/>
    <s v="Anacahuita"/>
    <s v="Cordia boissieri"/>
    <x v="1"/>
  </r>
  <r>
    <x v="5"/>
    <s v="Anacahuita"/>
    <s v="Cordia boissieri"/>
    <x v="1"/>
  </r>
  <r>
    <x v="5"/>
    <s v="Palo verde"/>
    <s v="Parkinsonia texana"/>
    <x v="5"/>
  </r>
  <r>
    <x v="5"/>
    <s v="Palo verde"/>
    <s v="Parkinsonia texana"/>
    <x v="5"/>
  </r>
  <r>
    <x v="6"/>
    <s v="Gavia"/>
    <s v="Acacia rigidula"/>
    <x v="0"/>
  </r>
  <r>
    <x v="6"/>
    <s v="Anacahuita"/>
    <s v="Cordia boissieri"/>
    <x v="1"/>
  </r>
  <r>
    <x v="6"/>
    <s v="Anacahuita"/>
    <s v="Cordia boissieri"/>
    <x v="1"/>
  </r>
  <r>
    <x v="6"/>
    <s v="Cenizo"/>
    <s v="Leucophyllum frutescens"/>
    <x v="12"/>
  </r>
  <r>
    <x v="6"/>
    <s v="Palo verde"/>
    <s v="Parkinsonia texana"/>
    <x v="5"/>
  </r>
  <r>
    <x v="6"/>
    <s v="Palo verde"/>
    <s v="Parkinsonia texana"/>
    <x v="5"/>
  </r>
  <r>
    <x v="6"/>
    <s v="Palo verde"/>
    <s v="Parkinsonia texana"/>
    <x v="5"/>
  </r>
  <r>
    <x v="6"/>
    <s v="Palo verde"/>
    <s v="Parkinsonia texana"/>
    <x v="5"/>
  </r>
  <r>
    <x v="6"/>
    <s v="Palo verde"/>
    <s v="Parkinsonia texana"/>
    <x v="5"/>
  </r>
  <r>
    <x v="6"/>
    <s v="Palo verde"/>
    <s v="Parkinsonia texana"/>
    <x v="5"/>
  </r>
  <r>
    <x v="7"/>
    <s v="Gavia"/>
    <s v="Acacia rigidula"/>
    <x v="0"/>
  </r>
  <r>
    <x v="7"/>
    <s v="Gavia"/>
    <s v="Acacia rigidula"/>
    <x v="0"/>
  </r>
  <r>
    <x v="7"/>
    <s v="Anacahuita"/>
    <s v="Cordia boissieri"/>
    <x v="1"/>
  </r>
  <r>
    <x v="7"/>
    <s v="Tenaza"/>
    <s v="Havardia pallens"/>
    <x v="10"/>
  </r>
  <r>
    <x v="7"/>
    <s v="Cenizo"/>
    <s v="Leucophyllum frutescens"/>
    <x v="12"/>
  </r>
  <r>
    <x v="7"/>
    <s v="Cenizo"/>
    <s v="Leucophyllum frutescens"/>
    <x v="12"/>
  </r>
  <r>
    <x v="7"/>
    <s v="Cenizo"/>
    <s v="Leucophyllum frutescens"/>
    <x v="12"/>
  </r>
  <r>
    <x v="7"/>
    <s v="Cenizo"/>
    <s v="Leucophyllum frutescens"/>
    <x v="12"/>
  </r>
  <r>
    <x v="7"/>
    <s v="Palo verde"/>
    <s v="Parkinsonia texana"/>
    <x v="5"/>
  </r>
  <r>
    <x v="7"/>
    <s v="Palo verde"/>
    <s v="Parkinsonia texana"/>
    <x v="5"/>
  </r>
  <r>
    <x v="8"/>
    <s v="Gavia"/>
    <s v="Acacia rigidula"/>
    <x v="0"/>
  </r>
  <r>
    <x v="8"/>
    <s v="Gavia"/>
    <s v="Acacia rigidula"/>
    <x v="0"/>
  </r>
  <r>
    <x v="8"/>
    <s v="Gavia"/>
    <s v="Acacia rigidula"/>
    <x v="0"/>
  </r>
  <r>
    <x v="8"/>
    <s v="Gavia"/>
    <s v="Acacia rigidula"/>
    <x v="0"/>
  </r>
  <r>
    <x v="8"/>
    <s v="Gavia"/>
    <s v="Acacia rigidula"/>
    <x v="0"/>
  </r>
  <r>
    <x v="8"/>
    <s v="Anacahuita"/>
    <s v="Cordia boissieri"/>
    <x v="1"/>
  </r>
  <r>
    <x v="8"/>
    <s v="Anacahuita"/>
    <s v="Cordia boissieri"/>
    <x v="1"/>
  </r>
  <r>
    <x v="8"/>
    <s v="Anacahuita"/>
    <s v="Cordia boissieri"/>
    <x v="1"/>
  </r>
  <r>
    <x v="8"/>
    <s v="Anacahuita"/>
    <s v="Cordia boissieri"/>
    <x v="1"/>
  </r>
  <r>
    <x v="8"/>
    <s v="Anacahuita"/>
    <s v="Cordia boissieri"/>
    <x v="1"/>
  </r>
  <r>
    <x v="8"/>
    <s v="Mezquite"/>
    <s v="Prosopis glandulosa"/>
    <x v="2"/>
  </r>
  <r>
    <x v="8"/>
    <s v="Pita"/>
    <s v="Yucca treculeana"/>
    <x v="6"/>
  </r>
  <r>
    <x v="9"/>
    <s v="Gavia"/>
    <s v="Acacia rigidula"/>
    <x v="0"/>
  </r>
  <r>
    <x v="9"/>
    <s v="Gavia"/>
    <s v="Acacia rigidula"/>
    <x v="0"/>
  </r>
  <r>
    <x v="9"/>
    <s v="Gavia"/>
    <s v="Acacia rigidula"/>
    <x v="0"/>
  </r>
  <r>
    <x v="9"/>
    <s v="Gavia"/>
    <s v="Acacia rigidula"/>
    <x v="0"/>
  </r>
  <r>
    <x v="9"/>
    <s v="Anacahuita"/>
    <s v="Cordia boissieri"/>
    <x v="1"/>
  </r>
  <r>
    <x v="9"/>
    <s v="Anacahuita"/>
    <s v="Cordia boissieri"/>
    <x v="1"/>
  </r>
  <r>
    <x v="9"/>
    <s v="Anacahuita"/>
    <s v="Cordia boissieri"/>
    <x v="1"/>
  </r>
  <r>
    <x v="9"/>
    <s v="Anacahuita"/>
    <s v="Cordia boissieri"/>
    <x v="1"/>
  </r>
  <r>
    <x v="9"/>
    <s v="Anacahuita"/>
    <s v="Cordia boissieri"/>
    <x v="1"/>
  </r>
  <r>
    <x v="9"/>
    <s v="Tenaza"/>
    <s v="Havardia pallens"/>
    <x v="10"/>
  </r>
  <r>
    <x v="9"/>
    <s v="Tenaza"/>
    <s v="Havardia pallens"/>
    <x v="10"/>
  </r>
  <r>
    <x v="9"/>
    <s v="Uña de Gato"/>
    <s v="Mimosa monancistra"/>
    <x v="11"/>
  </r>
  <r>
    <x v="9"/>
    <s v="Uña de Gato"/>
    <s v="Mimosa monancistra"/>
    <x v="11"/>
  </r>
  <r>
    <x v="9"/>
    <s v="Pita"/>
    <s v="Yucca treculeana"/>
    <x v="6"/>
  </r>
  <r>
    <x v="10"/>
    <s v="Gavia"/>
    <s v="Acacia rigidula"/>
    <x v="0"/>
  </r>
  <r>
    <x v="10"/>
    <s v="Gavia"/>
    <s v="Acacia rigidula"/>
    <x v="0"/>
  </r>
  <r>
    <x v="10"/>
    <s v="Anacahuita"/>
    <s v="Cordia boissieri"/>
    <x v="1"/>
  </r>
  <r>
    <x v="10"/>
    <s v="Anacahuita"/>
    <s v="Cordia boissieri"/>
    <x v="1"/>
  </r>
  <r>
    <x v="10"/>
    <s v="Anacahuita"/>
    <s v="Cordia boissieri"/>
    <x v="1"/>
  </r>
  <r>
    <x v="10"/>
    <s v="Tenaza"/>
    <s v="Havardia pallens"/>
    <x v="10"/>
  </r>
  <r>
    <x v="10"/>
    <s v="Palo verde"/>
    <s v="Parkinsonia texana"/>
    <x v="5"/>
  </r>
  <r>
    <x v="11"/>
    <s v="Gavia"/>
    <s v="Acacia rigidula"/>
    <x v="0"/>
  </r>
  <r>
    <x v="11"/>
    <s v="Anacahuita"/>
    <s v="Cordia boissieri"/>
    <x v="1"/>
  </r>
  <r>
    <x v="11"/>
    <s v="Tenaza"/>
    <s v="Havardia pallens"/>
    <x v="10"/>
  </r>
  <r>
    <x v="11"/>
    <s v="Tenaza"/>
    <s v="Havardia pallens"/>
    <x v="10"/>
  </r>
  <r>
    <x v="11"/>
    <s v="Tenaza"/>
    <s v="Havardia pallens"/>
    <x v="10"/>
  </r>
  <r>
    <x v="11"/>
    <s v="Tenaza"/>
    <s v="Havardia pallens"/>
    <x v="10"/>
  </r>
  <r>
    <x v="11"/>
    <s v="Uña de Gato"/>
    <s v="Mimosa monancistra"/>
    <x v="11"/>
  </r>
  <r>
    <x v="11"/>
    <s v="Palo verde"/>
    <s v="Parkinsonia texana"/>
    <x v="5"/>
  </r>
  <r>
    <x v="11"/>
    <s v="Palo verde"/>
    <s v="Parkinsonia texana"/>
    <x v="5"/>
  </r>
  <r>
    <x v="11"/>
    <s v="Palo verde"/>
    <s v="Parkinsonia texana"/>
    <x v="5"/>
  </r>
  <r>
    <x v="11"/>
    <s v="Palo verde"/>
    <s v="Parkinsonia texana"/>
    <x v="5"/>
  </r>
  <r>
    <x v="11"/>
    <s v="Palo verde"/>
    <s v="Parkinsonia texana"/>
    <x v="5"/>
  </r>
  <r>
    <x v="11"/>
    <s v="Palo verde"/>
    <s v="Parkinsonia texana"/>
    <x v="5"/>
  </r>
  <r>
    <x v="11"/>
    <s v="Palo verde"/>
    <s v="Parkinsonia texana"/>
    <x v="5"/>
  </r>
  <r>
    <x v="11"/>
    <s v="Colima"/>
    <s v="Zanthoxylum fagara"/>
    <x v="7"/>
  </r>
  <r>
    <x v="12"/>
    <s v="Huizache"/>
    <s v="Acacia farnesiana "/>
    <x v="13"/>
  </r>
  <r>
    <x v="12"/>
    <s v="Anacahuita"/>
    <s v="Cordia boissieri"/>
    <x v="1"/>
  </r>
  <r>
    <x v="12"/>
    <s v="Anacahuita"/>
    <s v="Cordia boissieri"/>
    <x v="1"/>
  </r>
  <r>
    <x v="12"/>
    <s v="Huizache"/>
    <s v="Acacia farnesiana "/>
    <x v="13"/>
  </r>
  <r>
    <x v="12"/>
    <s v="Jara"/>
    <s v="Senecio salignus"/>
    <x v="14"/>
  </r>
  <r>
    <x v="12"/>
    <s v="Jara"/>
    <s v="Senecio salignus"/>
    <x v="14"/>
  </r>
  <r>
    <x v="12"/>
    <s v="Jara"/>
    <s v="Senecio salignus"/>
    <x v="14"/>
  </r>
  <r>
    <x v="12"/>
    <s v="Cenizo"/>
    <s v="Leucophyllum frutescens"/>
    <x v="12"/>
  </r>
  <r>
    <x v="12"/>
    <s v="Jara"/>
    <s v="Senecio salignus"/>
    <x v="14"/>
  </r>
  <r>
    <x v="12"/>
    <s v="Palo verde"/>
    <s v="Parkinsonia texana"/>
    <x v="5"/>
  </r>
  <r>
    <x v="12"/>
    <s v="Palo verde"/>
    <s v="Parkinsonia texana"/>
    <x v="5"/>
  </r>
  <r>
    <x v="12"/>
    <s v="Jara"/>
    <s v="Senecio salignus"/>
    <x v="14"/>
  </r>
  <r>
    <x v="12"/>
    <s v="Jara"/>
    <s v="Senecio salignus"/>
    <x v="14"/>
  </r>
  <r>
    <x v="12"/>
    <s v="Jara"/>
    <s v="Senecio salignus"/>
    <x v="14"/>
  </r>
  <r>
    <x v="12"/>
    <s v="Leucaena"/>
    <s v="Leucaena spp."/>
    <x v="15"/>
  </r>
  <r>
    <x v="12"/>
    <s v="Cenizo"/>
    <s v="Leucophyllum frutescens"/>
    <x v="12"/>
  </r>
  <r>
    <x v="12"/>
    <s v="Cenizo"/>
    <s v="Leucophyllum frutescens"/>
    <x v="12"/>
  </r>
  <r>
    <x v="12"/>
    <s v="Cenizo"/>
    <s v="Leucophyllum frutescens"/>
    <x v="12"/>
  </r>
  <r>
    <x v="12"/>
    <s v="Leucaena"/>
    <s v="Leucaena spp."/>
    <x v="15"/>
  </r>
  <r>
    <x v="12"/>
    <s v="Leucaena"/>
    <s v="Leucaena spp."/>
    <x v="15"/>
  </r>
  <r>
    <x v="12"/>
    <s v="Leucaena"/>
    <s v="Leucaena spp."/>
    <x v="15"/>
  </r>
  <r>
    <x v="12"/>
    <s v="Leucaena"/>
    <s v="Leucaena spp."/>
    <x v="15"/>
  </r>
  <r>
    <x v="12"/>
    <s v="Leucaena"/>
    <s v="Leucaena spp."/>
    <x v="15"/>
  </r>
  <r>
    <x v="12"/>
    <s v="Leucaena"/>
    <s v="Leucaena spp."/>
    <x v="15"/>
  </r>
  <r>
    <x v="12"/>
    <s v="Cenizo"/>
    <s v="Leucophyllum frutescens "/>
    <x v="12"/>
  </r>
  <r>
    <x v="12"/>
    <s v="Jara"/>
    <s v="Senecio salignus"/>
    <x v="14"/>
  </r>
  <r>
    <x v="12"/>
    <s v="Leucaena"/>
    <s v="Leucaena spp."/>
    <x v="15"/>
  </r>
  <r>
    <x v="12"/>
    <s v="Leucaena"/>
    <s v="Leucaena spp."/>
    <x v="15"/>
  </r>
  <r>
    <x v="12"/>
    <s v="Leucaena"/>
    <s v="Leucaena spp."/>
    <x v="15"/>
  </r>
  <r>
    <x v="13"/>
    <s v="Huizache"/>
    <s v="Acacia farnesiana "/>
    <x v="13"/>
  </r>
  <r>
    <x v="13"/>
    <s v="Jara"/>
    <s v="Senecio salignus"/>
    <x v="14"/>
  </r>
  <r>
    <x v="13"/>
    <s v="Retama"/>
    <s v="Parkinsonia acueleata"/>
    <x v="16"/>
  </r>
  <r>
    <x v="13"/>
    <s v="Anacahuita"/>
    <s v="Cordia boissieri"/>
    <x v="1"/>
  </r>
  <r>
    <x v="13"/>
    <s v="Jara"/>
    <s v="Senecio salignus"/>
    <x v="14"/>
  </r>
  <r>
    <x v="13"/>
    <s v="Gavia"/>
    <s v="Acacia rigidula"/>
    <x v="0"/>
  </r>
  <r>
    <x v="13"/>
    <s v="Anacahuita"/>
    <s v="Cordia boissieri"/>
    <x v="1"/>
  </r>
  <r>
    <x v="13"/>
    <s v="Cenizo"/>
    <s v="Leucophyllum frutescens"/>
    <x v="12"/>
  </r>
  <r>
    <x v="13"/>
    <s v="Anacahuita"/>
    <s v="Cordia boissieri"/>
    <x v="1"/>
  </r>
  <r>
    <x v="13"/>
    <s v="Mezquite"/>
    <s v="Prosopis glandulosa"/>
    <x v="2"/>
  </r>
  <r>
    <x v="14"/>
    <s v="Retama"/>
    <s v="Parkinsonia acueleata"/>
    <x v="16"/>
  </r>
  <r>
    <x v="14"/>
    <s v="Anacahuita"/>
    <s v="Cordia boissieri"/>
    <x v="1"/>
  </r>
  <r>
    <x v="14"/>
    <s v="Huizache"/>
    <s v="Acacia farnesiana "/>
    <x v="13"/>
  </r>
  <r>
    <x v="14"/>
    <s v="Anacahuita"/>
    <s v="Cordia boissieri"/>
    <x v="1"/>
  </r>
  <r>
    <x v="14"/>
    <s v="Cenizo"/>
    <s v="Leucophyllum frutescens"/>
    <x v="12"/>
  </r>
  <r>
    <x v="14"/>
    <s v="Huizache"/>
    <s v="Acacia farnesiana "/>
    <x v="13"/>
  </r>
  <r>
    <x v="14"/>
    <s v="Gavia"/>
    <s v="Acacia rigidula"/>
    <x v="0"/>
  </r>
  <r>
    <x v="14"/>
    <s v="Anacahuita"/>
    <s v="Cordia boissieri"/>
    <x v="1"/>
  </r>
  <r>
    <x v="14"/>
    <s v="Cenizo"/>
    <s v="Leucophyllum frutescens"/>
    <x v="12"/>
  </r>
  <r>
    <x v="14"/>
    <s v="Cenizo"/>
    <s v="Leucophyllum frutescens"/>
    <x v="12"/>
  </r>
  <r>
    <x v="14"/>
    <s v="Anacahuita"/>
    <s v="Cordia boissieri"/>
    <x v="1"/>
  </r>
  <r>
    <x v="14"/>
    <s v="Cenizo"/>
    <s v="Leucophyllum frutescens"/>
    <x v="12"/>
  </r>
  <r>
    <x v="15"/>
    <s v="Retama"/>
    <s v="Parkinsonia acueleata"/>
    <x v="16"/>
  </r>
  <r>
    <x v="15"/>
    <s v="Jara"/>
    <s v="Senecio salignus"/>
    <x v="14"/>
  </r>
  <r>
    <x v="15"/>
    <s v="Huizache"/>
    <s v="Acacia farnesiana "/>
    <x v="13"/>
  </r>
  <r>
    <x v="15"/>
    <s v="Huizache"/>
    <s v="Acacia farnesiana "/>
    <x v="13"/>
  </r>
  <r>
    <x v="15"/>
    <s v="Huizache"/>
    <s v="Acacia farnesiana "/>
    <x v="13"/>
  </r>
  <r>
    <x v="15"/>
    <s v="Cenizo"/>
    <s v="Leucophyllum frutescens"/>
    <x v="12"/>
  </r>
  <r>
    <x v="15"/>
    <s v="Cenizo"/>
    <s v="Leucophyllum frutescens"/>
    <x v="12"/>
  </r>
  <r>
    <x v="15"/>
    <s v="Anacahuita"/>
    <s v="Cordia boissieri"/>
    <x v="1"/>
  </r>
  <r>
    <x v="15"/>
    <s v="Jara"/>
    <s v="Senecio salignus"/>
    <x v="14"/>
  </r>
  <r>
    <x v="15"/>
    <s v="Jara"/>
    <s v="Senecio salignus"/>
    <x v="14"/>
  </r>
  <r>
    <x v="15"/>
    <s v="Jara"/>
    <s v="Senecio salignus"/>
    <x v="14"/>
  </r>
  <r>
    <x v="15"/>
    <s v="Leucaena"/>
    <s v="Leucaena spp."/>
    <x v="15"/>
  </r>
  <r>
    <x v="15"/>
    <s v="Huizache"/>
    <s v="Acacia farnesiana "/>
    <x v="13"/>
  </r>
  <r>
    <x v="16"/>
    <s v="Huizache"/>
    <s v="Acacia farnesiana "/>
    <x v="13"/>
  </r>
  <r>
    <x v="16"/>
    <s v="Huizache"/>
    <s v="Acacia farnesiana "/>
    <x v="13"/>
  </r>
  <r>
    <x v="16"/>
    <s v="Retama"/>
    <s v="Parkinsonia acueleata"/>
    <x v="16"/>
  </r>
  <r>
    <x v="16"/>
    <s v="Anacahuita"/>
    <s v="Cordia boissieri"/>
    <x v="1"/>
  </r>
  <r>
    <x v="16"/>
    <s v="Retama"/>
    <s v="Parkinsonia acueleata"/>
    <x v="16"/>
  </r>
  <r>
    <x v="16"/>
    <s v="Anacahuita"/>
    <s v="Cordia boissieri"/>
    <x v="1"/>
  </r>
  <r>
    <x v="16"/>
    <s v="Mezquite"/>
    <s v="Prosopis glandulosa"/>
    <x v="2"/>
  </r>
  <r>
    <x v="16"/>
    <s v="Mezquite"/>
    <s v="Prosopis glandulosa"/>
    <x v="2"/>
  </r>
  <r>
    <x v="16"/>
    <s v="Cenizo"/>
    <s v="Leucophyllum frutescens"/>
    <x v="12"/>
  </r>
  <r>
    <x v="16"/>
    <s v="Cenizo"/>
    <s v="Leucophyllum frutescens"/>
    <x v="12"/>
  </r>
  <r>
    <x v="17"/>
    <s v="Huizache"/>
    <s v="Acacia farnesiana "/>
    <x v="13"/>
  </r>
  <r>
    <x v="17"/>
    <s v="Retama"/>
    <s v="Parkinsonia acueleata"/>
    <x v="16"/>
  </r>
  <r>
    <x v="17"/>
    <s v="Huizache"/>
    <s v="Acacia farnesiana "/>
    <x v="13"/>
  </r>
  <r>
    <x v="17"/>
    <s v="Anacahuita"/>
    <s v="Cordia boissieri"/>
    <x v="1"/>
  </r>
  <r>
    <x v="17"/>
    <s v="Anacahuita"/>
    <s v="Cordia boissieri"/>
    <x v="1"/>
  </r>
  <r>
    <x v="17"/>
    <s v="Cenizo"/>
    <s v="Leucophyllum frutescens"/>
    <x v="12"/>
  </r>
  <r>
    <x v="17"/>
    <s v="Gavia"/>
    <s v="Acacia rigidula"/>
    <x v="0"/>
  </r>
  <r>
    <x v="17"/>
    <s v="Cenizo"/>
    <s v="Leucophyllum frutescens"/>
    <x v="12"/>
  </r>
  <r>
    <x v="17"/>
    <s v="Anacua"/>
    <s v="Ehretia anacua"/>
    <x v="17"/>
  </r>
  <r>
    <x v="18"/>
    <s v="Huizache"/>
    <s v="Acacia farnesiana "/>
    <x v="13"/>
  </r>
  <r>
    <x v="18"/>
    <s v="Huizache"/>
    <s v="Acacia farnesiana "/>
    <x v="13"/>
  </r>
  <r>
    <x v="18"/>
    <s v="Retama"/>
    <s v="Parkinsonia acueleata"/>
    <x v="16"/>
  </r>
  <r>
    <x v="18"/>
    <s v="Anacahuita"/>
    <s v="Cordia boissieri"/>
    <x v="1"/>
  </r>
  <r>
    <x v="18"/>
    <s v="Cenizo"/>
    <s v="Leucophyllum frutescens"/>
    <x v="12"/>
  </r>
  <r>
    <x v="18"/>
    <s v="Mezquite"/>
    <s v="Prosopis glandulosa"/>
    <x v="2"/>
  </r>
  <r>
    <x v="18"/>
    <s v="Cenizo"/>
    <s v="Leucophyllum frutescens"/>
    <x v="12"/>
  </r>
  <r>
    <x v="18"/>
    <s v="Cenizo"/>
    <s v="Leucophyllum frutescens"/>
    <x v="12"/>
  </r>
  <r>
    <x v="18"/>
    <s v="Jara"/>
    <s v="Senecio salignus"/>
    <x v="14"/>
  </r>
  <r>
    <x v="18"/>
    <s v="Cenizo"/>
    <s v="Leucophyllum frutescens"/>
    <x v="12"/>
  </r>
  <r>
    <x v="18"/>
    <s v="Plantana"/>
    <m/>
    <x v="18"/>
  </r>
  <r>
    <x v="18"/>
    <s v="Cenizo"/>
    <s v="Leucophyllum frutescens"/>
    <x v="12"/>
  </r>
  <r>
    <x v="18"/>
    <s v="Cenizo"/>
    <s v="Leucophyllum frutescens"/>
    <x v="12"/>
  </r>
  <r>
    <x v="18"/>
    <s v="Mezquite"/>
    <s v="Prosopis glandulosa"/>
    <x v="2"/>
  </r>
  <r>
    <x v="18"/>
    <s v="Palo verde"/>
    <s v="Parkinsonia texana"/>
    <x v="5"/>
  </r>
  <r>
    <x v="18"/>
    <s v="Plantana"/>
    <m/>
    <x v="18"/>
  </r>
  <r>
    <x v="18"/>
    <s v="Cenizo"/>
    <s v="Leucophyllum frutescens"/>
    <x v="12"/>
  </r>
  <r>
    <x v="18"/>
    <s v="Cenizo"/>
    <s v="Leucophyllum frutescens"/>
    <x v="12"/>
  </r>
  <r>
    <x v="19"/>
    <s v="Huizache"/>
    <s v="Acacia farnesiana "/>
    <x v="13"/>
  </r>
  <r>
    <x v="19"/>
    <s v="Retama"/>
    <s v="Parkinsonia acueleata"/>
    <x v="16"/>
  </r>
  <r>
    <x v="19"/>
    <s v="Cenizo"/>
    <s v="Leucophyllum frutescens"/>
    <x v="12"/>
  </r>
  <r>
    <x v="19"/>
    <s v="Cenizo"/>
    <s v="Leucophyllum frutescens"/>
    <x v="12"/>
  </r>
  <r>
    <x v="19"/>
    <s v="Ebano"/>
    <s v="Ebenopsis ebano"/>
    <x v="9"/>
  </r>
  <r>
    <x v="19"/>
    <s v="Huizache"/>
    <s v="Acacia farnesiana "/>
    <x v="13"/>
  </r>
  <r>
    <x v="19"/>
    <s v="Ebano"/>
    <s v="Ebenopsis ebano"/>
    <x v="9"/>
  </r>
  <r>
    <x v="19"/>
    <s v="Cenizo"/>
    <s v="Leucophyllum frutescens"/>
    <x v="12"/>
  </r>
  <r>
    <x v="19"/>
    <s v="Anacahuita"/>
    <s v="Cordia boissieri"/>
    <x v="1"/>
  </r>
  <r>
    <x v="19"/>
    <s v="Cenizo"/>
    <s v="Leucophyllum frutescens"/>
    <x v="12"/>
  </r>
  <r>
    <x v="19"/>
    <s v="Mezquite"/>
    <s v="Prosopis glandulosa"/>
    <x v="2"/>
  </r>
  <r>
    <x v="19"/>
    <s v="Cenizo"/>
    <s v="Leucophyllum frutescens"/>
    <x v="12"/>
  </r>
  <r>
    <x v="19"/>
    <s v="Cenizo"/>
    <s v="Leucophyllum frutescens"/>
    <x v="12"/>
  </r>
  <r>
    <x v="19"/>
    <s v="Cenizo"/>
    <s v="Leucophyllum frutescens"/>
    <x v="12"/>
  </r>
  <r>
    <x v="19"/>
    <s v="Jara"/>
    <s v="Senecio salignus"/>
    <x v="14"/>
  </r>
  <r>
    <x v="19"/>
    <s v="Huizache"/>
    <s v="Acacia farnesiana "/>
    <x v="13"/>
  </r>
  <r>
    <x v="19"/>
    <s v="Mezquite"/>
    <s v="Prosopis glandulosa"/>
    <x v="2"/>
  </r>
  <r>
    <x v="19"/>
    <s v="Cenizo"/>
    <s v="Leucophyllum frutescens"/>
    <x v="12"/>
  </r>
  <r>
    <x v="19"/>
    <s v="Huizache"/>
    <s v="Acacia farnesiana "/>
    <x v="13"/>
  </r>
  <r>
    <x v="20"/>
    <s v="Huizache"/>
    <s v="Acacia farnesiana "/>
    <x v="13"/>
  </r>
  <r>
    <x v="20"/>
    <s v="Mezquite"/>
    <s v="Prosopis glandulosa"/>
    <x v="2"/>
  </r>
  <r>
    <x v="20"/>
    <s v="Huizache"/>
    <s v="Acacia farnesiana "/>
    <x v="13"/>
  </r>
  <r>
    <x v="20"/>
    <s v="Huizache"/>
    <s v="Acacia farnesiana "/>
    <x v="13"/>
  </r>
  <r>
    <x v="20"/>
    <s v="Huizache"/>
    <s v="Acacia farnesiana "/>
    <x v="13"/>
  </r>
  <r>
    <x v="20"/>
    <s v="Cenizo"/>
    <s v="Leucophyllum frutescens"/>
    <x v="12"/>
  </r>
  <r>
    <x v="20"/>
    <s v="Cenizo"/>
    <s v="Leucophyllum frutescens"/>
    <x v="12"/>
  </r>
  <r>
    <x v="20"/>
    <s v="Anacahuita"/>
    <s v="Cordia boissieri"/>
    <x v="1"/>
  </r>
  <r>
    <x v="20"/>
    <s v="Huizache"/>
    <s v="Acacia farnesiana "/>
    <x v="13"/>
  </r>
  <r>
    <x v="20"/>
    <s v="Cenizo"/>
    <s v="Leucophyllum frutescens"/>
    <x v="12"/>
  </r>
  <r>
    <x v="20"/>
    <s v="Anacahuita"/>
    <s v="Cordia boissieri"/>
    <x v="1"/>
  </r>
  <r>
    <x v="20"/>
    <s v="Ebano"/>
    <s v="Ebenopsis ebano"/>
    <x v="9"/>
  </r>
  <r>
    <x v="20"/>
    <s v="Cenizo"/>
    <s v="Leucophyllum frutescens"/>
    <x v="12"/>
  </r>
  <r>
    <x v="20"/>
    <s v="Huizache"/>
    <s v="Acacia farnesiana "/>
    <x v="13"/>
  </r>
  <r>
    <x v="20"/>
    <s v="Mezquite"/>
    <s v="Prosopis glandulosa"/>
    <x v="2"/>
  </r>
  <r>
    <x v="20"/>
    <s v="Cenizo"/>
    <s v="Leucophyllum frutescens"/>
    <x v="12"/>
  </r>
  <r>
    <x v="20"/>
    <s v="Cenizo"/>
    <s v="Leucophyllum frutescens"/>
    <x v="12"/>
  </r>
  <r>
    <x v="20"/>
    <s v="Cenizo"/>
    <s v="Leucophyllum frutescens"/>
    <x v="12"/>
  </r>
  <r>
    <x v="20"/>
    <s v="Ebano"/>
    <s v="Ebenopsis ebano"/>
    <x v="9"/>
  </r>
  <r>
    <x v="20"/>
    <s v="Huizache"/>
    <s v="Acacia farnesiana "/>
    <x v="13"/>
  </r>
  <r>
    <x v="21"/>
    <s v="Huizache"/>
    <s v="Acacia farnesiana "/>
    <x v="13"/>
  </r>
  <r>
    <x v="21"/>
    <s v="Cenizo"/>
    <s v="Leucophyllum frutescens"/>
    <x v="12"/>
  </r>
  <r>
    <x v="21"/>
    <s v="Cenizo"/>
    <s v="Leucophyllum frutescens"/>
    <x v="12"/>
  </r>
  <r>
    <x v="21"/>
    <s v="Huizache"/>
    <s v="Acacia farnesiana "/>
    <x v="13"/>
  </r>
  <r>
    <x v="21"/>
    <s v="Plantana"/>
    <m/>
    <x v="18"/>
  </r>
  <r>
    <x v="21"/>
    <s v="Mezquite"/>
    <s v="Prosopis glandulosa"/>
    <x v="2"/>
  </r>
  <r>
    <x v="21"/>
    <s v="Ebano"/>
    <s v="Ebenopsis ebano"/>
    <x v="9"/>
  </r>
  <r>
    <x v="21"/>
    <s v="Huizache"/>
    <s v="Acacia farnesiana "/>
    <x v="13"/>
  </r>
  <r>
    <x v="22"/>
    <s v="Huizache"/>
    <s v="Acacia farnesiana "/>
    <x v="13"/>
  </r>
  <r>
    <x v="22"/>
    <s v="Huizache"/>
    <s v="Acacia farnesiana "/>
    <x v="13"/>
  </r>
  <r>
    <x v="22"/>
    <s v="Huizache"/>
    <s v="Acacia farnesiana "/>
    <x v="13"/>
  </r>
  <r>
    <x v="22"/>
    <s v="Huizache"/>
    <s v="Acacia farnesiana "/>
    <x v="13"/>
  </r>
  <r>
    <x v="22"/>
    <s v="Anacahuita"/>
    <s v="Cordia boissieri"/>
    <x v="1"/>
  </r>
  <r>
    <x v="22"/>
    <s v="Mezquite"/>
    <s v="Prosopis glandulosa"/>
    <x v="2"/>
  </r>
  <r>
    <x v="22"/>
    <s v="Anacahuita"/>
    <s v="Cordia boissieri"/>
    <x v="1"/>
  </r>
  <r>
    <x v="22"/>
    <s v="Ebano"/>
    <s v="Ebenopsis ebano"/>
    <x v="9"/>
  </r>
  <r>
    <x v="22"/>
    <s v="Huizache"/>
    <s v="Acacia farnesiana "/>
    <x v="13"/>
  </r>
  <r>
    <x v="22"/>
    <s v="Cenizo"/>
    <s v="Leucophyllum frutescens"/>
    <x v="12"/>
  </r>
  <r>
    <x v="23"/>
    <s v="Huizache"/>
    <s v="Acacia farnesiana "/>
    <x v="13"/>
  </r>
  <r>
    <x v="23"/>
    <s v="Huizache"/>
    <s v="Acacia farnesiana "/>
    <x v="13"/>
  </r>
  <r>
    <x v="23"/>
    <s v="Anacahuita"/>
    <s v="Cordia boissieri"/>
    <x v="1"/>
  </r>
  <r>
    <x v="23"/>
    <s v="Huizache"/>
    <s v="Acacia farnesiana "/>
    <x v="13"/>
  </r>
  <r>
    <x v="23"/>
    <s v="Huizache"/>
    <s v="Acacia farnesiana "/>
    <x v="13"/>
  </r>
  <r>
    <x v="23"/>
    <s v="Huizache"/>
    <s v="Acacia farnesiana "/>
    <x v="13"/>
  </r>
  <r>
    <x v="23"/>
    <s v="Huizache"/>
    <s v="Acacia farnesiana "/>
    <x v="13"/>
  </r>
  <r>
    <x v="23"/>
    <s v="Huizache"/>
    <s v="Acacia farnesiana "/>
    <x v="13"/>
  </r>
  <r>
    <x v="23"/>
    <s v="Huizache"/>
    <s v="Acacia farnesiana "/>
    <x v="13"/>
  </r>
  <r>
    <x v="23"/>
    <s v="Huizache"/>
    <s v="Acacia farnesiana "/>
    <x v="13"/>
  </r>
  <r>
    <x v="23"/>
    <s v="Huizache"/>
    <s v="Acacia farnesiana "/>
    <x v="13"/>
  </r>
  <r>
    <x v="23"/>
    <s v="Huizache"/>
    <s v="Acacia farnesiana "/>
    <x v="13"/>
  </r>
  <r>
    <x v="24"/>
    <s v="SinVeg"/>
    <s v="SinVeg"/>
    <x v="19"/>
  </r>
  <r>
    <x v="25"/>
    <s v="Anacahuita"/>
    <s v="Cordia boissieri"/>
    <x v="1"/>
  </r>
  <r>
    <x v="25"/>
    <s v="Cenizo"/>
    <s v="Leucophyllum frutescens"/>
    <x v="12"/>
  </r>
  <r>
    <x v="26"/>
    <s v="Anacua"/>
    <s v="Ehretia anacua"/>
    <x v="17"/>
  </r>
  <r>
    <x v="26"/>
    <s v="Sangre de drago"/>
    <s v="Jatropha dioica"/>
    <x v="20"/>
  </r>
  <r>
    <x v="27"/>
    <s v="Anacahuita"/>
    <s v="Cordia boissieri"/>
    <x v="1"/>
  </r>
  <r>
    <x v="28"/>
    <s v="Huizache"/>
    <s v="Acacia farnesiana"/>
    <x v="13"/>
  </r>
  <r>
    <x v="28"/>
    <s v="Huizache"/>
    <s v="Acacia farnesiana"/>
    <x v="13"/>
  </r>
  <r>
    <x v="29"/>
    <s v="Huizache"/>
    <s v="Acacia farnesiana"/>
    <x v="13"/>
  </r>
  <r>
    <x v="29"/>
    <s v="Cenizo"/>
    <s v="Leucophyllum frutescens"/>
    <x v="12"/>
  </r>
  <r>
    <x v="30"/>
    <s v="SinVeg"/>
    <s v="SinVeg"/>
    <x v="19"/>
  </r>
  <r>
    <x v="31"/>
    <s v="SinVeg"/>
    <s v="SinVeg"/>
    <x v="19"/>
  </r>
  <r>
    <x v="32"/>
    <s v="SinVeg"/>
    <s v="SinVeg"/>
    <x v="19"/>
  </r>
  <r>
    <x v="33"/>
    <s v="Huizache"/>
    <s v="Acacia farnesiana"/>
    <x v="13"/>
  </r>
  <r>
    <x v="34"/>
    <s v="SinVeg"/>
    <s v="SinVeg"/>
    <x v="19"/>
  </r>
  <r>
    <x v="35"/>
    <s v="Huizache"/>
    <s v="Acacia farnesiana"/>
    <x v="13"/>
  </r>
  <r>
    <x v="35"/>
    <s v="Mezquite"/>
    <s v="Prospis glandulosa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8">
  <r>
    <x v="0"/>
    <x v="0"/>
    <n v="1"/>
    <x v="0"/>
    <n v="1"/>
    <x v="0"/>
    <x v="0"/>
    <x v="0"/>
    <n v="1.75"/>
    <n v="2.77"/>
    <n v="0.03"/>
    <n v="0.03"/>
    <n v="7.27"/>
    <x v="0"/>
    <n v="7.27"/>
    <x v="0"/>
    <n v="2.1558769126899082"/>
    <n v="0.97876811836121835"/>
    <n v="7.0685834705770342E-4"/>
    <n v="4.0114996593688055"/>
  </r>
  <r>
    <x v="0"/>
    <x v="0"/>
    <n v="1"/>
    <x v="0"/>
    <n v="1"/>
    <x v="0"/>
    <x v="0"/>
    <x v="0"/>
    <n v="2.12"/>
    <n v="2.33"/>
    <n v="0.2"/>
    <n v="0.19"/>
    <n v="4.1399999999999997"/>
    <x v="1"/>
    <n v="4.1399999999999997"/>
    <x v="1"/>
    <n v="59.773065765890109"/>
    <n v="27.136971857714112"/>
    <n v="2.9864765163187975E-2"/>
    <n v="3.8882117826694929"/>
  </r>
  <r>
    <x v="0"/>
    <x v="0"/>
    <n v="1"/>
    <x v="0"/>
    <n v="1"/>
    <x v="0"/>
    <x v="0"/>
    <x v="0"/>
    <n v="2.12"/>
    <n v="1.97"/>
    <n v="0.05"/>
    <n v="0.06"/>
    <n v="4.45"/>
    <x v="2"/>
    <n v="4.45"/>
    <x v="2"/>
    <n v="5.6599117215347166"/>
    <n v="2.5695999215767613"/>
    <n v="2.3758294442772811E-3"/>
    <n v="3.2845547542822131"/>
  </r>
  <r>
    <x v="0"/>
    <x v="0"/>
    <n v="1"/>
    <x v="0"/>
    <n v="1"/>
    <x v="0"/>
    <x v="0"/>
    <x v="0"/>
    <n v="2.85"/>
    <n v="2.4"/>
    <n v="0.04"/>
    <n v="0.03"/>
    <n v="3.77"/>
    <x v="3"/>
    <n v="3.77"/>
    <x v="3"/>
    <n v="2.2427035273411273"/>
    <n v="1.0181874014128718"/>
    <n v="9.6211275016187424E-4"/>
    <n v="5.4118842196605419"/>
  </r>
  <r>
    <x v="0"/>
    <x v="0"/>
    <n v="1"/>
    <x v="0"/>
    <n v="1"/>
    <x v="1"/>
    <x v="1"/>
    <x v="1"/>
    <n v="2.77"/>
    <n v="2.95"/>
    <n v="0.08"/>
    <n v="0.08"/>
    <n v="3.63"/>
    <x v="4"/>
    <n v="3.63"/>
    <x v="4"/>
    <n v="9.7730662238087795"/>
    <n v="4.4369720656091864"/>
    <n v="5.0265482457436689E-3"/>
    <n v="6.4242428173257702"/>
  </r>
  <r>
    <x v="0"/>
    <x v="0"/>
    <n v="1"/>
    <x v="0"/>
    <n v="1"/>
    <x v="2"/>
    <x v="2"/>
    <x v="2"/>
    <n v="7.76"/>
    <n v="6.8"/>
    <n v="0.24"/>
    <n v="0.2"/>
    <n v="4.7699999999999996"/>
    <x v="5"/>
    <n v="4.7699999999999996"/>
    <x v="5"/>
    <n v="86.4214712208165"/>
    <n v="39.23534793425069"/>
    <n v="3.8013271108436497E-2"/>
    <n v="41.624846023003315"/>
  </r>
  <r>
    <x v="0"/>
    <x v="0"/>
    <n v="2"/>
    <x v="1"/>
    <n v="2"/>
    <x v="3"/>
    <x v="0"/>
    <x v="0"/>
    <n v="2.27"/>
    <n v="2.42"/>
    <n v="0.05"/>
    <n v="0.05"/>
    <n v="4.6399999999999997"/>
    <x v="6"/>
    <n v="4.6399999999999997"/>
    <x v="6"/>
    <n v="4.8630227542343132"/>
    <n v="2.2078123304223785"/>
    <n v="1.9634954084936209E-3"/>
    <n v="4.3189241354766521"/>
  </r>
  <r>
    <x v="0"/>
    <x v="0"/>
    <n v="2"/>
    <x v="1"/>
    <n v="2"/>
    <x v="3"/>
    <x v="0"/>
    <x v="0"/>
    <n v="2.4500000000000002"/>
    <n v="2.5299999999999998"/>
    <n v="0.05"/>
    <n v="0.05"/>
    <n v="3.48"/>
    <x v="6"/>
    <n v="3.48"/>
    <x v="7"/>
    <n v="4.0498058137592015"/>
    <n v="1.8386118394466775"/>
    <n v="1.9634954084936209E-3"/>
    <n v="4.8695471528805196"/>
  </r>
  <r>
    <x v="0"/>
    <x v="0"/>
    <n v="2"/>
    <x v="1"/>
    <n v="2"/>
    <x v="3"/>
    <x v="0"/>
    <x v="0"/>
    <n v="4.3499999999999996"/>
    <n v="4.17"/>
    <n v="0.05"/>
    <n v="0.05"/>
    <n v="3.36"/>
    <x v="6"/>
    <n v="3.36"/>
    <x v="8"/>
    <n v="3.9659025365436325"/>
    <n v="1.8005197515908091"/>
    <n v="1.9634954084936209E-3"/>
    <n v="14.25309171007153"/>
  </r>
  <r>
    <x v="0"/>
    <x v="0"/>
    <n v="2"/>
    <x v="1"/>
    <n v="2"/>
    <x v="4"/>
    <x v="1"/>
    <x v="1"/>
    <n v="2.09"/>
    <n v="2.27"/>
    <n v="0.03"/>
    <n v="0.04"/>
    <n v="3.15"/>
    <x v="3"/>
    <n v="3.15"/>
    <x v="9"/>
    <n v="2.0928534434165447"/>
    <n v="0.95015546331111134"/>
    <n v="9.6211275016187424E-4"/>
    <n v="3.7325262317300325"/>
  </r>
  <r>
    <x v="0"/>
    <x v="0"/>
    <n v="2"/>
    <x v="1"/>
    <n v="2"/>
    <x v="4"/>
    <x v="1"/>
    <x v="1"/>
    <n v="2.72"/>
    <n v="2.48"/>
    <n v="0.06"/>
    <n v="0.06"/>
    <n v="4.03"/>
    <x v="7"/>
    <n v="4.03"/>
    <x v="10"/>
    <n v="6.2085030580428704"/>
    <n v="2.8186603883514634"/>
    <n v="2.8274333882308137E-3"/>
    <n v="5.3092915845667505"/>
  </r>
  <r>
    <x v="0"/>
    <x v="0"/>
    <n v="2"/>
    <x v="1"/>
    <n v="2"/>
    <x v="5"/>
    <x v="3"/>
    <x v="3"/>
    <n v="2.36"/>
    <n v="1.55"/>
    <n v="7.0000000000000007E-2"/>
    <n v="7.0000000000000007E-2"/>
    <n v="3.64"/>
    <x v="8"/>
    <n v="3.64"/>
    <x v="11"/>
    <n v="7.6584328445608936"/>
    <n v="3.4769285114306459"/>
    <n v="3.8484510006474969E-3"/>
    <n v="3.0018114154591324"/>
  </r>
  <r>
    <x v="0"/>
    <x v="0"/>
    <n v="2"/>
    <x v="1"/>
    <n v="2"/>
    <x v="5"/>
    <x v="3"/>
    <x v="3"/>
    <n v="2.73"/>
    <n v="2.92"/>
    <n v="7.0000000000000007E-2"/>
    <n v="7.0000000000000007E-2"/>
    <n v="3.95"/>
    <x v="8"/>
    <n v="3.95"/>
    <x v="12"/>
    <n v="8.1425845218542676"/>
    <n v="3.6967333729218375"/>
    <n v="3.8484510006474969E-3"/>
    <n v="6.2679682177637615"/>
  </r>
  <r>
    <x v="0"/>
    <x v="0"/>
    <n v="2"/>
    <x v="1"/>
    <n v="2"/>
    <x v="6"/>
    <x v="4"/>
    <x v="4"/>
    <n v="1.3"/>
    <n v="1.76"/>
    <n v="0.03"/>
    <n v="0.03"/>
    <n v="3.01"/>
    <x v="0"/>
    <n v="3.01"/>
    <x v="13"/>
    <n v="1.6084445377426566"/>
    <n v="0.73023382013516613"/>
    <n v="7.0685834705770342E-4"/>
    <n v="1.8385385606970868"/>
  </r>
  <r>
    <x v="0"/>
    <x v="0"/>
    <n v="2"/>
    <x v="1"/>
    <n v="2"/>
    <x v="7"/>
    <x v="5"/>
    <x v="5"/>
    <n v="4.32"/>
    <n v="3.86"/>
    <n v="0.09"/>
    <n v="0.09"/>
    <n v="4.3499999999999996"/>
    <x v="9"/>
    <n v="4.3499999999999996"/>
    <x v="14"/>
    <n v="14.11355704053182"/>
    <n v="6.4075548964014466"/>
    <n v="6.3617251235193305E-3"/>
    <n v="13.138219017128852"/>
  </r>
  <r>
    <x v="0"/>
    <x v="0"/>
    <n v="2"/>
    <x v="1"/>
    <n v="2"/>
    <x v="8"/>
    <x v="6"/>
    <x v="6"/>
    <n v="3.01"/>
    <n v="4.13"/>
    <n v="0.36"/>
    <n v="0.36"/>
    <n v="6.33"/>
    <x v="10"/>
    <n v="6.33"/>
    <x v="15"/>
    <n v="299.97681172974052"/>
    <n v="136.18947252530219"/>
    <n v="0.10178760197630929"/>
    <n v="10.009821052684138"/>
  </r>
  <r>
    <x v="0"/>
    <x v="0"/>
    <n v="2"/>
    <x v="1"/>
    <n v="2"/>
    <x v="9"/>
    <x v="7"/>
    <x v="7"/>
    <n v="3.87"/>
    <n v="4.22"/>
    <n v="0.18"/>
    <n v="0.18"/>
    <n v="4.82"/>
    <x v="11"/>
    <n v="4.82"/>
    <x v="16"/>
    <n v="58.941815681796683"/>
    <n v="26.759584319535694"/>
    <n v="2.5446900494077322E-2"/>
    <n v="12.850704384463134"/>
  </r>
  <r>
    <x v="0"/>
    <x v="0"/>
    <n v="3"/>
    <x v="2"/>
    <n v="3"/>
    <x v="3"/>
    <x v="0"/>
    <x v="0"/>
    <n v="1.6"/>
    <n v="1.58"/>
    <n v="0.05"/>
    <n v="0.05"/>
    <n v="4.16"/>
    <x v="6"/>
    <n v="4.16"/>
    <x v="17"/>
    <n v="4.5261082343249042"/>
    <n v="2.0548531383835065"/>
    <n v="1.9634954084936209E-3"/>
    <n v="1.9855650968850891"/>
  </r>
  <r>
    <x v="0"/>
    <x v="0"/>
    <n v="3"/>
    <x v="2"/>
    <n v="3"/>
    <x v="3"/>
    <x v="0"/>
    <x v="0"/>
    <n v="1.63"/>
    <n v="1.32"/>
    <n v="0.04"/>
    <n v="0.04"/>
    <n v="4.17"/>
    <x v="12"/>
    <n v="4.17"/>
    <x v="18"/>
    <n v="2.9981720221849417"/>
    <n v="1.3611700980719637"/>
    <n v="1.2566370614359172E-3"/>
    <n v="1.7087318792415735"/>
  </r>
  <r>
    <x v="0"/>
    <x v="0"/>
    <n v="3"/>
    <x v="2"/>
    <n v="3"/>
    <x v="3"/>
    <x v="0"/>
    <x v="0"/>
    <n v="1.73"/>
    <n v="1.98"/>
    <n v="0.06"/>
    <n v="0.06"/>
    <n v="4.03"/>
    <x v="7"/>
    <n v="4.03"/>
    <x v="19"/>
    <n v="6.2085030580428704"/>
    <n v="2.8186603883514634"/>
    <n v="2.8274333882308137E-3"/>
    <n v="2.7025747152047042"/>
  </r>
  <r>
    <x v="0"/>
    <x v="0"/>
    <n v="3"/>
    <x v="2"/>
    <n v="3"/>
    <x v="3"/>
    <x v="0"/>
    <x v="0"/>
    <n v="2.12"/>
    <n v="1.27"/>
    <n v="0.04"/>
    <n v="0.04"/>
    <n v="4.1500000000000004"/>
    <x v="12"/>
    <n v="4.1500000000000004"/>
    <x v="20"/>
    <n v="2.9906050593718012"/>
    <n v="1.3577346969547979"/>
    <n v="1.2566370614359172E-3"/>
    <n v="2.2564685583949537"/>
  </r>
  <r>
    <x v="0"/>
    <x v="0"/>
    <n v="3"/>
    <x v="2"/>
    <n v="3"/>
    <x v="3"/>
    <x v="0"/>
    <x v="0"/>
    <n v="2.1800000000000002"/>
    <n v="1.53"/>
    <n v="0.04"/>
    <n v="0.04"/>
    <n v="4.2300000000000004"/>
    <x v="12"/>
    <n v="4.2300000000000004"/>
    <x v="19"/>
    <n v="3.0208786375475589"/>
    <n v="1.3714789014465918"/>
    <n v="1.2566370614359172E-3"/>
    <n v="2.7025747152047042"/>
  </r>
  <r>
    <x v="0"/>
    <x v="0"/>
    <n v="3"/>
    <x v="2"/>
    <n v="3"/>
    <x v="3"/>
    <x v="0"/>
    <x v="0"/>
    <n v="2.48"/>
    <n v="3.12"/>
    <n v="0.05"/>
    <n v="0.05"/>
    <n v="3.53"/>
    <x v="6"/>
    <n v="3.53"/>
    <x v="21"/>
    <n v="4.084780370141627"/>
    <n v="1.8544902880442986"/>
    <n v="1.9634954084936209E-3"/>
    <n v="6.1575216010359934"/>
  </r>
  <r>
    <x v="0"/>
    <x v="0"/>
    <n v="3"/>
    <x v="2"/>
    <n v="3"/>
    <x v="3"/>
    <x v="0"/>
    <x v="0"/>
    <n v="2.75"/>
    <n v="2.83"/>
    <n v="0.06"/>
    <n v="0.06"/>
    <n v="4.46"/>
    <x v="7"/>
    <n v="4.46"/>
    <x v="22"/>
    <n v="6.6799381715641664"/>
    <n v="3.0326919298901318"/>
    <n v="2.8274333882308137E-3"/>
    <n v="6.1136178437020776"/>
  </r>
  <r>
    <x v="0"/>
    <x v="0"/>
    <n v="3"/>
    <x v="2"/>
    <n v="3"/>
    <x v="3"/>
    <x v="0"/>
    <x v="0"/>
    <n v="3.48"/>
    <n v="3.21"/>
    <n v="0.05"/>
    <n v="0.05"/>
    <n v="5.37"/>
    <x v="6"/>
    <n v="5.37"/>
    <x v="23"/>
    <n v="5.3762470804946538"/>
    <n v="2.4408161745445729"/>
    <n v="1.9634954084936209E-3"/>
    <n v="8.7878396852081337"/>
  </r>
  <r>
    <x v="0"/>
    <x v="0"/>
    <n v="3"/>
    <x v="2"/>
    <n v="3"/>
    <x v="4"/>
    <x v="1"/>
    <x v="1"/>
    <n v="3.03"/>
    <n v="3.67"/>
    <n v="7.0000000000000007E-2"/>
    <n v="7.0000000000000007E-2"/>
    <n v="4.2300000000000004"/>
    <x v="8"/>
    <n v="4.2300000000000004"/>
    <x v="24"/>
    <n v="8.5801056262756408"/>
    <n v="3.8953679543291408"/>
    <n v="3.8484510006474969E-3"/>
    <n v="8.8141308887278615"/>
  </r>
  <r>
    <x v="0"/>
    <x v="0"/>
    <n v="3"/>
    <x v="2"/>
    <n v="3"/>
    <x v="4"/>
    <x v="1"/>
    <x v="1"/>
    <n v="4.26"/>
    <n v="3.82"/>
    <n v="0.06"/>
    <n v="0.06"/>
    <n v="4.2"/>
    <x v="7"/>
    <n v="4.2"/>
    <x v="25"/>
    <n v="6.3948327389575814"/>
    <n v="2.9032540634867421"/>
    <n v="2.8274333882308137E-3"/>
    <n v="12.818954663707792"/>
  </r>
  <r>
    <x v="0"/>
    <x v="0"/>
    <n v="3"/>
    <x v="2"/>
    <n v="3"/>
    <x v="4"/>
    <x v="1"/>
    <x v="1"/>
    <n v="4.7300000000000004"/>
    <n v="6.13"/>
    <n v="0.16"/>
    <n v="0.16"/>
    <n v="4.78"/>
    <x v="13"/>
    <n v="4.78"/>
    <x v="26"/>
    <n v="46.486433255482083"/>
    <n v="21.104840697988866"/>
    <n v="2.0106192982974676E-2"/>
    <n v="23.15738630795742"/>
  </r>
  <r>
    <x v="0"/>
    <x v="0"/>
    <n v="3"/>
    <x v="2"/>
    <n v="3"/>
    <x v="7"/>
    <x v="5"/>
    <x v="5"/>
    <n v="2.13"/>
    <n v="2.0299999999999998"/>
    <n v="0.04"/>
    <n v="0.04"/>
    <n v="4.93"/>
    <x v="12"/>
    <n v="4.93"/>
    <x v="27"/>
    <n v="3.2863542325821626"/>
    <n v="1.4920048215923019"/>
    <n v="1.2566370614359172E-3"/>
    <n v="3.3979466141227208"/>
  </r>
  <r>
    <x v="0"/>
    <x v="0"/>
    <n v="3"/>
    <x v="2"/>
    <n v="3"/>
    <x v="7"/>
    <x v="5"/>
    <x v="5"/>
    <n v="2.93"/>
    <n v="2.27"/>
    <n v="0.05"/>
    <n v="0.05"/>
    <n v="4.8099999999999996"/>
    <x v="6"/>
    <n v="4.8099999999999996"/>
    <x v="10"/>
    <n v="4.9824590589713207"/>
    <n v="2.2620364127729795"/>
    <n v="1.9634954084936209E-3"/>
    <n v="5.3092915845667505"/>
  </r>
  <r>
    <x v="0"/>
    <x v="0"/>
    <n v="3"/>
    <x v="2"/>
    <n v="3"/>
    <x v="7"/>
    <x v="5"/>
    <x v="5"/>
    <n v="4.7699999999999996"/>
    <n v="3.32"/>
    <n v="0.1"/>
    <n v="0.1"/>
    <n v="4.13"/>
    <x v="14"/>
    <n v="4.13"/>
    <x v="16"/>
    <n v="16.505620302533234"/>
    <n v="7.4935516173500885"/>
    <n v="7.8539816339744835E-3"/>
    <n v="12.850704384463134"/>
  </r>
  <r>
    <x v="0"/>
    <x v="0"/>
    <n v="3"/>
    <x v="2"/>
    <n v="3"/>
    <x v="9"/>
    <x v="7"/>
    <x v="7"/>
    <n v="2.73"/>
    <n v="3.05"/>
    <n v="0.06"/>
    <n v="0.06"/>
    <n v="4.8600000000000003"/>
    <x v="7"/>
    <n v="4.8600000000000003"/>
    <x v="28"/>
    <n v="7.1188340409397686"/>
    <n v="3.231950654586655"/>
    <n v="2.8274333882308137E-3"/>
    <n v="6.5597240005118262"/>
  </r>
  <r>
    <x v="0"/>
    <x v="0"/>
    <n v="3"/>
    <x v="2"/>
    <n v="3"/>
    <x v="9"/>
    <x v="7"/>
    <x v="7"/>
    <n v="2.78"/>
    <n v="3.21"/>
    <n v="0.06"/>
    <n v="0.06"/>
    <n v="4.66"/>
    <x v="7"/>
    <n v="4.66"/>
    <x v="29"/>
    <n v="6.8993476123395956"/>
    <n v="3.1323038160021763"/>
    <n v="2.8274333882308137E-3"/>
    <n v="7.0450411606291974"/>
  </r>
  <r>
    <x v="0"/>
    <x v="0"/>
    <n v="3"/>
    <x v="2"/>
    <n v="3"/>
    <x v="9"/>
    <x v="7"/>
    <x v="7"/>
    <n v="2.8"/>
    <n v="1.95"/>
    <n v="0.06"/>
    <n v="0.06"/>
    <n v="4.76"/>
    <x v="7"/>
    <n v="4.76"/>
    <x v="30"/>
    <n v="7.0090816097252624"/>
    <n v="3.1821230508152691"/>
    <n v="2.8274333882308137E-3"/>
    <n v="4.4301365154137313"/>
  </r>
  <r>
    <x v="0"/>
    <x v="0"/>
    <n v="3"/>
    <x v="2"/>
    <n v="3"/>
    <x v="9"/>
    <x v="7"/>
    <x v="7"/>
    <n v="2.83"/>
    <n v="3.82"/>
    <n v="0.08"/>
    <n v="0.08"/>
    <n v="4.4800000000000004"/>
    <x v="4"/>
    <n v="4.4800000000000004"/>
    <x v="31"/>
    <n v="11.558761764760082"/>
    <n v="5.2476778412010772"/>
    <n v="5.0265482457436689E-3"/>
    <n v="8.6830675702109144"/>
  </r>
  <r>
    <x v="0"/>
    <x v="0"/>
    <n v="3"/>
    <x v="2"/>
    <n v="3"/>
    <x v="9"/>
    <x v="7"/>
    <x v="7"/>
    <n v="3.07"/>
    <n v="3.13"/>
    <n v="7.0000000000000007E-2"/>
    <n v="7.0000000000000007E-2"/>
    <n v="4.29"/>
    <x v="8"/>
    <n v="4.29"/>
    <x v="32"/>
    <n v="8.6738848239551896"/>
    <n v="3.9379437100756562"/>
    <n v="3.8484510006474969E-3"/>
    <n v="7.5476763502494757"/>
  </r>
  <r>
    <x v="0"/>
    <x v="0"/>
    <n v="3"/>
    <x v="2"/>
    <n v="3"/>
    <x v="9"/>
    <x v="7"/>
    <x v="7"/>
    <n v="4.03"/>
    <n v="3.81"/>
    <n v="0.08"/>
    <n v="0.08"/>
    <n v="4.5999999999999996"/>
    <x v="4"/>
    <n v="4.5999999999999996"/>
    <x v="33"/>
    <n v="11.81099646028982"/>
    <n v="5.3621923929715782"/>
    <n v="5.0265482457436689E-3"/>
    <n v="12.068742338030548"/>
  </r>
  <r>
    <x v="0"/>
    <x v="0"/>
    <n v="3"/>
    <x v="2"/>
    <n v="3"/>
    <x v="9"/>
    <x v="7"/>
    <x v="7"/>
    <n v="4.82"/>
    <n v="4.3600000000000003"/>
    <n v="7.0000000000000007E-2"/>
    <n v="7.0000000000000007E-2"/>
    <n v="4.7300000000000004"/>
    <x v="8"/>
    <n v="4.7300000000000004"/>
    <x v="34"/>
    <n v="9.3618348539168093"/>
    <n v="4.2502730236782318"/>
    <n v="3.8484510006474969E-3"/>
    <n v="16.546847046273779"/>
  </r>
  <r>
    <x v="0"/>
    <x v="0"/>
    <n v="4"/>
    <x v="3"/>
    <n v="4"/>
    <x v="10"/>
    <x v="8"/>
    <x v="8"/>
    <n v="4.8600000000000003"/>
    <n v="3.72"/>
    <n v="0.09"/>
    <n v="0.09"/>
    <n v="6.04"/>
    <x v="9"/>
    <n v="6.04"/>
    <x v="35"/>
    <n v="18.698849770939589"/>
    <n v="8.489277796006574"/>
    <n v="6.3617251235193305E-3"/>
    <n v="14.454546338982977"/>
  </r>
  <r>
    <x v="0"/>
    <x v="0"/>
    <n v="4"/>
    <x v="3"/>
    <n v="4"/>
    <x v="4"/>
    <x v="1"/>
    <x v="1"/>
    <n v="3.12"/>
    <n v="3.81"/>
    <n v="0.06"/>
    <n v="0.06"/>
    <n v="4.34"/>
    <x v="7"/>
    <n v="4.34"/>
    <x v="36"/>
    <n v="6.548332360736711"/>
    <n v="2.9729428917744669"/>
    <n v="2.8274333882308137E-3"/>
    <n v="9.4296670643365275"/>
  </r>
  <r>
    <x v="0"/>
    <x v="0"/>
    <n v="4"/>
    <x v="3"/>
    <n v="4"/>
    <x v="11"/>
    <x v="9"/>
    <x v="9"/>
    <n v="5.23"/>
    <n v="6.12"/>
    <n v="0.18"/>
    <n v="0.18"/>
    <n v="7.62"/>
    <x v="11"/>
    <n v="7.62"/>
    <x v="37"/>
    <n v="90.962569884029051"/>
    <n v="41.297006727349192"/>
    <n v="2.5446900494077322E-2"/>
    <n v="25.294238726066951"/>
  </r>
  <r>
    <x v="0"/>
    <x v="0"/>
    <n v="4"/>
    <x v="3"/>
    <n v="4"/>
    <x v="2"/>
    <x v="2"/>
    <x v="2"/>
    <n v="4.57"/>
    <n v="3.93"/>
    <n v="0.11"/>
    <n v="0.11"/>
    <n v="7.51"/>
    <x v="15"/>
    <n v="7.51"/>
    <x v="38"/>
    <n v="33.814810171082918"/>
    <n v="15.351923817671645"/>
    <n v="9.5033177771091243E-3"/>
    <n v="14.186254326366409"/>
  </r>
  <r>
    <x v="0"/>
    <x v="0"/>
    <n v="4"/>
    <x v="3"/>
    <n v="4"/>
    <x v="2"/>
    <x v="2"/>
    <x v="2"/>
    <n v="6.42"/>
    <n v="7.52"/>
    <n v="0.19"/>
    <n v="0.19"/>
    <n v="7.28"/>
    <x v="16"/>
    <n v="7.28"/>
    <x v="39"/>
    <n v="96.906877615034745"/>
    <n v="43.995722437225773"/>
    <n v="2.8352873698647883E-2"/>
    <n v="38.155349636195098"/>
  </r>
  <r>
    <x v="0"/>
    <x v="0"/>
    <n v="4"/>
    <x v="3"/>
    <n v="4"/>
    <x v="2"/>
    <x v="2"/>
    <x v="2"/>
    <n v="10.31"/>
    <n v="8.7200000000000006"/>
    <n v="0.25"/>
    <n v="0.25"/>
    <n v="7.67"/>
    <x v="17"/>
    <n v="7.67"/>
    <x v="40"/>
    <n v="175.54574379188566"/>
    <n v="79.697767681516083"/>
    <n v="4.9087385212340517E-2"/>
    <n v="71.106199437774748"/>
  </r>
  <r>
    <x v="0"/>
    <x v="0"/>
    <n v="4"/>
    <x v="3"/>
    <n v="4"/>
    <x v="9"/>
    <x v="7"/>
    <x v="7"/>
    <n v="2.75"/>
    <n v="2.52"/>
    <n v="0.04"/>
    <n v="0.04"/>
    <n v="3.58"/>
    <x v="12"/>
    <n v="3.58"/>
    <x v="41"/>
    <n v="2.7753945108588605"/>
    <n v="1.2600291079299226"/>
    <n v="1.2566370614359172E-3"/>
    <n v="5.4531961630552468"/>
  </r>
  <r>
    <x v="0"/>
    <x v="0"/>
    <n v="4"/>
    <x v="3"/>
    <n v="4"/>
    <x v="9"/>
    <x v="7"/>
    <x v="7"/>
    <n v="4.32"/>
    <n v="4.97"/>
    <n v="7.0000000000000007E-2"/>
    <n v="7.0000000000000007E-2"/>
    <n v="4.5199999999999996"/>
    <x v="8"/>
    <n v="4.5199999999999996"/>
    <x v="42"/>
    <n v="9.0334455020916344"/>
    <n v="4.1011842579496021"/>
    <n v="3.8484510006474969E-3"/>
    <n v="16.945770408417427"/>
  </r>
  <r>
    <x v="0"/>
    <x v="0"/>
    <n v="5"/>
    <x v="4"/>
    <n v="5"/>
    <x v="0"/>
    <x v="0"/>
    <x v="0"/>
    <n v="3.72"/>
    <n v="3.91"/>
    <n v="0.03"/>
    <n v="0.03"/>
    <n v="4.3899999999999997"/>
    <x v="0"/>
    <n v="4.3899999999999997"/>
    <x v="43"/>
    <n v="1.7819513626727246"/>
    <n v="0.80900591865341698"/>
    <n v="7.0685834705770342E-4"/>
    <n v="11.430861584673229"/>
  </r>
  <r>
    <x v="0"/>
    <x v="0"/>
    <n v="5"/>
    <x v="4"/>
    <n v="5"/>
    <x v="12"/>
    <x v="10"/>
    <x v="10"/>
    <n v="2.13"/>
    <n v="1.4"/>
    <n v="0.03"/>
    <n v="0.03"/>
    <n v="3.13"/>
    <x v="0"/>
    <n v="3.13"/>
    <x v="44"/>
    <n v="1.6232699982389138"/>
    <n v="0.73696457920046687"/>
    <n v="7.0685834705770342E-4"/>
    <n v="2.4466919935698157"/>
  </r>
  <r>
    <x v="0"/>
    <x v="0"/>
    <n v="5"/>
    <x v="4"/>
    <n v="5"/>
    <x v="12"/>
    <x v="10"/>
    <x v="10"/>
    <n v="2.2999999999999998"/>
    <n v="1.78"/>
    <n v="0.05"/>
    <n v="0.05"/>
    <n v="5.28"/>
    <x v="6"/>
    <n v="5.28"/>
    <x v="45"/>
    <n v="5.3129264064130393"/>
    <n v="2.4120685885115201"/>
    <n v="1.9634954084936209E-3"/>
    <n v="3.2685129967948208"/>
  </r>
  <r>
    <x v="0"/>
    <x v="0"/>
    <n v="5"/>
    <x v="4"/>
    <n v="5"/>
    <x v="12"/>
    <x v="10"/>
    <x v="10"/>
    <n v="2.62"/>
    <n v="3.15"/>
    <n v="0.04"/>
    <n v="0.04"/>
    <n v="4.49"/>
    <x v="12"/>
    <n v="4.49"/>
    <x v="46"/>
    <n v="3.1193681381831992"/>
    <n v="1.4161931347351726"/>
    <n v="1.2566370614359172E-3"/>
    <n v="6.5370456285437255"/>
  </r>
  <r>
    <x v="0"/>
    <x v="0"/>
    <n v="5"/>
    <x v="4"/>
    <n v="5"/>
    <x v="12"/>
    <x v="10"/>
    <x v="10"/>
    <n v="2.91"/>
    <n v="2.13"/>
    <n v="0.06"/>
    <n v="0.06"/>
    <n v="5.3"/>
    <x v="7"/>
    <n v="5.3"/>
    <x v="47"/>
    <n v="7.6019456333672224"/>
    <n v="3.451283317548719"/>
    <n v="2.8274333882308137E-3"/>
    <n v="4.9875924968391558"/>
  </r>
  <r>
    <x v="0"/>
    <x v="0"/>
    <n v="5"/>
    <x v="4"/>
    <n v="5"/>
    <x v="12"/>
    <x v="10"/>
    <x v="10"/>
    <n v="3.01"/>
    <n v="3.13"/>
    <n v="0.05"/>
    <n v="0.05"/>
    <n v="4.45"/>
    <x v="6"/>
    <n v="4.45"/>
    <x v="48"/>
    <n v="4.7296016930088491"/>
    <n v="2.1472391686260175"/>
    <n v="1.9634954084936209E-3"/>
    <n v="7.4022991502046098"/>
  </r>
  <r>
    <x v="0"/>
    <x v="0"/>
    <n v="5"/>
    <x v="4"/>
    <n v="5"/>
    <x v="12"/>
    <x v="10"/>
    <x v="10"/>
    <n v="3.12"/>
    <n v="2.2799999999999998"/>
    <n v="0.11"/>
    <n v="0.11"/>
    <n v="5.14"/>
    <x v="15"/>
    <n v="5.14"/>
    <x v="49"/>
    <n v="23.978693677134469"/>
    <n v="10.886326929419049"/>
    <n v="9.5033177771091243E-3"/>
    <n v="5.7255526111673989"/>
  </r>
  <r>
    <x v="0"/>
    <x v="0"/>
    <n v="5"/>
    <x v="4"/>
    <n v="5"/>
    <x v="12"/>
    <x v="10"/>
    <x v="10"/>
    <n v="3.72"/>
    <n v="3.17"/>
    <n v="0.06"/>
    <n v="0.06"/>
    <n v="4.3899999999999997"/>
    <x v="7"/>
    <n v="4.3899999999999997"/>
    <x v="50"/>
    <n v="6.6031643346080591"/>
    <n v="2.9978366079120589"/>
    <n v="2.8274333882308137E-3"/>
    <n v="9.3211250381550013"/>
  </r>
  <r>
    <x v="0"/>
    <x v="0"/>
    <n v="5"/>
    <x v="4"/>
    <n v="5"/>
    <x v="12"/>
    <x v="10"/>
    <x v="10"/>
    <n v="4.3099999999999996"/>
    <n v="3.73"/>
    <n v="7.0000000000000007E-2"/>
    <n v="7.0000000000000007E-2"/>
    <n v="4.28"/>
    <x v="8"/>
    <n v="4.28"/>
    <x v="51"/>
    <n v="8.6582543842081332"/>
    <n v="3.9308474904304926"/>
    <n v="3.8484510006474969E-3"/>
    <n v="12.692348479768119"/>
  </r>
  <r>
    <x v="0"/>
    <x v="0"/>
    <n v="5"/>
    <x v="4"/>
    <n v="5"/>
    <x v="12"/>
    <x v="10"/>
    <x v="10"/>
    <n v="7.13"/>
    <n v="6.32"/>
    <n v="7.0000000000000007E-2"/>
    <n v="7.0000000000000007E-2"/>
    <n v="5.78"/>
    <x v="8"/>
    <n v="5.78"/>
    <x v="52"/>
    <n v="11.004891840934619"/>
    <n v="4.9962208957843171"/>
    <n v="3.8484510006474969E-3"/>
    <n v="35.520122813501715"/>
  </r>
  <r>
    <x v="0"/>
    <x v="0"/>
    <n v="5"/>
    <x v="4"/>
    <n v="5"/>
    <x v="13"/>
    <x v="11"/>
    <x v="11"/>
    <n v="3.22"/>
    <n v="3.66"/>
    <n v="0.08"/>
    <n v="0.08"/>
    <n v="3.51"/>
    <x v="4"/>
    <n v="3.51"/>
    <x v="53"/>
    <n v="9.5211314865578132"/>
    <n v="4.3225936948972477"/>
    <n v="5.0265482457436689E-3"/>
    <n v="9.2940877063800453"/>
  </r>
  <r>
    <x v="0"/>
    <x v="0"/>
    <n v="5"/>
    <x v="4"/>
    <n v="5"/>
    <x v="7"/>
    <x v="5"/>
    <x v="5"/>
    <n v="1.86"/>
    <n v="1.98"/>
    <n v="0.04"/>
    <n v="0.04"/>
    <n v="2.38"/>
    <x v="12"/>
    <n v="2.38"/>
    <x v="54"/>
    <n v="2.3263792894496849"/>
    <n v="1.0561761974101569"/>
    <n v="1.2566370614359172E-3"/>
    <n v="2.8952917895483532"/>
  </r>
  <r>
    <x v="0"/>
    <x v="0"/>
    <n v="5"/>
    <x v="4"/>
    <n v="5"/>
    <x v="7"/>
    <x v="5"/>
    <x v="5"/>
    <n v="2.2799999999999998"/>
    <n v="2.15"/>
    <n v="0.06"/>
    <n v="0.06"/>
    <n v="3.99"/>
    <x v="7"/>
    <n v="3.99"/>
    <x v="55"/>
    <n v="6.1646713543090588"/>
    <n v="2.7987607948563129"/>
    <n v="2.8274333882308137E-3"/>
    <n v="3.8533401042146451"/>
  </r>
  <r>
    <x v="0"/>
    <x v="0"/>
    <n v="5"/>
    <x v="4"/>
    <n v="5"/>
    <x v="7"/>
    <x v="5"/>
    <x v="5"/>
    <n v="3.46"/>
    <n v="3.82"/>
    <n v="0.13"/>
    <n v="0.13"/>
    <n v="6.1"/>
    <x v="18"/>
    <n v="6.1"/>
    <x v="56"/>
    <n v="38.809685225693926"/>
    <n v="17.619597092465042"/>
    <n v="1.3273228961416878E-2"/>
    <n v="10.406211505750829"/>
  </r>
  <r>
    <x v="0"/>
    <x v="0"/>
    <n v="5"/>
    <x v="4"/>
    <n v="5"/>
    <x v="7"/>
    <x v="5"/>
    <x v="5"/>
    <n v="5.13"/>
    <n v="4.78"/>
    <n v="0.11"/>
    <n v="0.11"/>
    <n v="3.69"/>
    <x v="15"/>
    <n v="3.69"/>
    <x v="57"/>
    <n v="17.964968745919673"/>
    <n v="8.1560958106475319"/>
    <n v="9.5033177771091243E-3"/>
    <n v="19.283115342688234"/>
  </r>
  <r>
    <x v="0"/>
    <x v="0"/>
    <n v="5"/>
    <x v="4"/>
    <n v="5"/>
    <x v="7"/>
    <x v="5"/>
    <x v="5"/>
    <n v="6.86"/>
    <n v="5.32"/>
    <n v="0.14000000000000001"/>
    <n v="0.14000000000000001"/>
    <n v="5.57"/>
    <x v="19"/>
    <n v="5.57"/>
    <x v="58"/>
    <n v="41.262920167518139"/>
    <n v="18.733365756053235"/>
    <n v="1.5393804002589988E-2"/>
    <n v="29.128925623900898"/>
  </r>
  <r>
    <x v="0"/>
    <x v="0"/>
    <n v="6"/>
    <x v="5"/>
    <n v="6"/>
    <x v="4"/>
    <x v="1"/>
    <x v="1"/>
    <n v="2.12"/>
    <n v="2.61"/>
    <n v="0.04"/>
    <n v="0.04"/>
    <n v="2.91"/>
    <x v="12"/>
    <n v="2.91"/>
    <x v="59"/>
    <n v="2.5238284329796739"/>
    <n v="1.1458181085727719"/>
    <n v="1.2566370614359172E-3"/>
    <n v="4.3929086424686936"/>
  </r>
  <r>
    <x v="0"/>
    <x v="0"/>
    <n v="6"/>
    <x v="5"/>
    <n v="6"/>
    <x v="4"/>
    <x v="1"/>
    <x v="1"/>
    <n v="2.36"/>
    <n v="3.72"/>
    <n v="0.06"/>
    <n v="0.06"/>
    <n v="3.27"/>
    <x v="7"/>
    <n v="3.27"/>
    <x v="60"/>
    <n v="5.3765128118110521"/>
    <n v="2.4409368165622176"/>
    <n v="2.8274333882308137E-3"/>
    <n v="7.2583356668538581"/>
  </r>
  <r>
    <x v="0"/>
    <x v="0"/>
    <n v="6"/>
    <x v="5"/>
    <n v="6"/>
    <x v="4"/>
    <x v="1"/>
    <x v="1"/>
    <n v="2.76"/>
    <n v="2.91"/>
    <n v="0.09"/>
    <n v="0.09"/>
    <n v="3.83"/>
    <x v="9"/>
    <n v="3.83"/>
    <x v="61"/>
    <n v="12.703796700470926"/>
    <n v="5.7675237020138006"/>
    <n v="6.3617251235193305E-3"/>
    <n v="6.3124217538120559"/>
  </r>
  <r>
    <x v="0"/>
    <x v="0"/>
    <n v="6"/>
    <x v="5"/>
    <n v="6"/>
    <x v="4"/>
    <x v="1"/>
    <x v="1"/>
    <n v="2.86"/>
    <n v="2.81"/>
    <n v="0.08"/>
    <n v="0.08"/>
    <n v="3.74"/>
    <x v="4"/>
    <n v="3.74"/>
    <x v="61"/>
    <n v="10.004046581254427"/>
    <n v="4.5418371478895097"/>
    <n v="5.0265482457436689E-3"/>
    <n v="6.3124217538120559"/>
  </r>
  <r>
    <x v="0"/>
    <x v="0"/>
    <n v="6"/>
    <x v="5"/>
    <n v="6"/>
    <x v="4"/>
    <x v="1"/>
    <x v="1"/>
    <n v="3.03"/>
    <n v="3.31"/>
    <n v="0.05"/>
    <n v="0.05"/>
    <n v="3.18"/>
    <x v="6"/>
    <n v="3.18"/>
    <x v="62"/>
    <n v="3.840148790478163"/>
    <n v="1.743427550877086"/>
    <n v="1.9634954084936209E-3"/>
    <n v="7.8923876041646182"/>
  </r>
  <r>
    <x v="0"/>
    <x v="0"/>
    <n v="6"/>
    <x v="5"/>
    <n v="6"/>
    <x v="4"/>
    <x v="1"/>
    <x v="1"/>
    <n v="3.36"/>
    <n v="2.71"/>
    <n v="7.0000000000000007E-2"/>
    <n v="7.0000000000000007E-2"/>
    <n v="3.45"/>
    <x v="8"/>
    <n v="3.45"/>
    <x v="63"/>
    <n v="7.3618415266074555"/>
    <n v="3.342276053079785"/>
    <n v="3.8484510006474969E-3"/>
    <n v="7.2344791976406606"/>
  </r>
  <r>
    <x v="0"/>
    <x v="0"/>
    <n v="6"/>
    <x v="5"/>
    <n v="6"/>
    <x v="4"/>
    <x v="1"/>
    <x v="1"/>
    <n v="3.71"/>
    <n v="3.56"/>
    <n v="0.1"/>
    <n v="0.1"/>
    <n v="3.3"/>
    <x v="14"/>
    <n v="3.3"/>
    <x v="64"/>
    <n v="13.69030788468074"/>
    <n v="6.2153997796450557"/>
    <n v="7.8539816339744835E-3"/>
    <n v="10.377642647557247"/>
  </r>
  <r>
    <x v="0"/>
    <x v="0"/>
    <n v="6"/>
    <x v="5"/>
    <n v="6"/>
    <x v="4"/>
    <x v="1"/>
    <x v="1"/>
    <n v="3.72"/>
    <n v="3.28"/>
    <n v="0.04"/>
    <n v="0.04"/>
    <n v="3.45"/>
    <x v="12"/>
    <n v="3.45"/>
    <x v="65"/>
    <n v="2.7264488778793732"/>
    <n v="1.2378077905572356"/>
    <n v="1.2566370614359172E-3"/>
    <n v="9.6211275016187408"/>
  </r>
  <r>
    <x v="0"/>
    <x v="0"/>
    <n v="6"/>
    <x v="5"/>
    <n v="6"/>
    <x v="4"/>
    <x v="1"/>
    <x v="1"/>
    <n v="4.8600000000000003"/>
    <n v="3.62"/>
    <n v="0.1"/>
    <n v="0.1"/>
    <n v="3.94"/>
    <x v="14"/>
    <n v="3.94"/>
    <x v="66"/>
    <n v="15.860973238271471"/>
    <n v="7.2008818501752483"/>
    <n v="7.8539816339744835E-3"/>
    <n v="14.119574022293968"/>
  </r>
  <r>
    <x v="0"/>
    <x v="0"/>
    <n v="6"/>
    <x v="5"/>
    <n v="6"/>
    <x v="7"/>
    <x v="5"/>
    <x v="5"/>
    <n v="3.1"/>
    <n v="3.31"/>
    <n v="0.05"/>
    <n v="0.05"/>
    <n v="2.79"/>
    <x v="6"/>
    <n v="2.79"/>
    <x v="67"/>
    <n v="3.5681643639199097"/>
    <n v="1.6199466212196389"/>
    <n v="1.9634954084936209E-3"/>
    <n v="8.0676295693726736"/>
  </r>
  <r>
    <x v="0"/>
    <x v="0"/>
    <n v="6"/>
    <x v="5"/>
    <n v="6"/>
    <x v="7"/>
    <x v="5"/>
    <x v="5"/>
    <n v="5.36"/>
    <n v="5.61"/>
    <n v="0.12"/>
    <n v="0.12"/>
    <n v="5.0599999999999996"/>
    <x v="20"/>
    <n v="5.0599999999999996"/>
    <x v="68"/>
    <n v="27.993550667970524"/>
    <n v="12.709072003258619"/>
    <n v="1.1309733552923255E-2"/>
    <n v="23.628880460398999"/>
  </r>
  <r>
    <x v="0"/>
    <x v="0"/>
    <n v="7"/>
    <x v="6"/>
    <n v="7"/>
    <x v="3"/>
    <x v="0"/>
    <x v="0"/>
    <n v="3.31"/>
    <n v="2.72"/>
    <n v="0.03"/>
    <n v="0.03"/>
    <n v="3.19"/>
    <x v="0"/>
    <n v="3.19"/>
    <x v="69"/>
    <n v="1.6307060521180565"/>
    <n v="0.74034054766159774"/>
    <n v="7.0685834705770342E-4"/>
    <n v="7.1394460198695695"/>
  </r>
  <r>
    <x v="0"/>
    <x v="0"/>
    <n v="7"/>
    <x v="6"/>
    <n v="7"/>
    <x v="4"/>
    <x v="1"/>
    <x v="1"/>
    <n v="3.2"/>
    <n v="3.56"/>
    <n v="0.1"/>
    <n v="0.1"/>
    <n v="3.81"/>
    <x v="14"/>
    <n v="3.81"/>
    <x v="70"/>
    <n v="15.419954363588786"/>
    <n v="7.0006592810693089"/>
    <n v="7.8539816339744835E-3"/>
    <n v="8.9727027779178066"/>
  </r>
  <r>
    <x v="0"/>
    <x v="0"/>
    <n v="7"/>
    <x v="6"/>
    <n v="7"/>
    <x v="4"/>
    <x v="1"/>
    <x v="1"/>
    <n v="4.03"/>
    <n v="4.71"/>
    <n v="0.12"/>
    <n v="0.12"/>
    <n v="3.63"/>
    <x v="20"/>
    <n v="3.63"/>
    <x v="71"/>
    <n v="20.882539098167449"/>
    <n v="9.4806727505680222"/>
    <n v="1.1309733552923255E-2"/>
    <n v="14.998670186584731"/>
  </r>
  <r>
    <x v="0"/>
    <x v="0"/>
    <n v="7"/>
    <x v="6"/>
    <n v="7"/>
    <x v="14"/>
    <x v="12"/>
    <x v="12"/>
    <n v="2.86"/>
    <n v="2.31"/>
    <n v="0.08"/>
    <n v="0.08"/>
    <n v="3.63"/>
    <x v="4"/>
    <n v="3.63"/>
    <x v="72"/>
    <n v="9.7730662238087795"/>
    <n v="4.4369720656091864"/>
    <n v="5.0265482457436689E-3"/>
    <n v="5.2482072424085136"/>
  </r>
  <r>
    <x v="0"/>
    <x v="0"/>
    <n v="7"/>
    <x v="6"/>
    <n v="7"/>
    <x v="7"/>
    <x v="5"/>
    <x v="5"/>
    <n v="2.12"/>
    <n v="2.91"/>
    <n v="0.08"/>
    <n v="0.08"/>
    <n v="2.4"/>
    <x v="4"/>
    <n v="2.4"/>
    <x v="73"/>
    <n v="7.1936245149154319"/>
    <n v="3.2659055297716062"/>
    <n v="5.0265482457436689E-3"/>
    <n v="4.9678200980756255"/>
  </r>
  <r>
    <x v="0"/>
    <x v="0"/>
    <n v="7"/>
    <x v="6"/>
    <n v="7"/>
    <x v="7"/>
    <x v="5"/>
    <x v="5"/>
    <n v="2.56"/>
    <n v="3.32"/>
    <n v="0.08"/>
    <n v="0.08"/>
    <n v="3.45"/>
    <x v="4"/>
    <n v="3.45"/>
    <x v="74"/>
    <n v="9.395182219814707"/>
    <n v="4.2654127277958773"/>
    <n v="5.0265482457436689E-3"/>
    <n v="6.7886675651421831"/>
  </r>
  <r>
    <x v="0"/>
    <x v="0"/>
    <n v="7"/>
    <x v="6"/>
    <n v="7"/>
    <x v="7"/>
    <x v="5"/>
    <x v="5"/>
    <n v="3.13"/>
    <n v="3.27"/>
    <n v="0.05"/>
    <n v="0.05"/>
    <n v="3.23"/>
    <x v="6"/>
    <n v="3.23"/>
    <x v="75"/>
    <n v="3.8750675855425301"/>
    <n v="1.7592806838363086"/>
    <n v="1.9634954084936209E-3"/>
    <n v="8.0424771931898711"/>
  </r>
  <r>
    <x v="0"/>
    <x v="0"/>
    <n v="7"/>
    <x v="6"/>
    <n v="7"/>
    <x v="7"/>
    <x v="5"/>
    <x v="5"/>
    <n v="3.36"/>
    <n v="2.81"/>
    <n v="0.08"/>
    <n v="0.08"/>
    <n v="3.38"/>
    <x v="4"/>
    <n v="3.38"/>
    <x v="76"/>
    <n v="9.2482574050743072"/>
    <n v="4.1987088619037358"/>
    <n v="5.0265482457436689E-3"/>
    <n v="7.4748110356402799"/>
  </r>
  <r>
    <x v="0"/>
    <x v="0"/>
    <n v="7"/>
    <x v="6"/>
    <n v="7"/>
    <x v="7"/>
    <x v="5"/>
    <x v="5"/>
    <n v="5.13"/>
    <n v="5.87"/>
    <n v="0.13"/>
    <n v="0.13"/>
    <n v="4.59"/>
    <x v="18"/>
    <n v="4.59"/>
    <x v="77"/>
    <n v="29.94320080961581"/>
    <n v="13.594213167565577"/>
    <n v="1.3273228961416878E-2"/>
    <n v="23.758294442772812"/>
  </r>
  <r>
    <x v="0"/>
    <x v="0"/>
    <n v="7"/>
    <x v="6"/>
    <n v="7"/>
    <x v="7"/>
    <x v="5"/>
    <x v="5"/>
    <n v="6.86"/>
    <n v="7.51"/>
    <n v="0.17"/>
    <n v="0.17"/>
    <n v="5.78"/>
    <x v="21"/>
    <n v="5.78"/>
    <x v="78"/>
    <n v="62.492811510376391"/>
    <n v="28.371736425710882"/>
    <n v="2.2698006922186261E-2"/>
    <n v="40.545571501816639"/>
  </r>
  <r>
    <x v="0"/>
    <x v="0"/>
    <n v="8"/>
    <x v="7"/>
    <n v="8"/>
    <x v="3"/>
    <x v="0"/>
    <x v="0"/>
    <n v="2.4300000000000002"/>
    <n v="2.0299999999999998"/>
    <n v="0.03"/>
    <n v="0.03"/>
    <n v="3.48"/>
    <x v="0"/>
    <n v="3.48"/>
    <x v="79"/>
    <n v="1.6668458919885412"/>
    <n v="0.75674803496279774"/>
    <n v="7.0685834705770342E-4"/>
    <n v="3.9057065267591704"/>
  </r>
  <r>
    <x v="0"/>
    <x v="0"/>
    <n v="8"/>
    <x v="7"/>
    <n v="8"/>
    <x v="3"/>
    <x v="0"/>
    <x v="0"/>
    <n v="2.5299999999999998"/>
    <n v="2.17"/>
    <n v="0.06"/>
    <n v="0.06"/>
    <n v="3.26"/>
    <x v="7"/>
    <n v="3.26"/>
    <x v="80"/>
    <n v="5.3655786459828061"/>
    <n v="2.4359727052761939"/>
    <n v="2.8274333882308137E-3"/>
    <n v="4.3373613573624068"/>
  </r>
  <r>
    <x v="0"/>
    <x v="0"/>
    <n v="8"/>
    <x v="7"/>
    <n v="8"/>
    <x v="4"/>
    <x v="1"/>
    <x v="1"/>
    <n v="2.8"/>
    <n v="2.71"/>
    <n v="7.0000000000000007E-2"/>
    <n v="7.0000000000000007E-2"/>
    <n v="3.1"/>
    <x v="8"/>
    <n v="3.1"/>
    <x v="81"/>
    <n v="6.8158322557365851"/>
    <n v="3.0943878441044097"/>
    <n v="3.8484510006474969E-3"/>
    <n v="5.9611916951407169"/>
  </r>
  <r>
    <x v="0"/>
    <x v="0"/>
    <n v="8"/>
    <x v="7"/>
    <n v="8"/>
    <x v="15"/>
    <x v="10"/>
    <x v="10"/>
    <n v="3.5"/>
    <n v="3.72"/>
    <n v="0.09"/>
    <n v="0.09"/>
    <n v="4.17"/>
    <x v="9"/>
    <n v="4.17"/>
    <x v="82"/>
    <n v="13.625487520902281"/>
    <n v="6.1859713344896354"/>
    <n v="6.3617251235193305E-3"/>
    <n v="10.235387405211887"/>
  </r>
  <r>
    <x v="0"/>
    <x v="0"/>
    <n v="8"/>
    <x v="7"/>
    <n v="8"/>
    <x v="14"/>
    <x v="12"/>
    <x v="12"/>
    <n v="1.37"/>
    <n v="1.21"/>
    <n v="0.04"/>
    <n v="0.04"/>
    <n v="3.04"/>
    <x v="12"/>
    <n v="3.04"/>
    <x v="83"/>
    <n v="2.5724936288066877"/>
    <n v="1.1679121074782364"/>
    <n v="1.2566370614359172E-3"/>
    <n v="1.3069810837096938"/>
  </r>
  <r>
    <x v="0"/>
    <x v="0"/>
    <n v="8"/>
    <x v="7"/>
    <n v="8"/>
    <x v="14"/>
    <x v="12"/>
    <x v="12"/>
    <n v="1.86"/>
    <n v="1.91"/>
    <n v="0.03"/>
    <n v="0.03"/>
    <n v="3.06"/>
    <x v="0"/>
    <n v="3.06"/>
    <x v="84"/>
    <n v="1.6146140411378009"/>
    <n v="0.73303477467656164"/>
    <n v="7.0685834705770342E-4"/>
    <n v="2.790696389137898"/>
  </r>
  <r>
    <x v="0"/>
    <x v="0"/>
    <n v="8"/>
    <x v="7"/>
    <n v="8"/>
    <x v="14"/>
    <x v="12"/>
    <x v="12"/>
    <n v="2.04"/>
    <n v="2.13"/>
    <n v="0.03"/>
    <n v="0.03"/>
    <n v="2.61"/>
    <x v="0"/>
    <n v="2.61"/>
    <x v="85"/>
    <n v="1.5595391215134289"/>
    <n v="0.70803076116709673"/>
    <n v="7.0685834705770342E-4"/>
    <n v="3.4143025308754722"/>
  </r>
  <r>
    <x v="0"/>
    <x v="0"/>
    <n v="8"/>
    <x v="7"/>
    <n v="8"/>
    <x v="14"/>
    <x v="12"/>
    <x v="12"/>
    <n v="2.7"/>
    <n v="2.5"/>
    <n v="0.05"/>
    <n v="0.05"/>
    <n v="2.85"/>
    <x v="6"/>
    <n v="2.85"/>
    <x v="10"/>
    <n v="3.6099601747748467"/>
    <n v="1.6389219193477804"/>
    <n v="1.9634954084936209E-3"/>
    <n v="5.3092915845667505"/>
  </r>
  <r>
    <x v="0"/>
    <x v="0"/>
    <n v="8"/>
    <x v="7"/>
    <n v="8"/>
    <x v="7"/>
    <x v="5"/>
    <x v="5"/>
    <n v="3.93"/>
    <n v="3.71"/>
    <n v="7.0000000000000007E-2"/>
    <n v="7.0000000000000007E-2"/>
    <n v="3.47"/>
    <x v="8"/>
    <n v="3.47"/>
    <x v="86"/>
    <n v="7.3930559335976085"/>
    <n v="3.3564473938533141"/>
    <n v="3.8484510006474969E-3"/>
    <n v="11.460844159560926"/>
  </r>
  <r>
    <x v="0"/>
    <x v="0"/>
    <n v="8"/>
    <x v="7"/>
    <n v="8"/>
    <x v="7"/>
    <x v="5"/>
    <x v="5"/>
    <n v="4.28"/>
    <n v="4.13"/>
    <n v="0.05"/>
    <n v="0.05"/>
    <n v="2.16"/>
    <x v="6"/>
    <n v="2.16"/>
    <x v="87"/>
    <n v="3.1306663298915041"/>
    <n v="1.4213225137707428"/>
    <n v="1.9634954084936209E-3"/>
    <n v="13.887429960147765"/>
  </r>
  <r>
    <x v="0"/>
    <x v="0"/>
    <n v="9"/>
    <x v="8"/>
    <n v="9"/>
    <x v="3"/>
    <x v="0"/>
    <x v="0"/>
    <n v="1.32"/>
    <n v="1.56"/>
    <n v="0.05"/>
    <n v="0.05"/>
    <n v="4.7300000000000004"/>
    <x v="6"/>
    <n v="4.7300000000000004"/>
    <x v="88"/>
    <n v="4.9262470093827258"/>
    <n v="2.2365161422597577"/>
    <n v="1.9634954084936209E-3"/>
    <n v="1.6286016316209486"/>
  </r>
  <r>
    <x v="0"/>
    <x v="0"/>
    <n v="9"/>
    <x v="8"/>
    <n v="9"/>
    <x v="3"/>
    <x v="0"/>
    <x v="0"/>
    <n v="1.53"/>
    <n v="1.58"/>
    <n v="0.03"/>
    <n v="0.03"/>
    <n v="3.87"/>
    <x v="0"/>
    <n v="3.87"/>
    <x v="89"/>
    <n v="1.7158984370074364"/>
    <n v="0.77901789040137615"/>
    <n v="7.0685834705770342E-4"/>
    <n v="1.8991123940491152"/>
  </r>
  <r>
    <x v="0"/>
    <x v="0"/>
    <n v="9"/>
    <x v="8"/>
    <n v="9"/>
    <x v="3"/>
    <x v="0"/>
    <x v="0"/>
    <n v="1.9"/>
    <n v="1.47"/>
    <n v="0.04"/>
    <n v="0.04"/>
    <n v="4.68"/>
    <x v="12"/>
    <n v="4.68"/>
    <x v="90"/>
    <n v="3.191430825097592"/>
    <n v="1.4489095945943069"/>
    <n v="1.2566370614359172E-3"/>
    <n v="2.2299221004721201"/>
  </r>
  <r>
    <x v="0"/>
    <x v="0"/>
    <n v="9"/>
    <x v="8"/>
    <n v="9"/>
    <x v="3"/>
    <x v="0"/>
    <x v="0"/>
    <n v="1.97"/>
    <n v="1.85"/>
    <n v="0.04"/>
    <n v="0.04"/>
    <n v="3.9"/>
    <x v="12"/>
    <n v="3.9"/>
    <x v="91"/>
    <n v="2.8961030219050712"/>
    <n v="1.3148307719449024"/>
    <n v="1.2566370614359172E-3"/>
    <n v="2.8652110398902315"/>
  </r>
  <r>
    <x v="0"/>
    <x v="0"/>
    <n v="9"/>
    <x v="8"/>
    <n v="9"/>
    <x v="3"/>
    <x v="0"/>
    <x v="0"/>
    <n v="3.37"/>
    <n v="2.86"/>
    <n v="0.1"/>
    <n v="0.1"/>
    <n v="4.38"/>
    <x v="14"/>
    <n v="4.38"/>
    <x v="92"/>
    <n v="17.353973664275031"/>
    <n v="7.8787040435808642"/>
    <n v="7.8539816339744835E-3"/>
    <n v="7.620895094032206"/>
  </r>
  <r>
    <x v="0"/>
    <x v="0"/>
    <n v="9"/>
    <x v="8"/>
    <n v="9"/>
    <x v="4"/>
    <x v="1"/>
    <x v="1"/>
    <n v="4.03"/>
    <n v="3.13"/>
    <n v="7.0000000000000007E-2"/>
    <n v="7.0000000000000007E-2"/>
    <n v="3.93"/>
    <x v="8"/>
    <n v="3.93"/>
    <x v="93"/>
    <n v="8.111340708880153"/>
    <n v="3.6825486818315896"/>
    <n v="3.8484510006474969E-3"/>
    <n v="10.065977021367056"/>
  </r>
  <r>
    <x v="0"/>
    <x v="0"/>
    <n v="9"/>
    <x v="8"/>
    <n v="9"/>
    <x v="4"/>
    <x v="1"/>
    <x v="1"/>
    <n v="4.3"/>
    <n v="3.91"/>
    <n v="0.15"/>
    <n v="0.15"/>
    <n v="4.8499999999999996"/>
    <x v="22"/>
    <n v="4.8499999999999996"/>
    <x v="94"/>
    <n v="41.553011656192062"/>
    <n v="18.865067291911195"/>
    <n v="1.7671458676442587E-2"/>
    <n v="13.234764086364489"/>
  </r>
  <r>
    <x v="0"/>
    <x v="0"/>
    <n v="9"/>
    <x v="8"/>
    <n v="9"/>
    <x v="4"/>
    <x v="1"/>
    <x v="1"/>
    <n v="4.87"/>
    <n v="4.5"/>
    <n v="0.1"/>
    <n v="0.1"/>
    <n v="4.16"/>
    <x v="14"/>
    <n v="4.16"/>
    <x v="95"/>
    <n v="16.607414976260237"/>
    <n v="7.539766399222148"/>
    <n v="7.8539816339744835E-3"/>
    <n v="17.23888100299736"/>
  </r>
  <r>
    <x v="0"/>
    <x v="0"/>
    <n v="9"/>
    <x v="8"/>
    <n v="9"/>
    <x v="4"/>
    <x v="1"/>
    <x v="1"/>
    <n v="6.13"/>
    <n v="4.8600000000000003"/>
    <n v="0.15"/>
    <n v="0.15"/>
    <n v="4.12"/>
    <x v="22"/>
    <n v="4.12"/>
    <x v="96"/>
    <n v="35.800411707037092"/>
    <n v="16.253386914994842"/>
    <n v="1.7671458676442587E-2"/>
    <n v="23.715117178740037"/>
  </r>
  <r>
    <x v="0"/>
    <x v="0"/>
    <n v="9"/>
    <x v="8"/>
    <n v="9"/>
    <x v="4"/>
    <x v="1"/>
    <x v="1"/>
    <n v="7.13"/>
    <n v="7.98"/>
    <n v="0.05"/>
    <n v="0.05"/>
    <n v="4.04"/>
    <x v="6"/>
    <n v="4.04"/>
    <x v="97"/>
    <n v="4.4419618898092805"/>
    <n v="2.0166506979734136"/>
    <n v="1.9634954084936209E-3"/>
    <n v="44.828976005353638"/>
  </r>
  <r>
    <x v="0"/>
    <x v="0"/>
    <n v="9"/>
    <x v="8"/>
    <n v="9"/>
    <x v="2"/>
    <x v="2"/>
    <x v="2"/>
    <n v="7.56"/>
    <n v="8.7799999999999994"/>
    <n v="0.26"/>
    <n v="0.26"/>
    <n v="8.92"/>
    <x v="23"/>
    <n v="8.92"/>
    <x v="98"/>
    <n v="219.83785327051731"/>
    <n v="99.80638538481486"/>
    <n v="5.3092915845667513E-2"/>
    <n v="52.424463468799928"/>
  </r>
  <r>
    <x v="0"/>
    <x v="0"/>
    <n v="9"/>
    <x v="8"/>
    <n v="9"/>
    <x v="8"/>
    <x v="6"/>
    <x v="6"/>
    <n v="4.46"/>
    <n v="3.72"/>
    <n v="0.05"/>
    <n v="0.05"/>
    <n v="4.5999999999999996"/>
    <x v="6"/>
    <n v="4.5999999999999996"/>
    <x v="14"/>
    <n v="4.8349280925484814"/>
    <n v="2.1950573540170106"/>
    <n v="1.9634954084936209E-3"/>
    <n v="13.138219017128852"/>
  </r>
  <r>
    <x v="0"/>
    <x v="0"/>
    <n v="10"/>
    <x v="9"/>
    <n v="10"/>
    <x v="3"/>
    <x v="0"/>
    <x v="0"/>
    <n v="1.87"/>
    <n v="1.92"/>
    <n v="0.04"/>
    <n v="0.04"/>
    <n v="4.78"/>
    <x v="12"/>
    <n v="4.78"/>
    <x v="99"/>
    <n v="3.2293865716114145"/>
    <n v="1.4661415035115823"/>
    <n v="1.2566370614359172E-3"/>
    <n v="2.8203844397143216"/>
  </r>
  <r>
    <x v="0"/>
    <x v="0"/>
    <n v="10"/>
    <x v="9"/>
    <n v="10"/>
    <x v="3"/>
    <x v="0"/>
    <x v="0"/>
    <n v="3.92"/>
    <n v="3.66"/>
    <n v="7.0000000000000007E-2"/>
    <n v="7.0000000000000007E-2"/>
    <n v="6.44"/>
    <x v="8"/>
    <n v="6.44"/>
    <x v="100"/>
    <n v="12.038417566452106"/>
    <n v="5.4654415751692564"/>
    <n v="3.8484510006474969E-3"/>
    <n v="11.281537758857286"/>
  </r>
  <r>
    <x v="0"/>
    <x v="0"/>
    <n v="10"/>
    <x v="9"/>
    <n v="10"/>
    <x v="3"/>
    <x v="0"/>
    <x v="0"/>
    <n v="3.96"/>
    <n v="3.72"/>
    <n v="0.08"/>
    <n v="0.08"/>
    <n v="5.36"/>
    <x v="4"/>
    <n v="5.36"/>
    <x v="101"/>
    <n v="13.409088471277043"/>
    <n v="6.0877261659597774"/>
    <n v="5.0265482457436689E-3"/>
    <n v="11.581167158193413"/>
  </r>
  <r>
    <x v="0"/>
    <x v="0"/>
    <n v="10"/>
    <x v="9"/>
    <n v="10"/>
    <x v="3"/>
    <x v="0"/>
    <x v="0"/>
    <n v="5.7"/>
    <n v="4.8600000000000003"/>
    <n v="0.06"/>
    <n v="0.06"/>
    <n v="4.78"/>
    <x v="7"/>
    <n v="4.78"/>
    <x v="102"/>
    <n v="7.0310306459700831"/>
    <n v="3.1920879132704179"/>
    <n v="2.8274333882308137E-3"/>
    <n v="21.895644158459426"/>
  </r>
  <r>
    <x v="0"/>
    <x v="0"/>
    <n v="10"/>
    <x v="9"/>
    <n v="10"/>
    <x v="4"/>
    <x v="1"/>
    <x v="1"/>
    <n v="3.72"/>
    <n v="2.91"/>
    <n v="0.1"/>
    <n v="0.1"/>
    <n v="4.18"/>
    <x v="14"/>
    <n v="4.18"/>
    <x v="103"/>
    <n v="16.675279300507331"/>
    <n v="7.5705768024303284"/>
    <n v="7.8539816339744835E-3"/>
    <n v="8.6309171321613256"/>
  </r>
  <r>
    <x v="0"/>
    <x v="0"/>
    <n v="10"/>
    <x v="9"/>
    <n v="10"/>
    <x v="4"/>
    <x v="1"/>
    <x v="1"/>
    <n v="3.97"/>
    <n v="3.12"/>
    <n v="0.09"/>
    <n v="0.09"/>
    <n v="3.98"/>
    <x v="9"/>
    <n v="3.98"/>
    <x v="104"/>
    <n v="13.110387655208124"/>
    <n v="5.9521159954644887"/>
    <n v="6.3617251235193305E-3"/>
    <n v="9.8701183543698168"/>
  </r>
  <r>
    <x v="0"/>
    <x v="0"/>
    <n v="10"/>
    <x v="9"/>
    <n v="10"/>
    <x v="4"/>
    <x v="1"/>
    <x v="1"/>
    <n v="4.26"/>
    <n v="3.88"/>
    <n v="0.1"/>
    <n v="0.1"/>
    <n v="3.68"/>
    <x v="14"/>
    <n v="3.68"/>
    <x v="105"/>
    <n v="14.978984132234542"/>
    <n v="6.8004587960344827"/>
    <n v="7.8539816339744835E-3"/>
    <n v="13.010042036862393"/>
  </r>
  <r>
    <x v="0"/>
    <x v="0"/>
    <n v="10"/>
    <x v="9"/>
    <n v="10"/>
    <x v="4"/>
    <x v="1"/>
    <x v="1"/>
    <n v="4.51"/>
    <n v="4.32"/>
    <n v="0.16"/>
    <n v="0.16"/>
    <n v="4.0999999999999996"/>
    <x v="13"/>
    <n v="4.0999999999999996"/>
    <x v="106"/>
    <n v="40.371327399917732"/>
    <n v="18.328582639562651"/>
    <n v="2.0106192982974676E-2"/>
    <n v="15.309157715529826"/>
  </r>
  <r>
    <x v="0"/>
    <x v="0"/>
    <n v="10"/>
    <x v="9"/>
    <n v="10"/>
    <x v="4"/>
    <x v="1"/>
    <x v="1"/>
    <n v="4.97"/>
    <n v="5"/>
    <n v="0.11"/>
    <n v="0.11"/>
    <n v="3.84"/>
    <x v="15"/>
    <n v="3.84"/>
    <x v="107"/>
    <n v="18.586846033802932"/>
    <n v="8.438428099346531"/>
    <n v="9.5033177771091243E-3"/>
    <n v="19.517321075013349"/>
  </r>
  <r>
    <x v="0"/>
    <x v="0"/>
    <n v="10"/>
    <x v="9"/>
    <n v="10"/>
    <x v="15"/>
    <x v="10"/>
    <x v="10"/>
    <n v="4.16"/>
    <n v="3.13"/>
    <n v="0.03"/>
    <n v="0.03"/>
    <n v="4.95"/>
    <x v="0"/>
    <n v="4.95"/>
    <x v="108"/>
    <n v="1.8537414764165419"/>
    <n v="0.84159863029310999"/>
    <n v="7.0685834705770342E-4"/>
    <n v="10.434819633852584"/>
  </r>
  <r>
    <x v="0"/>
    <x v="0"/>
    <n v="10"/>
    <x v="9"/>
    <n v="10"/>
    <x v="15"/>
    <x v="10"/>
    <x v="10"/>
    <n v="5.07"/>
    <n v="4.32"/>
    <n v="0.05"/>
    <n v="0.05"/>
    <n v="4.92"/>
    <x v="6"/>
    <n v="4.92"/>
    <x v="109"/>
    <n v="5.0597694134335836"/>
    <n v="2.2971353136988468"/>
    <n v="1.9634954084936209E-3"/>
    <n v="17.312551350724039"/>
  </r>
  <r>
    <x v="0"/>
    <x v="0"/>
    <n v="10"/>
    <x v="9"/>
    <n v="10"/>
    <x v="16"/>
    <x v="11"/>
    <x v="11"/>
    <n v="1.32"/>
    <n v="1.86"/>
    <n v="0.04"/>
    <n v="0.04"/>
    <n v="3.73"/>
    <x v="12"/>
    <n v="3.73"/>
    <x v="17"/>
    <n v="2.8319384596922634"/>
    <n v="1.2857000607002878"/>
    <n v="1.2566370614359172E-3"/>
    <n v="1.9855650968850891"/>
  </r>
  <r>
    <x v="0"/>
    <x v="0"/>
    <n v="10"/>
    <x v="9"/>
    <n v="10"/>
    <x v="16"/>
    <x v="11"/>
    <x v="11"/>
    <n v="1.5"/>
    <n v="1.62"/>
    <n v="0.04"/>
    <n v="0.04"/>
    <n v="5.1100000000000003"/>
    <x v="12"/>
    <n v="5.1100000000000003"/>
    <x v="110"/>
    <n v="3.3547662743227162"/>
    <n v="1.5230638885425132"/>
    <n v="1.2566370614359172E-3"/>
    <n v="1.9113449704440304"/>
  </r>
  <r>
    <x v="0"/>
    <x v="0"/>
    <n v="10"/>
    <x v="9"/>
    <n v="10"/>
    <x v="8"/>
    <x v="6"/>
    <x v="6"/>
    <n v="7.89"/>
    <n v="7.21"/>
    <n v="0.32"/>
    <n v="0.32"/>
    <n v="6.25"/>
    <x v="24"/>
    <n v="6.25"/>
    <x v="111"/>
    <n v="234.60806434600903"/>
    <n v="106.5120612130881"/>
    <n v="8.0424771931898703E-2"/>
    <n v="44.769658809063046"/>
  </r>
  <r>
    <x v="0"/>
    <x v="0"/>
    <n v="11"/>
    <x v="10"/>
    <n v="11"/>
    <x v="3"/>
    <x v="0"/>
    <x v="0"/>
    <n v="1.78"/>
    <n v="1.7"/>
    <n v="0.03"/>
    <n v="0.03"/>
    <n v="2.82"/>
    <x v="0"/>
    <n v="2.82"/>
    <x v="112"/>
    <n v="1.585108944529098"/>
    <n v="0.71963946081621055"/>
    <n v="7.0685834705770342E-4"/>
    <n v="2.3778714795021143"/>
  </r>
  <r>
    <x v="0"/>
    <x v="0"/>
    <n v="11"/>
    <x v="10"/>
    <n v="11"/>
    <x v="3"/>
    <x v="0"/>
    <x v="0"/>
    <n v="2.4700000000000002"/>
    <n v="2.92"/>
    <n v="7.0000000000000007E-2"/>
    <n v="7.0000000000000007E-2"/>
    <n v="4.1399999999999997"/>
    <x v="8"/>
    <n v="4.1399999999999997"/>
    <x v="113"/>
    <n v="8.4394526597999739"/>
    <n v="3.8315115075491883"/>
    <n v="3.8484510006474969E-3"/>
    <n v="5.7043664957097526"/>
  </r>
  <r>
    <x v="0"/>
    <x v="0"/>
    <n v="11"/>
    <x v="10"/>
    <n v="11"/>
    <x v="4"/>
    <x v="1"/>
    <x v="1"/>
    <n v="3.97"/>
    <n v="4.82"/>
    <n v="0.1"/>
    <n v="0.1"/>
    <n v="3.87"/>
    <x v="14"/>
    <n v="3.87"/>
    <x v="114"/>
    <n v="15.623495690713433"/>
    <n v="7.0930670435838987"/>
    <n v="7.8539816339744835E-3"/>
    <n v="15.170770559139198"/>
  </r>
  <r>
    <x v="0"/>
    <x v="0"/>
    <n v="11"/>
    <x v="10"/>
    <n v="11"/>
    <x v="4"/>
    <x v="1"/>
    <x v="1"/>
    <n v="4.8600000000000003"/>
    <n v="4.1500000000000004"/>
    <n v="0.09"/>
    <n v="0.09"/>
    <n v="4.0599999999999996"/>
    <x v="9"/>
    <n v="4.0599999999999996"/>
    <x v="115"/>
    <n v="13.327260714459561"/>
    <n v="6.0505763643646411"/>
    <n v="6.3617251235193305E-3"/>
    <n v="15.939675361105303"/>
  </r>
  <r>
    <x v="0"/>
    <x v="0"/>
    <n v="11"/>
    <x v="10"/>
    <n v="11"/>
    <x v="4"/>
    <x v="1"/>
    <x v="1"/>
    <n v="5.91"/>
    <n v="4.8600000000000003"/>
    <n v="0.12"/>
    <n v="0.12"/>
    <n v="3.59"/>
    <x v="20"/>
    <n v="3.59"/>
    <x v="116"/>
    <n v="20.683704428933865"/>
    <n v="9.390401810735975"/>
    <n v="1.1309733552923255E-2"/>
    <n v="22.775152656785966"/>
  </r>
  <r>
    <x v="0"/>
    <x v="0"/>
    <n v="11"/>
    <x v="10"/>
    <n v="11"/>
    <x v="15"/>
    <x v="10"/>
    <x v="10"/>
    <n v="3.91"/>
    <n v="3.72"/>
    <n v="7.0000000000000007E-2"/>
    <n v="7.0000000000000007E-2"/>
    <n v="4.72"/>
    <x v="8"/>
    <n v="4.72"/>
    <x v="43"/>
    <n v="9.3461953394300838"/>
    <n v="4.2431726841012578"/>
    <n v="3.8484510006474969E-3"/>
    <n v="11.430861584673229"/>
  </r>
  <r>
    <x v="0"/>
    <x v="0"/>
    <n v="11"/>
    <x v="10"/>
    <n v="11"/>
    <x v="7"/>
    <x v="5"/>
    <x v="5"/>
    <n v="4.71"/>
    <n v="5.28"/>
    <n v="0.1"/>
    <n v="0.1"/>
    <n v="5.31"/>
    <x v="14"/>
    <n v="5.31"/>
    <x v="117"/>
    <n v="20.510937461798015"/>
    <n v="9.3119656076562993"/>
    <n v="7.8539816339744835E-3"/>
    <n v="19.595703811720419"/>
  </r>
  <r>
    <x v="0"/>
    <x v="0"/>
    <n v="12"/>
    <x v="11"/>
    <n v="12"/>
    <x v="3"/>
    <x v="0"/>
    <x v="0"/>
    <n v="5.35"/>
    <n v="4.2"/>
    <n v="0.04"/>
    <n v="0.04"/>
    <n v="3.95"/>
    <x v="12"/>
    <n v="3.95"/>
    <x v="118"/>
    <n v="2.914990373126185"/>
    <n v="1.323405629399288"/>
    <n v="1.2566370614359172E-3"/>
    <n v="17.907568999313948"/>
  </r>
  <r>
    <x v="0"/>
    <x v="0"/>
    <n v="12"/>
    <x v="11"/>
    <n v="12"/>
    <x v="4"/>
    <x v="1"/>
    <x v="1"/>
    <n v="2.75"/>
    <n v="2.92"/>
    <n v="7.0000000000000007E-2"/>
    <n v="7.0000000000000007E-2"/>
    <n v="5.18"/>
    <x v="8"/>
    <n v="5.18"/>
    <x v="61"/>
    <n v="10.065794996199248"/>
    <n v="4.569870928274459"/>
    <n v="3.8484510006474969E-3"/>
    <n v="6.3124217538120559"/>
  </r>
  <r>
    <x v="0"/>
    <x v="0"/>
    <n v="12"/>
    <x v="11"/>
    <n v="12"/>
    <x v="15"/>
    <x v="10"/>
    <x v="10"/>
    <n v="1.92"/>
    <n v="1.7"/>
    <n v="0.04"/>
    <n v="0.04"/>
    <n v="4.8099999999999996"/>
    <x v="12"/>
    <n v="4.8099999999999996"/>
    <x v="119"/>
    <n v="3.2407768947773246"/>
    <n v="1.4713127102289054"/>
    <n v="1.2566370614359172E-3"/>
    <n v="2.5730429231063803"/>
  </r>
  <r>
    <x v="0"/>
    <x v="0"/>
    <n v="12"/>
    <x v="11"/>
    <n v="12"/>
    <x v="15"/>
    <x v="10"/>
    <x v="10"/>
    <n v="3.48"/>
    <n v="3.72"/>
    <n v="0.04"/>
    <n v="0.04"/>
    <n v="5.18"/>
    <x v="12"/>
    <n v="5.18"/>
    <x v="120"/>
    <n v="3.3813851574711649"/>
    <n v="1.5351488614919089"/>
    <n v="1.2566370614359172E-3"/>
    <n v="10.178760197630931"/>
  </r>
  <r>
    <x v="0"/>
    <x v="0"/>
    <n v="12"/>
    <x v="11"/>
    <n v="12"/>
    <x v="15"/>
    <x v="10"/>
    <x v="10"/>
    <n v="4.12"/>
    <n v="3.96"/>
    <n v="0.1"/>
    <n v="0.1"/>
    <n v="5.84"/>
    <x v="14"/>
    <n v="5.84"/>
    <x v="25"/>
    <n v="22.310676604750142"/>
    <n v="10.129047178556565"/>
    <n v="7.8539816339744835E-3"/>
    <n v="12.818954663707792"/>
  </r>
  <r>
    <x v="0"/>
    <x v="0"/>
    <n v="12"/>
    <x v="11"/>
    <n v="12"/>
    <x v="15"/>
    <x v="10"/>
    <x v="10"/>
    <n v="4.13"/>
    <n v="3.5"/>
    <n v="0.04"/>
    <n v="0.04"/>
    <n v="4.05"/>
    <x v="12"/>
    <n v="4.05"/>
    <x v="121"/>
    <n v="2.9527849833885784"/>
    <n v="1.3405643824584146"/>
    <n v="1.2566370614359172E-3"/>
    <n v="11.430861584673226"/>
  </r>
  <r>
    <x v="0"/>
    <x v="0"/>
    <n v="12"/>
    <x v="11"/>
    <n v="12"/>
    <x v="16"/>
    <x v="11"/>
    <x v="11"/>
    <n v="4.8600000000000003"/>
    <n v="4.3099999999999996"/>
    <n v="0.1"/>
    <n v="0.1"/>
    <n v="4.7300000000000004"/>
    <x v="14"/>
    <n v="4.7300000000000004"/>
    <x v="122"/>
    <n v="18.54189400131806"/>
    <n v="8.4180198765983985"/>
    <n v="7.8539816339744835E-3"/>
    <n v="16.510816905527921"/>
  </r>
  <r>
    <x v="0"/>
    <x v="0"/>
    <n v="12"/>
    <x v="11"/>
    <n v="12"/>
    <x v="7"/>
    <x v="5"/>
    <x v="5"/>
    <n v="1.1299999999999999"/>
    <n v="1.28"/>
    <n v="0.03"/>
    <n v="0.03"/>
    <n v="3.82"/>
    <x v="0"/>
    <n v="3.82"/>
    <x v="123"/>
    <n v="1.7095840039500441"/>
    <n v="0.77615113779332001"/>
    <n v="7.0685834705770342E-4"/>
    <n v="1.1404177682071799"/>
  </r>
  <r>
    <x v="0"/>
    <x v="0"/>
    <n v="12"/>
    <x v="11"/>
    <n v="12"/>
    <x v="7"/>
    <x v="5"/>
    <x v="5"/>
    <n v="2.13"/>
    <n v="2.87"/>
    <n v="0.11"/>
    <n v="0.11"/>
    <n v="4.8899999999999997"/>
    <x v="15"/>
    <n v="4.8899999999999997"/>
    <x v="124"/>
    <n v="22.941540484221132"/>
    <n v="10.415459379836394"/>
    <n v="9.5033177771091243E-3"/>
    <n v="4.908738521234052"/>
  </r>
  <r>
    <x v="0"/>
    <x v="0"/>
    <n v="12"/>
    <x v="11"/>
    <n v="12"/>
    <x v="7"/>
    <x v="5"/>
    <x v="5"/>
    <n v="2.78"/>
    <n v="2.92"/>
    <n v="0.09"/>
    <n v="0.09"/>
    <n v="4.32"/>
    <x v="9"/>
    <n v="4.32"/>
    <x v="125"/>
    <n v="14.032206990331757"/>
    <n v="6.3706219736106178"/>
    <n v="6.3617251235193305E-3"/>
    <n v="6.3793965821957723"/>
  </r>
  <r>
    <x v="0"/>
    <x v="0"/>
    <n v="12"/>
    <x v="11"/>
    <n v="12"/>
    <x v="7"/>
    <x v="5"/>
    <x v="5"/>
    <n v="3.42"/>
    <n v="3.86"/>
    <n v="0.11"/>
    <n v="0.11"/>
    <n v="5.52"/>
    <x v="15"/>
    <n v="5.52"/>
    <x v="56"/>
    <n v="25.555352918702201"/>
    <n v="11.6021302250908"/>
    <n v="9.5033177771091243E-3"/>
    <n v="10.406211505750829"/>
  </r>
  <r>
    <x v="0"/>
    <x v="0"/>
    <n v="12"/>
    <x v="11"/>
    <n v="12"/>
    <x v="7"/>
    <x v="5"/>
    <x v="5"/>
    <n v="3.82"/>
    <n v="3.6"/>
    <n v="0.08"/>
    <n v="0.08"/>
    <n v="4.2"/>
    <x v="4"/>
    <n v="4.2"/>
    <x v="126"/>
    <n v="10.970333606534245"/>
    <n v="4.9805314573665473"/>
    <n v="5.0265482457436689E-3"/>
    <n v="10.810298860818817"/>
  </r>
  <r>
    <x v="0"/>
    <x v="0"/>
    <n v="12"/>
    <x v="11"/>
    <n v="12"/>
    <x v="7"/>
    <x v="5"/>
    <x v="5"/>
    <n v="5.72"/>
    <n v="4.8600000000000003"/>
    <n v="0.1"/>
    <n v="0.1"/>
    <n v="5.38"/>
    <x v="14"/>
    <n v="5.38"/>
    <x v="127"/>
    <n v="20.748616684194676"/>
    <n v="9.4198719746243835"/>
    <n v="7.8539816339744835E-3"/>
    <n v="21.978660744330533"/>
  </r>
  <r>
    <x v="0"/>
    <x v="0"/>
    <n v="12"/>
    <x v="11"/>
    <n v="12"/>
    <x v="7"/>
    <x v="5"/>
    <x v="5"/>
    <n v="5.78"/>
    <n v="4.72"/>
    <n v="0.12"/>
    <n v="0.12"/>
    <n v="5.04"/>
    <x v="20"/>
    <n v="5.04"/>
    <x v="128"/>
    <n v="27.894067364085441"/>
    <n v="12.663906583294791"/>
    <n v="1.1309733552923255E-2"/>
    <n v="21.647536878642168"/>
  </r>
  <r>
    <x v="0"/>
    <x v="0"/>
    <n v="12"/>
    <x v="11"/>
    <n v="12"/>
    <x v="9"/>
    <x v="7"/>
    <x v="7"/>
    <n v="2.1"/>
    <n v="2.3199999999999998"/>
    <n v="0.03"/>
    <n v="0.03"/>
    <n v="4.0199999999999996"/>
    <x v="0"/>
    <n v="4.0199999999999996"/>
    <x v="129"/>
    <n v="1.7348828612899325"/>
    <n v="0.78763681902562943"/>
    <n v="7.0685834705770342E-4"/>
    <n v="3.8359631698494772"/>
  </r>
  <r>
    <x v="1"/>
    <x v="1"/>
    <n v="1"/>
    <x v="0"/>
    <n v="13"/>
    <x v="17"/>
    <x v="13"/>
    <x v="13"/>
    <n v="417"/>
    <n v="518"/>
    <n v="15"/>
    <n v="21"/>
    <n v="461"/>
    <x v="11"/>
    <n v="4.6100000000000003"/>
    <x v="130"/>
    <n v="56.540684870547139"/>
    <n v="25.669470931228403"/>
    <n v="2.5446900494077322E-2"/>
    <n v="17.165367734903356"/>
  </r>
  <r>
    <x v="1"/>
    <x v="1"/>
    <n v="1"/>
    <x v="0"/>
    <n v="13"/>
    <x v="4"/>
    <x v="14"/>
    <x v="1"/>
    <n v="410"/>
    <n v="364"/>
    <n v="15"/>
    <n v="13"/>
    <n v="261"/>
    <x v="25"/>
    <n v="2.61"/>
    <x v="131"/>
    <n v="21.022226799753508"/>
    <n v="9.544090967088092"/>
    <n v="1.5393804002589988E-2"/>
    <n v="11.762829753387244"/>
  </r>
  <r>
    <x v="1"/>
    <x v="1"/>
    <n v="1"/>
    <x v="0"/>
    <n v="13"/>
    <x v="4"/>
    <x v="14"/>
    <x v="1"/>
    <n v="300"/>
    <n v="275"/>
    <n v="11"/>
    <n v="8"/>
    <n v="206"/>
    <x v="26"/>
    <n v="2.06"/>
    <x v="132"/>
    <n v="8.6831863569818619"/>
    <n v="3.9421666060697653"/>
    <n v="7.0882184246619708E-3"/>
    <n v="6.4918066943320332"/>
  </r>
  <r>
    <x v="1"/>
    <x v="1"/>
    <n v="1"/>
    <x v="0"/>
    <n v="13"/>
    <x v="17"/>
    <x v="13"/>
    <x v="13"/>
    <n v="363"/>
    <n v="389"/>
    <n v="9"/>
    <n v="10"/>
    <n v="438"/>
    <x v="26"/>
    <n v="4.38"/>
    <x v="133"/>
    <n v="15.735326134495388"/>
    <n v="7.1438380650609066"/>
    <n v="7.0882184246619708E-3"/>
    <n v="11.103645074847764"/>
  </r>
  <r>
    <x v="1"/>
    <x v="1"/>
    <n v="1"/>
    <x v="0"/>
    <n v="13"/>
    <x v="18"/>
    <x v="15"/>
    <x v="14"/>
    <n v="190"/>
    <n v="214"/>
    <n v="10"/>
    <n v="9"/>
    <n v="409"/>
    <x v="26"/>
    <n v="4.09"/>
    <x v="134"/>
    <n v="14.85273177665545"/>
    <n v="6.7431402266015743"/>
    <n v="7.0882184246619708E-3"/>
    <n v="3.2047386659269481"/>
  </r>
  <r>
    <x v="1"/>
    <x v="1"/>
    <n v="1"/>
    <x v="0"/>
    <n v="13"/>
    <x v="18"/>
    <x v="15"/>
    <x v="14"/>
    <n v="288"/>
    <n v="227"/>
    <n v="7"/>
    <n v="8"/>
    <n v="352"/>
    <x v="27"/>
    <n v="3.52"/>
    <x v="135"/>
    <n v="8.4753247553299129"/>
    <n v="3.8477974389197804"/>
    <n v="4.4178646691106467E-3"/>
    <n v="5.2076806971772065"/>
  </r>
  <r>
    <x v="1"/>
    <x v="1"/>
    <n v="1"/>
    <x v="0"/>
    <n v="13"/>
    <x v="18"/>
    <x v="15"/>
    <x v="14"/>
    <n v="270"/>
    <n v="180"/>
    <n v="6"/>
    <n v="8"/>
    <n v="398"/>
    <x v="28"/>
    <n v="3.98"/>
    <x v="136"/>
    <n v="8.1894522452188632"/>
    <n v="3.718011319329364"/>
    <n v="3.8484510006474969E-3"/>
    <n v="3.9760782021995817"/>
  </r>
  <r>
    <x v="1"/>
    <x v="1"/>
    <n v="1"/>
    <x v="0"/>
    <n v="13"/>
    <x v="14"/>
    <x v="16"/>
    <x v="12"/>
    <n v="284"/>
    <n v="252"/>
    <n v="7"/>
    <n v="6.5"/>
    <n v="263"/>
    <x v="29"/>
    <n v="2.63"/>
    <x v="137"/>
    <n v="5.7146156679190545"/>
    <n v="2.594435513235251"/>
    <n v="3.578470381979624E-3"/>
    <n v="5.6410437687858339"/>
  </r>
  <r>
    <x v="1"/>
    <x v="1"/>
    <n v="1"/>
    <x v="0"/>
    <n v="13"/>
    <x v="18"/>
    <x v="15"/>
    <x v="14"/>
    <n v="190"/>
    <n v="160"/>
    <n v="7"/>
    <n v="6"/>
    <n v="407"/>
    <x v="30"/>
    <n v="4.07"/>
    <x v="138"/>
    <n v="7.2550817774478755"/>
    <n v="3.2938071269613354"/>
    <n v="3.3183072403542195E-3"/>
    <n v="2.4052818754046852"/>
  </r>
  <r>
    <x v="1"/>
    <x v="1"/>
    <n v="1"/>
    <x v="0"/>
    <n v="13"/>
    <x v="7"/>
    <x v="5"/>
    <x v="5"/>
    <n v="204"/>
    <n v="273"/>
    <n v="6"/>
    <n v="7"/>
    <n v="247"/>
    <x v="30"/>
    <n v="2.4700000000000002"/>
    <x v="139"/>
    <n v="5.1470968678389646"/>
    <n v="2.3367819779988901"/>
    <n v="3.3183072403542195E-3"/>
    <n v="4.4675214679914497"/>
  </r>
  <r>
    <x v="1"/>
    <x v="1"/>
    <n v="1"/>
    <x v="0"/>
    <n v="13"/>
    <x v="7"/>
    <x v="5"/>
    <x v="5"/>
    <n v="555"/>
    <n v="303"/>
    <n v="7"/>
    <n v="5"/>
    <n v="282"/>
    <x v="7"/>
    <n v="2.82"/>
    <x v="35"/>
    <n v="4.8849024264644321"/>
    <n v="2.2177457016148523"/>
    <n v="2.8274333882308137E-3"/>
    <n v="14.454546338982977"/>
  </r>
  <r>
    <x v="1"/>
    <x v="1"/>
    <n v="1"/>
    <x v="0"/>
    <n v="13"/>
    <x v="18"/>
    <x v="15"/>
    <x v="14"/>
    <n v="223"/>
    <n v="202"/>
    <n v="4"/>
    <n v="6"/>
    <n v="415"/>
    <x v="6"/>
    <n v="4.1500000000000004"/>
    <x v="140"/>
    <n v="4.5190946835657977"/>
    <n v="2.0516689863388722"/>
    <n v="1.9634954084936209E-3"/>
    <n v="3.5465635815916023"/>
  </r>
  <r>
    <x v="1"/>
    <x v="1"/>
    <n v="1"/>
    <x v="0"/>
    <n v="13"/>
    <x v="18"/>
    <x v="15"/>
    <x v="14"/>
    <n v="110"/>
    <n v="105"/>
    <n v="5"/>
    <n v="5"/>
    <n v="281"/>
    <x v="6"/>
    <n v="2.81"/>
    <x v="141"/>
    <n v="3.5820941954057921"/>
    <n v="1.6262707647142296"/>
    <n v="1.9634954084936209E-3"/>
    <n v="0.90762575257617606"/>
  </r>
  <r>
    <x v="1"/>
    <x v="1"/>
    <n v="1"/>
    <x v="0"/>
    <n v="13"/>
    <x v="18"/>
    <x v="15"/>
    <x v="14"/>
    <n v="177"/>
    <n v="162"/>
    <n v="4.5"/>
    <n v="5"/>
    <n v="263"/>
    <x v="31"/>
    <n v="2.63"/>
    <x v="20"/>
    <n v="3.1803322961927303"/>
    <n v="1.4438708624714995"/>
    <n v="1.7720546061654927E-3"/>
    <n v="2.2564685583949537"/>
  </r>
  <r>
    <x v="1"/>
    <x v="1"/>
    <n v="1"/>
    <x v="0"/>
    <n v="13"/>
    <x v="19"/>
    <x v="17"/>
    <x v="15"/>
    <n v="165"/>
    <n v="139"/>
    <n v="4"/>
    <n v="3.5"/>
    <n v="283"/>
    <x v="32"/>
    <n v="2.83"/>
    <x v="142"/>
    <n v="2.248966515337341"/>
    <n v="1.0210307979631528"/>
    <n v="1.1044661672776617E-3"/>
    <n v="1.8145839167134645"/>
  </r>
  <r>
    <x v="1"/>
    <x v="1"/>
    <n v="1"/>
    <x v="0"/>
    <n v="13"/>
    <x v="14"/>
    <x v="16"/>
    <x v="12"/>
    <n v="290"/>
    <n v="265"/>
    <n v="3.5"/>
    <n v="3"/>
    <n v="206"/>
    <x v="33"/>
    <n v="2.06"/>
    <x v="143"/>
    <n v="1.6597458184710523"/>
    <n v="0.75352460158585777"/>
    <n v="8.2957681008855489E-4"/>
    <n v="6.0480567320124745"/>
  </r>
  <r>
    <x v="1"/>
    <x v="1"/>
    <n v="1"/>
    <x v="0"/>
    <n v="13"/>
    <x v="14"/>
    <x v="16"/>
    <x v="12"/>
    <n v="277"/>
    <n v="251"/>
    <n v="3"/>
    <n v="3"/>
    <n v="204"/>
    <x v="0"/>
    <n v="2.04"/>
    <x v="144"/>
    <n v="1.4916532356960044"/>
    <n v="0.67721056900598597"/>
    <n v="7.0685834705770342E-4"/>
    <n v="5.4739110396148565"/>
  </r>
  <r>
    <x v="1"/>
    <x v="1"/>
    <n v="1"/>
    <x v="0"/>
    <n v="13"/>
    <x v="14"/>
    <x v="16"/>
    <x v="12"/>
    <n v="116"/>
    <n v="102"/>
    <n v="3"/>
    <n v="2.5"/>
    <n v="126"/>
    <x v="34"/>
    <n v="1.26"/>
    <x v="145"/>
    <n v="1.2886253454921457"/>
    <n v="0.58503590685343421"/>
    <n v="5.9395736106932027E-4"/>
    <n v="0.93313155793250846"/>
  </r>
  <r>
    <x v="1"/>
    <x v="1"/>
    <n v="1"/>
    <x v="0"/>
    <n v="13"/>
    <x v="19"/>
    <x v="17"/>
    <x v="15"/>
    <n v="127"/>
    <n v="138"/>
    <n v="3"/>
    <n v="2.5"/>
    <n v="256"/>
    <x v="34"/>
    <n v="2.56"/>
    <x v="146"/>
    <n v="1.3702460944904651"/>
    <n v="0.6220917268986712"/>
    <n v="5.9395736106932027E-4"/>
    <n v="1.3788646506146451"/>
  </r>
  <r>
    <x v="1"/>
    <x v="1"/>
    <n v="1"/>
    <x v="0"/>
    <n v="13"/>
    <x v="19"/>
    <x v="17"/>
    <x v="15"/>
    <n v="105"/>
    <n v="125"/>
    <n v="3"/>
    <n v="2.5"/>
    <n v="179"/>
    <x v="34"/>
    <n v="1.79"/>
    <x v="147"/>
    <n v="1.3193086688514826"/>
    <n v="0.59896613565857315"/>
    <n v="5.9395736106932027E-4"/>
    <n v="1.0386890710931251"/>
  </r>
  <r>
    <x v="1"/>
    <x v="1"/>
    <n v="1"/>
    <x v="0"/>
    <n v="13"/>
    <x v="19"/>
    <x v="17"/>
    <x v="15"/>
    <n v="113"/>
    <n v="116"/>
    <n v="2"/>
    <n v="2"/>
    <n v="240"/>
    <x v="35"/>
    <n v="2.4"/>
    <x v="148"/>
    <n v="0.89121503104476352"/>
    <n v="0.40461162409432266"/>
    <n v="3.1415926535897931E-4"/>
    <n v="1.0296766271681397"/>
  </r>
  <r>
    <x v="1"/>
    <x v="1"/>
    <n v="1"/>
    <x v="0"/>
    <n v="13"/>
    <x v="19"/>
    <x v="17"/>
    <x v="15"/>
    <n v="73"/>
    <n v="89"/>
    <n v="2.5"/>
    <n v="1.5"/>
    <n v="197"/>
    <x v="35"/>
    <n v="1.97"/>
    <x v="149"/>
    <n v="0.91765099428989738"/>
    <n v="0.41661355140761341"/>
    <n v="3.1415926535897931E-4"/>
    <n v="0.51529973500506587"/>
  </r>
  <r>
    <x v="1"/>
    <x v="1"/>
    <n v="1"/>
    <x v="0"/>
    <n v="13"/>
    <x v="19"/>
    <x v="17"/>
    <x v="15"/>
    <n v="140"/>
    <n v="115"/>
    <n v="2"/>
    <n v="1.5"/>
    <n v="217"/>
    <x v="36"/>
    <n v="2.17"/>
    <x v="150"/>
    <n v="0.77475317219354345"/>
    <n v="0.35173794017586874"/>
    <n v="2.4052818754046856E-4"/>
    <n v="1.2767628893729768"/>
  </r>
  <r>
    <x v="1"/>
    <x v="1"/>
    <n v="1"/>
    <x v="0"/>
    <n v="13"/>
    <x v="19"/>
    <x v="17"/>
    <x v="15"/>
    <n v="87"/>
    <n v="65"/>
    <n v="1.5"/>
    <n v="2"/>
    <n v="213"/>
    <x v="36"/>
    <n v="2.13"/>
    <x v="151"/>
    <n v="0.77856822923244506"/>
    <n v="0.35346997607153008"/>
    <n v="2.4052818754046856E-4"/>
    <n v="0.45364597917836613"/>
  </r>
  <r>
    <x v="1"/>
    <x v="1"/>
    <n v="1"/>
    <x v="0"/>
    <n v="13"/>
    <x v="14"/>
    <x v="18"/>
    <x v="12"/>
    <n v="76"/>
    <n v="94"/>
    <n v="1"/>
    <n v="1"/>
    <n v="186"/>
    <x v="37"/>
    <n v="1.86"/>
    <x v="152"/>
    <n v="0.47364139041344755"/>
    <n v="0.2150331912477052"/>
    <n v="7.8539816339744827E-5"/>
    <n v="0.56745017305465628"/>
  </r>
  <r>
    <x v="1"/>
    <x v="1"/>
    <n v="1"/>
    <x v="0"/>
    <n v="13"/>
    <x v="18"/>
    <x v="15"/>
    <x v="14"/>
    <n v="49"/>
    <n v="45"/>
    <n v="1"/>
    <n v="1"/>
    <n v="238"/>
    <x v="37"/>
    <n v="2.38"/>
    <x v="153"/>
    <n v="0.38535810557901656"/>
    <n v="0.17495257993287353"/>
    <n v="7.8539816339744827E-5"/>
    <n v="0.17349445429449631"/>
  </r>
  <r>
    <x v="1"/>
    <x v="1"/>
    <n v="1"/>
    <x v="0"/>
    <n v="13"/>
    <x v="19"/>
    <x v="17"/>
    <x v="15"/>
    <n v="47"/>
    <n v="53"/>
    <n v="1"/>
    <n v="1"/>
    <n v="153"/>
    <x v="37"/>
    <n v="1.53"/>
    <x v="154"/>
    <n v="0.53129004892688791"/>
    <n v="0.24120568221280711"/>
    <n v="7.8539816339744827E-5"/>
    <n v="0.19634954084936207"/>
  </r>
  <r>
    <x v="1"/>
    <x v="1"/>
    <n v="1"/>
    <x v="0"/>
    <n v="13"/>
    <x v="19"/>
    <x v="17"/>
    <x v="15"/>
    <n v="69"/>
    <n v="70"/>
    <n v="1"/>
    <n v="1"/>
    <n v="152"/>
    <x v="37"/>
    <n v="1.52"/>
    <x v="155"/>
    <n v="0.53306365901911013"/>
    <n v="0.242010901194676"/>
    <n v="7.8539816339744827E-5"/>
    <n v="0.37936694787505237"/>
  </r>
  <r>
    <x v="1"/>
    <x v="1"/>
    <n v="1"/>
    <x v="0"/>
    <n v="13"/>
    <x v="19"/>
    <x v="17"/>
    <x v="15"/>
    <n v="55"/>
    <n v="44"/>
    <n v="1"/>
    <n v="1"/>
    <n v="152"/>
    <x v="37"/>
    <n v="1.52"/>
    <x v="156"/>
    <n v="0.53306365901911013"/>
    <n v="0.242010901194676"/>
    <n v="7.8539816339744827E-5"/>
    <n v="0.19244218498645976"/>
  </r>
  <r>
    <x v="1"/>
    <x v="1"/>
    <n v="2"/>
    <x v="1"/>
    <n v="14"/>
    <x v="17"/>
    <x v="13"/>
    <x v="13"/>
    <n v="480"/>
    <n v="510"/>
    <n v="16.8"/>
    <n v="17.5"/>
    <n v="530"/>
    <x v="38"/>
    <n v="5.3"/>
    <x v="157"/>
    <n v="58.606157562748791"/>
    <n v="26.607195533487953"/>
    <n v="2.3100327131386593E-2"/>
    <n v="19.244218498645978"/>
  </r>
  <r>
    <x v="1"/>
    <x v="1"/>
    <n v="2"/>
    <x v="1"/>
    <n v="14"/>
    <x v="18"/>
    <x v="15"/>
    <x v="14"/>
    <n v="320"/>
    <n v="270"/>
    <n v="9"/>
    <n v="11"/>
    <n v="419"/>
    <x v="14"/>
    <n v="4.1900000000000004"/>
    <x v="158"/>
    <n v="16.709211821691788"/>
    <n v="7.5859821670480718"/>
    <n v="7.8539816339744835E-3"/>
    <n v="6.8349275169662942"/>
  </r>
  <r>
    <x v="1"/>
    <x v="1"/>
    <n v="2"/>
    <x v="1"/>
    <n v="14"/>
    <x v="20"/>
    <x v="19"/>
    <x v="16"/>
    <n v="330"/>
    <n v="250"/>
    <n v="10"/>
    <n v="9"/>
    <n v="400"/>
    <x v="26"/>
    <n v="4"/>
    <x v="159"/>
    <n v="14.578864557054171"/>
    <n v="6.6188045089025938"/>
    <n v="7.0882184246619708E-3"/>
    <n v="6.6051985541725404"/>
  </r>
  <r>
    <x v="1"/>
    <x v="1"/>
    <n v="2"/>
    <x v="1"/>
    <n v="14"/>
    <x v="4"/>
    <x v="14"/>
    <x v="1"/>
    <n v="305"/>
    <n v="242"/>
    <n v="9"/>
    <n v="7"/>
    <n v="234"/>
    <x v="4"/>
    <n v="2.34"/>
    <x v="160"/>
    <n v="7.0680124811160177"/>
    <n v="3.2088776664266723"/>
    <n v="5.0265482457436689E-3"/>
    <n v="5.8749549767996765"/>
  </r>
  <r>
    <x v="1"/>
    <x v="1"/>
    <n v="2"/>
    <x v="1"/>
    <n v="14"/>
    <x v="18"/>
    <x v="15"/>
    <x v="14"/>
    <n v="280"/>
    <n v="290"/>
    <n v="7"/>
    <n v="6"/>
    <n v="421"/>
    <x v="30"/>
    <n v="4.21"/>
    <x v="161"/>
    <n v="7.439943021380282"/>
    <n v="3.377734131706648"/>
    <n v="3.3183072403542195E-3"/>
    <n v="6.3793965821957741"/>
  </r>
  <r>
    <x v="1"/>
    <x v="1"/>
    <n v="2"/>
    <x v="1"/>
    <n v="14"/>
    <x v="3"/>
    <x v="0"/>
    <x v="0"/>
    <n v="370"/>
    <n v="300"/>
    <n v="5"/>
    <n v="7"/>
    <n v="295"/>
    <x v="7"/>
    <n v="2.95"/>
    <x v="162"/>
    <n v="5.0268272713930386"/>
    <n v="2.2821795812124397"/>
    <n v="2.8274333882308137E-3"/>
    <n v="8.8141308887278633"/>
  </r>
  <r>
    <x v="1"/>
    <x v="1"/>
    <n v="2"/>
    <x v="1"/>
    <n v="14"/>
    <x v="4"/>
    <x v="14"/>
    <x v="1"/>
    <n v="211"/>
    <n v="174"/>
    <n v="4"/>
    <n v="3"/>
    <n v="147"/>
    <x v="39"/>
    <n v="1.47"/>
    <x v="163"/>
    <n v="1.6983032614273768"/>
    <n v="0.77102968068802902"/>
    <n v="9.6211275016187424E-4"/>
    <n v="2.9103910692396697"/>
  </r>
  <r>
    <x v="1"/>
    <x v="1"/>
    <n v="2"/>
    <x v="1"/>
    <n v="14"/>
    <x v="14"/>
    <x v="16"/>
    <x v="12"/>
    <n v="318"/>
    <n v="201"/>
    <n v="3"/>
    <n v="3.5"/>
    <n v="231"/>
    <x v="33"/>
    <n v="2.31"/>
    <x v="164"/>
    <n v="1.7032700317179166"/>
    <n v="0.77328459439993413"/>
    <n v="8.2957681008855489E-4"/>
    <n v="5.2888908672725021"/>
  </r>
  <r>
    <x v="1"/>
    <x v="1"/>
    <n v="2"/>
    <x v="1"/>
    <n v="14"/>
    <x v="4"/>
    <x v="14"/>
    <x v="1"/>
    <n v="64"/>
    <n v="65"/>
    <n v="2.5"/>
    <n v="2.5"/>
    <n v="127"/>
    <x v="40"/>
    <n v="1.27"/>
    <x v="165"/>
    <n v="1.1770512008594163"/>
    <n v="0.53438124519017505"/>
    <n v="4.9087385212340522E-4"/>
    <n v="0.32674527092742345"/>
  </r>
  <r>
    <x v="1"/>
    <x v="1"/>
    <n v="2"/>
    <x v="1"/>
    <n v="14"/>
    <x v="2"/>
    <x v="2"/>
    <x v="2"/>
    <n v="82"/>
    <n v="112"/>
    <n v="1"/>
    <n v="1"/>
    <n v="193"/>
    <x v="37"/>
    <n v="1.93"/>
    <x v="166"/>
    <n v="0.46160019473890257"/>
    <n v="0.20956648841146178"/>
    <n v="7.8539816339744827E-5"/>
    <n v="0.73898113194065906"/>
  </r>
  <r>
    <x v="1"/>
    <x v="1"/>
    <n v="3"/>
    <x v="2"/>
    <n v="15"/>
    <x v="20"/>
    <x v="19"/>
    <x v="16"/>
    <n v="440"/>
    <n v="450"/>
    <n v="13"/>
    <n v="12.5"/>
    <n v="494"/>
    <x v="41"/>
    <n v="4.9400000000000004"/>
    <x v="167"/>
    <n v="30.814523184574856"/>
    <n v="13.989793525796985"/>
    <n v="1.2767628893729769E-2"/>
    <n v="15.552847130677971"/>
  </r>
  <r>
    <x v="1"/>
    <x v="1"/>
    <n v="3"/>
    <x v="2"/>
    <n v="15"/>
    <x v="4"/>
    <x v="14"/>
    <x v="1"/>
    <n v="411"/>
    <n v="342"/>
    <n v="13"/>
    <n v="11"/>
    <n v="291"/>
    <x v="20"/>
    <n v="2.91"/>
    <x v="168"/>
    <n v="17.304418329273677"/>
    <n v="7.8562059214902495"/>
    <n v="1.1309733552923255E-2"/>
    <n v="11.133195680745594"/>
  </r>
  <r>
    <x v="1"/>
    <x v="1"/>
    <n v="3"/>
    <x v="2"/>
    <n v="15"/>
    <x v="17"/>
    <x v="13"/>
    <x v="13"/>
    <n v="740"/>
    <n v="700"/>
    <n v="11"/>
    <n v="13"/>
    <n v="492"/>
    <x v="20"/>
    <n v="4.92"/>
    <x v="169"/>
    <n v="27.297181535533593"/>
    <n v="12.392920417132251"/>
    <n v="1.1309733552923255E-2"/>
    <n v="40.715040790523723"/>
  </r>
  <r>
    <x v="1"/>
    <x v="1"/>
    <n v="3"/>
    <x v="2"/>
    <n v="15"/>
    <x v="4"/>
    <x v="14"/>
    <x v="1"/>
    <n v="363"/>
    <n v="407"/>
    <n v="9"/>
    <n v="11"/>
    <n v="219"/>
    <x v="14"/>
    <n v="2.19"/>
    <x v="170"/>
    <n v="9.9298439983581215"/>
    <n v="4.5081491752545872"/>
    <n v="7.8539816339744835E-3"/>
    <n v="11.641564276958679"/>
  </r>
  <r>
    <x v="1"/>
    <x v="1"/>
    <n v="3"/>
    <x v="2"/>
    <n v="15"/>
    <x v="14"/>
    <x v="16"/>
    <x v="12"/>
    <n v="246"/>
    <n v="235"/>
    <n v="7"/>
    <n v="7.7"/>
    <n v="280"/>
    <x v="42"/>
    <n v="2.8"/>
    <x v="171"/>
    <n v="6.9148489778426114"/>
    <n v="3.1393414359405458"/>
    <n v="4.2429172282138642E-3"/>
    <n v="4.5427626120449247"/>
  </r>
  <r>
    <x v="1"/>
    <x v="1"/>
    <n v="3"/>
    <x v="2"/>
    <n v="15"/>
    <x v="17"/>
    <x v="13"/>
    <x v="13"/>
    <n v="225"/>
    <n v="197"/>
    <n v="6"/>
    <n v="6.5"/>
    <n v="283"/>
    <x v="43"/>
    <n v="2.83"/>
    <x v="172"/>
    <n v="5.2518693071080014"/>
    <n v="2.3843486654270327"/>
    <n v="3.0679615757712823E-3"/>
    <n v="3.4966711632617793"/>
  </r>
  <r>
    <x v="1"/>
    <x v="1"/>
    <n v="3"/>
    <x v="2"/>
    <n v="15"/>
    <x v="3"/>
    <x v="0"/>
    <x v="0"/>
    <n v="275"/>
    <n v="235"/>
    <n v="5"/>
    <n v="6"/>
    <n v="302"/>
    <x v="2"/>
    <n v="3.02"/>
    <x v="173"/>
    <n v="4.3893380365252028"/>
    <n v="1.9927594685824421"/>
    <n v="2.3758294442772811E-3"/>
    <n v="5.1070515574919071"/>
  </r>
  <r>
    <x v="1"/>
    <x v="1"/>
    <n v="3"/>
    <x v="2"/>
    <n v="15"/>
    <x v="4"/>
    <x v="14"/>
    <x v="1"/>
    <n v="230"/>
    <n v="190"/>
    <n v="6"/>
    <n v="4"/>
    <n v="160"/>
    <x v="6"/>
    <n v="1.6"/>
    <x v="174"/>
    <n v="2.7448111217322984"/>
    <n v="1.2461442492664634"/>
    <n v="1.9634954084936209E-3"/>
    <n v="3.4636059005827469"/>
  </r>
  <r>
    <x v="1"/>
    <x v="1"/>
    <n v="3"/>
    <x v="2"/>
    <n v="15"/>
    <x v="14"/>
    <x v="16"/>
    <x v="12"/>
    <n v="206"/>
    <n v="171"/>
    <n v="4"/>
    <n v="4.5"/>
    <n v="243"/>
    <x v="44"/>
    <n v="2.4300000000000002"/>
    <x v="84"/>
    <n v="2.5724486605883787"/>
    <n v="1.1678916919071241"/>
    <n v="1.4186254326366413E-3"/>
    <n v="2.790696389137898"/>
  </r>
  <r>
    <x v="1"/>
    <x v="1"/>
    <n v="3"/>
    <x v="2"/>
    <n v="15"/>
    <x v="14"/>
    <x v="16"/>
    <x v="12"/>
    <n v="274"/>
    <n v="320"/>
    <n v="4"/>
    <n v="4.5"/>
    <n v="220"/>
    <x v="44"/>
    <n v="2.2000000000000002"/>
    <x v="175"/>
    <n v="2.4702461899088015"/>
    <n v="1.121491770218596"/>
    <n v="1.4186254326366413E-3"/>
    <n v="6.927918659512553"/>
  </r>
  <r>
    <x v="1"/>
    <x v="1"/>
    <n v="3"/>
    <x v="2"/>
    <n v="15"/>
    <x v="4"/>
    <x v="14"/>
    <x v="1"/>
    <n v="120"/>
    <n v="94"/>
    <n v="2"/>
    <n v="2"/>
    <n v="130"/>
    <x v="35"/>
    <n v="1.3"/>
    <x v="176"/>
    <n v="0.96335328861103209"/>
    <n v="0.4373623930294086"/>
    <n v="3.1415926535897931E-4"/>
    <n v="0.89920235727373854"/>
  </r>
  <r>
    <x v="1"/>
    <x v="1"/>
    <n v="3"/>
    <x v="2"/>
    <n v="15"/>
    <x v="14"/>
    <x v="16"/>
    <x v="12"/>
    <n v="167"/>
    <n v="94"/>
    <n v="1"/>
    <n v="1"/>
    <n v="160"/>
    <x v="37"/>
    <n v="1.6"/>
    <x v="177"/>
    <n v="0.51892346366763287"/>
    <n v="0.23559125250510532"/>
    <n v="7.8539816339744827E-5"/>
    <n v="1.3375527072199391"/>
  </r>
  <r>
    <x v="1"/>
    <x v="1"/>
    <n v="4"/>
    <x v="3"/>
    <n v="16"/>
    <x v="20"/>
    <x v="19"/>
    <x v="16"/>
    <n v="410"/>
    <n v="370"/>
    <n v="16"/>
    <n v="19"/>
    <n v="491"/>
    <x v="45"/>
    <n v="4.91"/>
    <x v="178"/>
    <n v="56.760074675760464"/>
    <n v="25.769073902795252"/>
    <n v="2.4052818754046849E-2"/>
    <n v="11.945906065275187"/>
  </r>
  <r>
    <x v="1"/>
    <x v="1"/>
    <n v="4"/>
    <x v="3"/>
    <n v="16"/>
    <x v="18"/>
    <x v="15"/>
    <x v="14"/>
    <n v="210"/>
    <n v="290"/>
    <n v="13"/>
    <n v="19"/>
    <n v="470"/>
    <x v="13"/>
    <n v="4.7"/>
    <x v="124"/>
    <n v="45.766959958700824"/>
    <n v="20.778199821250176"/>
    <n v="2.0106192982974676E-2"/>
    <n v="4.908738521234052"/>
  </r>
  <r>
    <x v="1"/>
    <x v="1"/>
    <n v="4"/>
    <x v="3"/>
    <n v="16"/>
    <x v="17"/>
    <x v="13"/>
    <x v="13"/>
    <n v="770"/>
    <n v="764"/>
    <n v="13"/>
    <n v="17"/>
    <n v="584"/>
    <x v="22"/>
    <n v="5.84"/>
    <x v="179"/>
    <n v="49.355964079108816"/>
    <n v="22.407607691915402"/>
    <n v="1.7671458676442587E-2"/>
    <n v="46.204110014692141"/>
  </r>
  <r>
    <x v="1"/>
    <x v="1"/>
    <n v="4"/>
    <x v="3"/>
    <n v="16"/>
    <x v="17"/>
    <x v="13"/>
    <x v="13"/>
    <n v="489"/>
    <n v="432"/>
    <n v="16"/>
    <n v="11"/>
    <n v="480"/>
    <x v="46"/>
    <n v="4.8"/>
    <x v="180"/>
    <n v="33.542849861973018"/>
    <n v="15.228453837335751"/>
    <n v="1.4313881527918496E-2"/>
    <n v="16.655173087960375"/>
  </r>
  <r>
    <x v="1"/>
    <x v="1"/>
    <n v="4"/>
    <x v="3"/>
    <n v="16"/>
    <x v="17"/>
    <x v="13"/>
    <x v="13"/>
    <n v="385"/>
    <n v="460"/>
    <n v="9"/>
    <n v="12"/>
    <n v="462"/>
    <x v="47"/>
    <n v="4.62"/>
    <x v="181"/>
    <n v="19.953727336007699"/>
    <n v="9.0589922105474958"/>
    <n v="8.6590147514568668E-3"/>
    <n v="14.019848090496573"/>
  </r>
  <r>
    <x v="1"/>
    <x v="1"/>
    <n v="4"/>
    <x v="3"/>
    <n v="16"/>
    <x v="14"/>
    <x v="16"/>
    <x v="12"/>
    <n v="373"/>
    <n v="390"/>
    <n v="9"/>
    <n v="9.5"/>
    <n v="310"/>
    <x v="48"/>
    <n v="3.1"/>
    <x v="121"/>
    <n v="11.276905875000503"/>
    <n v="5.1197152672502284"/>
    <n v="6.7200630355694164E-3"/>
    <n v="11.430861584673226"/>
  </r>
  <r>
    <x v="1"/>
    <x v="1"/>
    <n v="4"/>
    <x v="3"/>
    <n v="16"/>
    <x v="14"/>
    <x v="16"/>
    <x v="12"/>
    <n v="283"/>
    <n v="217"/>
    <n v="8"/>
    <n v="8.5"/>
    <n v="122"/>
    <x v="49"/>
    <n v="1.22"/>
    <x v="124"/>
    <n v="4.9522476744798265"/>
    <n v="2.2483204442138414"/>
    <n v="5.3456162496238833E-3"/>
    <n v="4.908738521234052"/>
  </r>
  <r>
    <x v="1"/>
    <x v="1"/>
    <n v="4"/>
    <x v="3"/>
    <n v="16"/>
    <x v="4"/>
    <x v="14"/>
    <x v="1"/>
    <n v="160"/>
    <n v="178"/>
    <n v="4.5"/>
    <n v="4"/>
    <n v="133"/>
    <x v="44"/>
    <n v="1.33"/>
    <x v="182"/>
    <n v="2.0889640622658709"/>
    <n v="0.9483896842687054"/>
    <n v="1.4186254326366413E-3"/>
    <n v="2.2431756944794516"/>
  </r>
  <r>
    <x v="1"/>
    <x v="1"/>
    <n v="4"/>
    <x v="3"/>
    <n v="16"/>
    <x v="18"/>
    <x v="15"/>
    <x v="14"/>
    <n v="83"/>
    <n v="92"/>
    <n v="2"/>
    <n v="2"/>
    <n v="253"/>
    <x v="35"/>
    <n v="2.5299999999999998"/>
    <x v="183"/>
    <n v="0.88351252382427969"/>
    <n v="0.401114685816223"/>
    <n v="3.1415926535897931E-4"/>
    <n v="0.6013204688511713"/>
  </r>
  <r>
    <x v="1"/>
    <x v="1"/>
    <n v="4"/>
    <x v="3"/>
    <n v="16"/>
    <x v="18"/>
    <x v="15"/>
    <x v="14"/>
    <n v="140"/>
    <n v="60"/>
    <n v="2"/>
    <n v="2"/>
    <n v="216"/>
    <x v="35"/>
    <n v="2.16"/>
    <x v="184"/>
    <n v="0.9057680537621724"/>
    <n v="0.41121869640802627"/>
    <n v="3.1415926535897931E-4"/>
    <n v="0.78539816339744828"/>
  </r>
  <r>
    <x v="1"/>
    <x v="1"/>
    <n v="4"/>
    <x v="3"/>
    <n v="16"/>
    <x v="18"/>
    <x v="15"/>
    <x v="14"/>
    <n v="110"/>
    <n v="190"/>
    <n v="2"/>
    <n v="2"/>
    <n v="206"/>
    <x v="35"/>
    <n v="2.06"/>
    <x v="185"/>
    <n v="0.9119780486968404"/>
    <n v="0.41403803410836554"/>
    <n v="3.1415926535897931E-4"/>
    <n v="1.7671458676442586"/>
  </r>
  <r>
    <x v="1"/>
    <x v="1"/>
    <n v="4"/>
    <x v="3"/>
    <n v="16"/>
    <x v="19"/>
    <x v="17"/>
    <x v="15"/>
    <n v="40"/>
    <n v="50"/>
    <n v="1"/>
    <n v="1"/>
    <n v="188"/>
    <x v="37"/>
    <n v="1.88"/>
    <x v="186"/>
    <n v="0.4701952027932973"/>
    <n v="0.21346862206815698"/>
    <n v="7.8539816339744827E-5"/>
    <n v="0.15904312808798329"/>
  </r>
  <r>
    <x v="1"/>
    <x v="1"/>
    <n v="4"/>
    <x v="3"/>
    <n v="16"/>
    <x v="17"/>
    <x v="13"/>
    <x v="13"/>
    <n v="17"/>
    <n v="24"/>
    <n v="0.7"/>
    <n v="1"/>
    <n v="60"/>
    <x v="50"/>
    <n v="0.6"/>
    <x v="187"/>
    <n v="0.65843836588080351"/>
    <n v="0.29893101810988482"/>
    <n v="5.6745017305465647E-5"/>
    <n v="3.3006357816777757E-2"/>
  </r>
  <r>
    <x v="1"/>
    <x v="1"/>
    <n v="5"/>
    <x v="4"/>
    <n v="17"/>
    <x v="17"/>
    <x v="13"/>
    <x v="13"/>
    <n v="816"/>
    <n v="723"/>
    <n v="22"/>
    <n v="19"/>
    <n v="520"/>
    <x v="51"/>
    <n v="5.2"/>
    <x v="188"/>
    <n v="81.663074722727231"/>
    <n v="37.075035924118161"/>
    <n v="3.3006357816777757E-2"/>
    <n v="46.505801084207192"/>
  </r>
  <r>
    <x v="1"/>
    <x v="1"/>
    <n v="5"/>
    <x v="4"/>
    <n v="17"/>
    <x v="17"/>
    <x v="13"/>
    <x v="13"/>
    <n v="470"/>
    <n v="480"/>
    <n v="16"/>
    <n v="18"/>
    <n v="409"/>
    <x v="21"/>
    <n v="4.09"/>
    <x v="189"/>
    <n v="45.291850665975616"/>
    <n v="20.562500202352929"/>
    <n v="2.2698006922186261E-2"/>
    <n v="17.720546061654925"/>
  </r>
  <r>
    <x v="1"/>
    <x v="1"/>
    <n v="5"/>
    <x v="4"/>
    <n v="17"/>
    <x v="20"/>
    <x v="19"/>
    <x v="16"/>
    <n v="320"/>
    <n v="340"/>
    <n v="15"/>
    <n v="16"/>
    <n v="520"/>
    <x v="52"/>
    <n v="5.2"/>
    <x v="190"/>
    <n v="47.241068888191613"/>
    <n v="21.447445275238994"/>
    <n v="1.8869190875623696E-2"/>
    <n v="8.55298599939821"/>
  </r>
  <r>
    <x v="1"/>
    <x v="1"/>
    <n v="5"/>
    <x v="4"/>
    <n v="17"/>
    <x v="4"/>
    <x v="14"/>
    <x v="1"/>
    <n v="470"/>
    <n v="460"/>
    <n v="14"/>
    <n v="16"/>
    <n v="256"/>
    <x v="22"/>
    <n v="2.56"/>
    <x v="191"/>
    <n v="23.512498001693938"/>
    <n v="10.674674092769049"/>
    <n v="1.7671458676442587E-2"/>
    <n v="16.982271788061325"/>
  </r>
  <r>
    <x v="1"/>
    <x v="1"/>
    <n v="5"/>
    <x v="4"/>
    <n v="17"/>
    <x v="20"/>
    <x v="19"/>
    <x v="16"/>
    <n v="310"/>
    <n v="390"/>
    <n v="13"/>
    <n v="11"/>
    <n v="511"/>
    <x v="20"/>
    <n v="5.1100000000000003"/>
    <x v="65"/>
    <n v="28.242261770616722"/>
    <n v="12.821986843859992"/>
    <n v="1.1309733552923255E-2"/>
    <n v="9.6211275016187408"/>
  </r>
  <r>
    <x v="1"/>
    <x v="1"/>
    <n v="5"/>
    <x v="4"/>
    <n v="17"/>
    <x v="4"/>
    <x v="14"/>
    <x v="1"/>
    <n v="500"/>
    <n v="483"/>
    <n v="11"/>
    <n v="10"/>
    <n v="148"/>
    <x v="47"/>
    <n v="1.48"/>
    <x v="192"/>
    <n v="8.1599679630221935"/>
    <n v="3.7046254552120761"/>
    <n v="8.6590147514568668E-3"/>
    <n v="18.973040147778924"/>
  </r>
  <r>
    <x v="1"/>
    <x v="1"/>
    <n v="5"/>
    <x v="4"/>
    <n v="17"/>
    <x v="2"/>
    <x v="2"/>
    <x v="2"/>
    <n v="210"/>
    <n v="140"/>
    <n v="5"/>
    <n v="3"/>
    <n v="340"/>
    <x v="12"/>
    <n v="3.4"/>
    <x v="138"/>
    <n v="2.7076391859970563"/>
    <n v="1.2292681904426637"/>
    <n v="1.2566370614359172E-3"/>
    <n v="2.4052818754046852"/>
  </r>
  <r>
    <x v="1"/>
    <x v="1"/>
    <n v="5"/>
    <x v="4"/>
    <n v="17"/>
    <x v="2"/>
    <x v="2"/>
    <x v="2"/>
    <n v="193"/>
    <n v="167"/>
    <n v="4"/>
    <n v="3"/>
    <n v="238"/>
    <x v="39"/>
    <n v="2.38"/>
    <x v="193"/>
    <n v="1.9091361712424302"/>
    <n v="0.86674782174406328"/>
    <n v="9.6211275016187424E-4"/>
    <n v="2.5446900494077327"/>
  </r>
  <r>
    <x v="1"/>
    <x v="1"/>
    <n v="5"/>
    <x v="4"/>
    <n v="17"/>
    <x v="14"/>
    <x v="16"/>
    <x v="12"/>
    <n v="224"/>
    <n v="200"/>
    <n v="3"/>
    <n v="3.5"/>
    <n v="211"/>
    <x v="33"/>
    <n v="2.11"/>
    <x v="194"/>
    <n v="1.6684058280076735"/>
    <n v="0.75745624591548377"/>
    <n v="8.2957681008855489E-4"/>
    <n v="3.5298935055734919"/>
  </r>
  <r>
    <x v="1"/>
    <x v="1"/>
    <n v="5"/>
    <x v="4"/>
    <n v="17"/>
    <x v="14"/>
    <x v="16"/>
    <x v="12"/>
    <n v="173"/>
    <n v="165"/>
    <n v="2"/>
    <n v="2.5"/>
    <n v="227"/>
    <x v="53"/>
    <n v="2.27"/>
    <x v="182"/>
    <n v="1.0408827981732218"/>
    <n v="0.47256079037064275"/>
    <n v="3.9760782021995816E-4"/>
    <n v="2.2431756944794516"/>
  </r>
  <r>
    <x v="1"/>
    <x v="1"/>
    <n v="6"/>
    <x v="5"/>
    <n v="18"/>
    <x v="17"/>
    <x v="13"/>
    <x v="13"/>
    <n v="470"/>
    <n v="460"/>
    <n v="15"/>
    <n v="17"/>
    <n v="361"/>
    <x v="13"/>
    <n v="3.61"/>
    <x v="191"/>
    <n v="35.965551510278111"/>
    <n v="16.328360385666262"/>
    <n v="2.0106192982974676E-2"/>
    <n v="16.982271788061325"/>
  </r>
  <r>
    <x v="1"/>
    <x v="1"/>
    <n v="6"/>
    <x v="5"/>
    <n v="18"/>
    <x v="20"/>
    <x v="19"/>
    <x v="16"/>
    <n v="615"/>
    <n v="646"/>
    <n v="17"/>
    <n v="15"/>
    <n v="574"/>
    <x v="13"/>
    <n v="5.74"/>
    <x v="195"/>
    <n v="55.120927829287282"/>
    <n v="25.024901234496426"/>
    <n v="2.0106192982974676E-2"/>
    <n v="31.221952824492842"/>
  </r>
  <r>
    <x v="1"/>
    <x v="1"/>
    <n v="6"/>
    <x v="5"/>
    <n v="18"/>
    <x v="17"/>
    <x v="13"/>
    <x v="13"/>
    <n v="607"/>
    <n v="639"/>
    <n v="16"/>
    <n v="13"/>
    <n v="450"/>
    <x v="54"/>
    <n v="4.5"/>
    <x v="196"/>
    <n v="36.328915015200451"/>
    <n v="16.493327416901007"/>
    <n v="1.6512996385431349E-2"/>
    <n v="30.483580376128824"/>
  </r>
  <r>
    <x v="1"/>
    <x v="1"/>
    <n v="6"/>
    <x v="5"/>
    <n v="18"/>
    <x v="4"/>
    <x v="14"/>
    <x v="1"/>
    <n v="290"/>
    <n v="240"/>
    <n v="15"/>
    <n v="12"/>
    <n v="230"/>
    <x v="46"/>
    <n v="2.2999999999999998"/>
    <x v="197"/>
    <n v="17.68540920051359"/>
    <n v="8.0291757770331706"/>
    <n v="1.4313881527918496E-2"/>
    <n v="5.5154586024585806"/>
  </r>
  <r>
    <x v="1"/>
    <x v="1"/>
    <n v="6"/>
    <x v="5"/>
    <n v="18"/>
    <x v="4"/>
    <x v="14"/>
    <x v="1"/>
    <n v="312"/>
    <n v="320"/>
    <n v="12"/>
    <n v="11"/>
    <n v="280"/>
    <x v="55"/>
    <n v="2.8"/>
    <x v="198"/>
    <n v="15.49239089682785"/>
    <n v="7.0335454671598443"/>
    <n v="1.0386890710931254E-2"/>
    <n v="7.8426719004215606"/>
  </r>
  <r>
    <x v="1"/>
    <x v="1"/>
    <n v="6"/>
    <x v="5"/>
    <n v="18"/>
    <x v="14"/>
    <x v="16"/>
    <x v="12"/>
    <n v="310"/>
    <n v="295"/>
    <n v="5"/>
    <n v="4"/>
    <n v="238"/>
    <x v="56"/>
    <n v="2.38"/>
    <x v="199"/>
    <n v="2.7842274612316911"/>
    <n v="1.2640392673991878"/>
    <n v="1.5904312808798326E-3"/>
    <n v="7.1868840689387747"/>
  </r>
  <r>
    <x v="1"/>
    <x v="1"/>
    <n v="6"/>
    <x v="5"/>
    <n v="18"/>
    <x v="3"/>
    <x v="0"/>
    <x v="0"/>
    <n v="177"/>
    <n v="124"/>
    <n v="4"/>
    <n v="3"/>
    <n v="245"/>
    <x v="39"/>
    <n v="2.4500000000000002"/>
    <x v="200"/>
    <n v="1.9256913591517646"/>
    <n v="0.87426387705490116"/>
    <n v="9.6211275016187424E-4"/>
    <n v="1.7789464750493049"/>
  </r>
  <r>
    <x v="1"/>
    <x v="1"/>
    <n v="6"/>
    <x v="5"/>
    <n v="18"/>
    <x v="14"/>
    <x v="16"/>
    <x v="12"/>
    <n v="150"/>
    <n v="160"/>
    <n v="2.5"/>
    <n v="3"/>
    <n v="202"/>
    <x v="34"/>
    <n v="2.02"/>
    <x v="201"/>
    <n v="1.3339387617329064"/>
    <n v="0.60560819782673947"/>
    <n v="5.9395736106932027E-4"/>
    <n v="1.8869190875623698"/>
  </r>
  <r>
    <x v="1"/>
    <x v="1"/>
    <n v="6"/>
    <x v="5"/>
    <n v="18"/>
    <x v="21"/>
    <x v="20"/>
    <x v="17"/>
    <n v="100"/>
    <n v="95"/>
    <n v="1"/>
    <n v="1"/>
    <n v="100"/>
    <x v="37"/>
    <n v="1"/>
    <x v="202"/>
    <n v="0.62853700000000012"/>
    <n v="0.28535579800000005"/>
    <n v="7.8539816339744827E-5"/>
    <n v="0.74661912907969918"/>
  </r>
  <r>
    <x v="1"/>
    <x v="1"/>
    <n v="14"/>
    <x v="6"/>
    <n v="19"/>
    <x v="17"/>
    <x v="13"/>
    <x v="13"/>
    <n v="560"/>
    <n v="540"/>
    <n v="22.4"/>
    <n v="23.2"/>
    <n v="462"/>
    <x v="57"/>
    <n v="4.62"/>
    <x v="77"/>
    <n v="89.91913941417063"/>
    <n v="40.823289294033465"/>
    <n v="4.0828138126052946E-2"/>
    <n v="23.758294442772812"/>
  </r>
  <r>
    <x v="1"/>
    <x v="1"/>
    <n v="14"/>
    <x v="6"/>
    <n v="19"/>
    <x v="17"/>
    <x v="13"/>
    <x v="13"/>
    <n v="410"/>
    <n v="415"/>
    <n v="16.2"/>
    <n v="18.399999999999999"/>
    <n v="547"/>
    <x v="58"/>
    <n v="5.47"/>
    <x v="203"/>
    <n v="61.407207774830994"/>
    <n v="27.878872329773273"/>
    <n v="2.350618163232222E-2"/>
    <n v="13.364040624059706"/>
  </r>
  <r>
    <x v="1"/>
    <x v="1"/>
    <n v="14"/>
    <x v="6"/>
    <n v="19"/>
    <x v="20"/>
    <x v="19"/>
    <x v="16"/>
    <n v="418"/>
    <n v="384"/>
    <n v="10"/>
    <n v="9.8000000000000007"/>
    <n v="472"/>
    <x v="59"/>
    <n v="4.72"/>
    <x v="204"/>
    <n v="18.153676465645209"/>
    <n v="8.2417691154029242"/>
    <n v="7.6976873994583908E-3"/>
    <n v="12.629281007247307"/>
  </r>
  <r>
    <x v="1"/>
    <x v="1"/>
    <n v="14"/>
    <x v="6"/>
    <n v="19"/>
    <x v="4"/>
    <x v="14"/>
    <x v="1"/>
    <n v="390"/>
    <n v="420"/>
    <n v="9.4"/>
    <n v="9.1999999999999993"/>
    <n v="238"/>
    <x v="60"/>
    <n v="2.38"/>
    <x v="205"/>
    <n v="9.2985585576904555"/>
    <n v="4.2215455851914667"/>
    <n v="6.7929087152245318E-3"/>
    <n v="12.882493375126645"/>
  </r>
  <r>
    <x v="1"/>
    <x v="1"/>
    <n v="14"/>
    <x v="6"/>
    <n v="19"/>
    <x v="14"/>
    <x v="16"/>
    <x v="12"/>
    <n v="333"/>
    <n v="352"/>
    <n v="5.6"/>
    <n v="7.1"/>
    <n v="255"/>
    <x v="61"/>
    <n v="2.5499999999999998"/>
    <x v="206"/>
    <n v="5.0489583503846731"/>
    <n v="2.2922270910746416"/>
    <n v="3.1669217443593611E-3"/>
    <n v="9.2132113305041905"/>
  </r>
  <r>
    <x v="1"/>
    <x v="1"/>
    <n v="14"/>
    <x v="6"/>
    <n v="19"/>
    <x v="2"/>
    <x v="2"/>
    <x v="2"/>
    <n v="170"/>
    <n v="167"/>
    <n v="6"/>
    <n v="5.8"/>
    <n v="261"/>
    <x v="62"/>
    <n v="2.61"/>
    <x v="90"/>
    <n v="4.5262969051709812"/>
    <n v="2.0549387949476254"/>
    <n v="2.7339710067865179E-3"/>
    <n v="2.2299221004721201"/>
  </r>
  <r>
    <x v="1"/>
    <x v="1"/>
    <n v="14"/>
    <x v="6"/>
    <n v="19"/>
    <x v="14"/>
    <x v="16"/>
    <x v="12"/>
    <n v="126"/>
    <n v="123"/>
    <n v="5"/>
    <n v="4.5"/>
    <n v="148"/>
    <x v="31"/>
    <n v="1.48"/>
    <x v="207"/>
    <n v="2.4868315868497954"/>
    <n v="1.1290215404298072"/>
    <n v="1.7720546061654927E-3"/>
    <n v="1.2173867882201299"/>
  </r>
  <r>
    <x v="1"/>
    <x v="1"/>
    <n v="14"/>
    <x v="6"/>
    <n v="19"/>
    <x v="14"/>
    <x v="16"/>
    <x v="12"/>
    <n v="241"/>
    <n v="254"/>
    <n v="3.5"/>
    <n v="4.5"/>
    <n v="214"/>
    <x v="12"/>
    <n v="2.14"/>
    <x v="208"/>
    <n v="2.2376052395631443"/>
    <n v="1.0158727787616675"/>
    <n v="1.2566370614359172E-3"/>
    <n v="4.8110546246614945"/>
  </r>
  <r>
    <x v="1"/>
    <x v="1"/>
    <n v="14"/>
    <x v="6"/>
    <n v="19"/>
    <x v="18"/>
    <x v="15"/>
    <x v="14"/>
    <n v="220"/>
    <n v="164"/>
    <n v="4"/>
    <n v="4"/>
    <n v="138"/>
    <x v="12"/>
    <n v="1.38"/>
    <x v="54"/>
    <n v="1.9607517897131903"/>
    <n v="0.89018131252978838"/>
    <n v="1.2566370614359172E-3"/>
    <n v="2.8952917895483532"/>
  </r>
  <r>
    <x v="1"/>
    <x v="1"/>
    <n v="14"/>
    <x v="6"/>
    <n v="19"/>
    <x v="14"/>
    <x v="16"/>
    <x v="12"/>
    <n v="80"/>
    <n v="74"/>
    <n v="3"/>
    <n v="4.4000000000000004"/>
    <n v="90"/>
    <x v="63"/>
    <n v="0.9"/>
    <x v="209"/>
    <n v="1.6596968982007465"/>
    <n v="0.75350239178313894"/>
    <n v="1.075210085691107E-3"/>
    <n v="0.46566257107834708"/>
  </r>
  <r>
    <x v="1"/>
    <x v="1"/>
    <n v="14"/>
    <x v="6"/>
    <n v="19"/>
    <x v="22"/>
    <x v="21"/>
    <x v="18"/>
    <n v="110"/>
    <n v="81"/>
    <n v="3"/>
    <n v="4"/>
    <n v="90"/>
    <x v="39"/>
    <n v="0.9"/>
    <x v="210"/>
    <n v="1.5741273983808228"/>
    <n v="0.71465383886489364"/>
    <n v="9.6211275016187424E-4"/>
    <n v="0.71630275997255777"/>
  </r>
  <r>
    <x v="1"/>
    <x v="1"/>
    <n v="14"/>
    <x v="6"/>
    <n v="19"/>
    <x v="14"/>
    <x v="16"/>
    <x v="12"/>
    <n v="121"/>
    <n v="195"/>
    <n v="2.8"/>
    <n v="3.1"/>
    <n v="173"/>
    <x v="64"/>
    <n v="1.73"/>
    <x v="211"/>
    <n v="1.427394331675389"/>
    <n v="0.64803702658062667"/>
    <n v="6.8349275169662948E-4"/>
    <n v="1.9606679751053901"/>
  </r>
  <r>
    <x v="1"/>
    <x v="1"/>
    <n v="14"/>
    <x v="6"/>
    <n v="19"/>
    <x v="14"/>
    <x v="16"/>
    <x v="12"/>
    <n v="215"/>
    <n v="230"/>
    <n v="2.8"/>
    <n v="2.8"/>
    <n v="238"/>
    <x v="65"/>
    <n v="2.38"/>
    <x v="1"/>
    <n v="1.3919099392484333"/>
    <n v="0.63192711241878874"/>
    <n v="6.1575216010359933E-4"/>
    <n v="3.8882117826694929"/>
  </r>
  <r>
    <x v="1"/>
    <x v="1"/>
    <n v="14"/>
    <x v="6"/>
    <n v="19"/>
    <x v="2"/>
    <x v="2"/>
    <x v="2"/>
    <n v="224"/>
    <n v="164"/>
    <n v="2"/>
    <n v="1.6"/>
    <n v="154"/>
    <x v="66"/>
    <n v="1.54"/>
    <x v="212"/>
    <n v="0.85840779081491769"/>
    <n v="0.38971713702997263"/>
    <n v="2.5446900494077327E-4"/>
    <n v="2.9559245277626363"/>
  </r>
  <r>
    <x v="1"/>
    <x v="1"/>
    <n v="14"/>
    <x v="6"/>
    <n v="19"/>
    <x v="7"/>
    <x v="5"/>
    <x v="5"/>
    <n v="60"/>
    <n v="99"/>
    <n v="1.6"/>
    <n v="1.8"/>
    <n v="141"/>
    <x v="67"/>
    <n v="1.41"/>
    <x v="213"/>
    <n v="0.8299700702587105"/>
    <n v="0.37680641189745456"/>
    <n v="2.2698006922186259E-4"/>
    <n v="0.49639127422127227"/>
  </r>
  <r>
    <x v="1"/>
    <x v="1"/>
    <n v="14"/>
    <x v="6"/>
    <n v="19"/>
    <x v="22"/>
    <x v="21"/>
    <x v="18"/>
    <n v="196"/>
    <n v="180"/>
    <n v="0.7"/>
    <n v="1.9"/>
    <n v="168"/>
    <x v="68"/>
    <n v="1.68"/>
    <x v="214"/>
    <n v="0.62900472909227345"/>
    <n v="0.28556814700789218"/>
    <n v="1.3273228961416871E-4"/>
    <n v="2.7759112687119409"/>
  </r>
  <r>
    <x v="1"/>
    <x v="1"/>
    <n v="14"/>
    <x v="6"/>
    <n v="19"/>
    <x v="14"/>
    <x v="16"/>
    <x v="12"/>
    <n v="150"/>
    <n v="116"/>
    <n v="1"/>
    <n v="1.1000000000000001"/>
    <n v="192"/>
    <x v="69"/>
    <n v="1.92"/>
    <x v="215"/>
    <n v="0.48480906261757234"/>
    <n v="0.22010331442837786"/>
    <n v="8.6590147514568685E-5"/>
    <n v="1.3892908112337463"/>
  </r>
  <r>
    <x v="1"/>
    <x v="1"/>
    <n v="14"/>
    <x v="6"/>
    <n v="19"/>
    <x v="14"/>
    <x v="16"/>
    <x v="12"/>
    <n v="140"/>
    <n v="141"/>
    <n v="1"/>
    <n v="1.1000000000000001"/>
    <n v="151"/>
    <x v="69"/>
    <n v="1.51"/>
    <x v="216"/>
    <n v="0.5548229130001805"/>
    <n v="0.25188960250208198"/>
    <n v="8.6590147514568685E-5"/>
    <n v="1.5503956095006479"/>
  </r>
  <r>
    <x v="1"/>
    <x v="1"/>
    <n v="15"/>
    <x v="7"/>
    <n v="20"/>
    <x v="17"/>
    <x v="13"/>
    <x v="13"/>
    <n v="650"/>
    <n v="580"/>
    <n v="19.899999999999999"/>
    <n v="15.6"/>
    <n v="490"/>
    <x v="70"/>
    <n v="4.9000000000000004"/>
    <x v="217"/>
    <n v="58.243349512845477"/>
    <n v="26.442480678831846"/>
    <n v="2.4744950885540854E-2"/>
    <n v="29.705722035099992"/>
  </r>
  <r>
    <x v="1"/>
    <x v="1"/>
    <n v="15"/>
    <x v="7"/>
    <n v="20"/>
    <x v="20"/>
    <x v="19"/>
    <x v="16"/>
    <n v="410"/>
    <n v="460"/>
    <n v="11.4"/>
    <n v="11.8"/>
    <n v="480"/>
    <x v="71"/>
    <n v="4.8"/>
    <x v="218"/>
    <n v="25.006243212232292"/>
    <n v="11.35283441835346"/>
    <n v="1.0568317686676067E-2"/>
    <n v="14.861696746888212"/>
  </r>
  <r>
    <x v="1"/>
    <x v="1"/>
    <n v="15"/>
    <x v="7"/>
    <n v="20"/>
    <x v="14"/>
    <x v="16"/>
    <x v="12"/>
    <n v="122"/>
    <n v="180"/>
    <n v="7.1"/>
    <n v="11.4"/>
    <n v="194"/>
    <x v="48"/>
    <n v="1.94"/>
    <x v="219"/>
    <n v="7.9498158880298773"/>
    <n v="3.6092164131655644"/>
    <n v="6.7200630355694164E-3"/>
    <n v="1.7907863523625218"/>
  </r>
  <r>
    <x v="1"/>
    <x v="1"/>
    <n v="15"/>
    <x v="7"/>
    <n v="20"/>
    <x v="14"/>
    <x v="16"/>
    <x v="12"/>
    <n v="372"/>
    <n v="290"/>
    <n v="8.1199999999999992"/>
    <n v="8.5"/>
    <n v="275"/>
    <x v="72"/>
    <n v="2.75"/>
    <x v="220"/>
    <n v="8.4799850770431799"/>
    <n v="3.849913224977604"/>
    <n v="5.4236534111390521E-3"/>
    <n v="8.604900817998784"/>
  </r>
  <r>
    <x v="1"/>
    <x v="1"/>
    <n v="15"/>
    <x v="7"/>
    <n v="20"/>
    <x v="11"/>
    <x v="9"/>
    <x v="9"/>
    <n v="240"/>
    <n v="392"/>
    <n v="5.8"/>
    <n v="5.6"/>
    <n v="325"/>
    <x v="73"/>
    <n v="3.25"/>
    <x v="198"/>
    <n v="4.8909221157915743"/>
    <n v="2.2204786405693748"/>
    <n v="2.5517586328783091E-3"/>
    <n v="7.8426719004215606"/>
  </r>
  <r>
    <x v="1"/>
    <x v="1"/>
    <n v="15"/>
    <x v="7"/>
    <n v="20"/>
    <x v="17"/>
    <x v="13"/>
    <x v="13"/>
    <n v="146"/>
    <n v="118"/>
    <n v="6.1"/>
    <n v="5.3"/>
    <n v="221"/>
    <x v="73"/>
    <n v="2.21"/>
    <x v="221"/>
    <n v="3.8875886502348704"/>
    <n v="1.7649652472066313"/>
    <n v="2.5517586328783091E-3"/>
    <n v="1.3684777599037141"/>
  </r>
  <r>
    <x v="1"/>
    <x v="1"/>
    <n v="15"/>
    <x v="7"/>
    <n v="20"/>
    <x v="11"/>
    <x v="9"/>
    <x v="9"/>
    <n v="260"/>
    <n v="246"/>
    <n v="6"/>
    <n v="4.5"/>
    <n v="323"/>
    <x v="74"/>
    <n v="3.23"/>
    <x v="222"/>
    <n v="4.2181879131249493"/>
    <n v="1.9150573125587271"/>
    <n v="2.1647536878642167E-3"/>
    <n v="5.0272551040907256"/>
  </r>
  <r>
    <x v="1"/>
    <x v="1"/>
    <n v="15"/>
    <x v="7"/>
    <n v="20"/>
    <x v="14"/>
    <x v="16"/>
    <x v="12"/>
    <n v="110"/>
    <n v="112"/>
    <n v="3.6"/>
    <n v="6.4"/>
    <n v="130"/>
    <x v="6"/>
    <n v="1.3"/>
    <x v="223"/>
    <n v="2.540060104740363"/>
    <n v="1.153187287552125"/>
    <n v="1.9634954084936209E-3"/>
    <n v="0.96768907712199614"/>
  </r>
  <r>
    <x v="1"/>
    <x v="1"/>
    <n v="15"/>
    <x v="7"/>
    <n v="20"/>
    <x v="4"/>
    <x v="14"/>
    <x v="1"/>
    <n v="199"/>
    <n v="222"/>
    <n v="5"/>
    <n v="4.9000000000000004"/>
    <n v="138"/>
    <x v="75"/>
    <n v="1.38"/>
    <x v="224"/>
    <n v="2.560587741471064"/>
    <n v="1.1625068346278631"/>
    <n v="1.9244218498645977E-3"/>
    <n v="3.4801188969681784"/>
  </r>
  <r>
    <x v="1"/>
    <x v="1"/>
    <n v="15"/>
    <x v="7"/>
    <n v="20"/>
    <x v="14"/>
    <x v="16"/>
    <x v="12"/>
    <n v="115"/>
    <n v="116"/>
    <n v="5"/>
    <n v="4.2"/>
    <n v="146"/>
    <x v="76"/>
    <n v="1.46"/>
    <x v="225"/>
    <n v="2.3734198959283996"/>
    <n v="1.0775326327514936"/>
    <n v="1.6619025137490004E-3"/>
    <n v="1.047740784926281"/>
  </r>
  <r>
    <x v="1"/>
    <x v="1"/>
    <n v="15"/>
    <x v="7"/>
    <n v="20"/>
    <x v="2"/>
    <x v="2"/>
    <x v="2"/>
    <n v="131"/>
    <n v="26"/>
    <n v="4.4000000000000004"/>
    <n v="4.8"/>
    <n v="319"/>
    <x v="76"/>
    <n v="3.19"/>
    <x v="226"/>
    <n v="3.3330825076361252"/>
    <n v="1.5132194584668008"/>
    <n v="1.6619025137490004E-3"/>
    <n v="0.48398198323959257"/>
  </r>
  <r>
    <x v="1"/>
    <x v="1"/>
    <n v="15"/>
    <x v="7"/>
    <n v="20"/>
    <x v="14"/>
    <x v="16"/>
    <x v="12"/>
    <n v="76"/>
    <n v="67"/>
    <n v="3.6"/>
    <n v="4.8"/>
    <n v="140"/>
    <x v="77"/>
    <n v="1.4"/>
    <x v="227"/>
    <n v="2.0884728661976251"/>
    <n v="0.94816668125372183"/>
    <n v="1.385442360233099E-3"/>
    <n v="0.40151517608286041"/>
  </r>
  <r>
    <x v="1"/>
    <x v="1"/>
    <n v="15"/>
    <x v="7"/>
    <n v="20"/>
    <x v="14"/>
    <x v="16"/>
    <x v="12"/>
    <n v="120"/>
    <n v="114"/>
    <n v="3.4"/>
    <n v="5"/>
    <n v="100"/>
    <x v="77"/>
    <n v="1"/>
    <x v="228"/>
    <n v="1.9236241808280878"/>
    <n v="0.8733253780959519"/>
    <n v="1.385442360233099E-3"/>
    <n v="1.0751315458747668"/>
  </r>
  <r>
    <x v="1"/>
    <x v="1"/>
    <n v="15"/>
    <x v="7"/>
    <n v="20"/>
    <x v="14"/>
    <x v="16"/>
    <x v="12"/>
    <n v="77"/>
    <n v="89"/>
    <n v="4.4000000000000004"/>
    <n v="3.8"/>
    <n v="86"/>
    <x v="78"/>
    <n v="0.86"/>
    <x v="229"/>
    <n v="1.8226540906659758"/>
    <n v="0.82748495716235304"/>
    <n v="1.3202543126711102E-3"/>
    <n v="0.54106079476450208"/>
  </r>
  <r>
    <x v="1"/>
    <x v="1"/>
    <n v="15"/>
    <x v="7"/>
    <n v="20"/>
    <x v="18"/>
    <x v="15"/>
    <x v="14"/>
    <n v="99"/>
    <n v="86"/>
    <n v="4.3"/>
    <n v="3"/>
    <n v="284"/>
    <x v="79"/>
    <n v="2.84"/>
    <x v="230"/>
    <n v="2.1571528828199606"/>
    <n v="0.97934740880026216"/>
    <n v="1.0463467031862504E-3"/>
    <n v="0.6720063035569418"/>
  </r>
  <r>
    <x v="1"/>
    <x v="1"/>
    <n v="15"/>
    <x v="7"/>
    <n v="20"/>
    <x v="17"/>
    <x v="13"/>
    <x v="13"/>
    <n v="148"/>
    <n v="139"/>
    <n v="3"/>
    <n v="3.2"/>
    <n v="289"/>
    <x v="80"/>
    <n v="2.89"/>
    <x v="231"/>
    <n v="1.6771541779363917"/>
    <n v="0.76142799678312179"/>
    <n v="7.5476763502494771E-4"/>
    <n v="1.6173115330221104"/>
  </r>
  <r>
    <x v="1"/>
    <x v="1"/>
    <n v="15"/>
    <x v="7"/>
    <n v="20"/>
    <x v="2"/>
    <x v="2"/>
    <x v="2"/>
    <n v="142"/>
    <n v="190"/>
    <n v="3"/>
    <n v="3.1"/>
    <n v="319"/>
    <x v="81"/>
    <n v="3.19"/>
    <x v="232"/>
    <n v="1.6754561527985465"/>
    <n v="0.7606570933705401"/>
    <n v="7.3061664150047623E-4"/>
    <n v="2.1642431790580083"/>
  </r>
  <r>
    <x v="1"/>
    <x v="1"/>
    <n v="15"/>
    <x v="7"/>
    <n v="20"/>
    <x v="14"/>
    <x v="16"/>
    <x v="12"/>
    <n v="39"/>
    <n v="46"/>
    <n v="2"/>
    <n v="2.8"/>
    <n v="88"/>
    <x v="82"/>
    <n v="0.88"/>
    <x v="233"/>
    <n v="1.1406285339727693"/>
    <n v="0.51784535442363733"/>
    <n v="4.523893421169302E-4"/>
    <n v="0.14186254326366407"/>
  </r>
  <r>
    <x v="1"/>
    <x v="1"/>
    <n v="15"/>
    <x v="7"/>
    <n v="20"/>
    <x v="17"/>
    <x v="13"/>
    <x v="13"/>
    <n v="154"/>
    <n v="133"/>
    <n v="2.1"/>
    <n v="2.1"/>
    <n v="236"/>
    <x v="83"/>
    <n v="2.36"/>
    <x v="231"/>
    <n v="0.95067258140717736"/>
    <n v="0.43160535195885852"/>
    <n v="3.4636059005827474E-4"/>
    <n v="1.6173115330221104"/>
  </r>
  <r>
    <x v="1"/>
    <x v="1"/>
    <n v="16"/>
    <x v="8"/>
    <n v="21"/>
    <x v="17"/>
    <x v="13"/>
    <x v="13"/>
    <n v="670"/>
    <n v="630"/>
    <n v="20.100000000000001"/>
    <n v="22.2"/>
    <n v="483"/>
    <x v="84"/>
    <n v="4.83"/>
    <x v="234"/>
    <n v="80.954218917009243"/>
    <n v="36.753215388322197"/>
    <n v="3.5132626994635499E-2"/>
    <n v="33.183072403542191"/>
  </r>
  <r>
    <x v="1"/>
    <x v="1"/>
    <n v="16"/>
    <x v="8"/>
    <n v="21"/>
    <x v="2"/>
    <x v="2"/>
    <x v="2"/>
    <n v="218"/>
    <n v="289"/>
    <n v="18.399999999999999"/>
    <n v="18.899999999999999"/>
    <n v="276"/>
    <x v="85"/>
    <n v="2.76"/>
    <x v="235"/>
    <n v="37.860264602734283"/>
    <n v="17.188560129641363"/>
    <n v="2.7317915268830897E-2"/>
    <n v="5.0471453125787678"/>
  </r>
  <r>
    <x v="1"/>
    <x v="1"/>
    <n v="16"/>
    <x v="8"/>
    <n v="21"/>
    <x v="17"/>
    <x v="13"/>
    <x v="13"/>
    <n v="370"/>
    <n v="360"/>
    <n v="13.9"/>
    <n v="13.2"/>
    <n v="465"/>
    <x v="86"/>
    <n v="4.6500000000000004"/>
    <x v="236"/>
    <n v="32.825009623974061"/>
    <n v="14.902554369284225"/>
    <n v="1.4420106629518E-2"/>
    <n v="10.463467031862505"/>
  </r>
  <r>
    <x v="1"/>
    <x v="1"/>
    <n v="16"/>
    <x v="8"/>
    <n v="21"/>
    <x v="17"/>
    <x v="13"/>
    <x v="13"/>
    <n v="450"/>
    <n v="342"/>
    <n v="9.1"/>
    <n v="15.4"/>
    <n v="393"/>
    <x v="87"/>
    <n v="3.93"/>
    <x v="237"/>
    <n v="23.271368114483231"/>
    <n v="10.565201123975386"/>
    <n v="1.1785881189482957E-2"/>
    <n v="12.316299839133425"/>
  </r>
  <r>
    <x v="1"/>
    <x v="1"/>
    <n v="16"/>
    <x v="8"/>
    <n v="21"/>
    <x v="17"/>
    <x v="13"/>
    <x v="13"/>
    <n v="315"/>
    <n v="387"/>
    <n v="12"/>
    <n v="12.3"/>
    <n v="364"/>
    <x v="88"/>
    <n v="3.64"/>
    <x v="238"/>
    <n v="21.430883988396829"/>
    <n v="9.7296213307321615"/>
    <n v="1.159424403761398E-2"/>
    <n v="9.6761839128729008"/>
  </r>
  <r>
    <x v="1"/>
    <x v="1"/>
    <n v="16"/>
    <x v="8"/>
    <n v="21"/>
    <x v="14"/>
    <x v="16"/>
    <x v="12"/>
    <n v="280"/>
    <n v="274"/>
    <n v="11.3"/>
    <n v="11.7"/>
    <n v="137"/>
    <x v="55"/>
    <n v="1.37"/>
    <x v="239"/>
    <n v="9.0004173665093177"/>
    <n v="4.0861894843952307"/>
    <n v="1.0386890710931254E-2"/>
    <n v="6.0262815679322808"/>
  </r>
  <r>
    <x v="1"/>
    <x v="1"/>
    <n v="16"/>
    <x v="8"/>
    <n v="21"/>
    <x v="14"/>
    <x v="16"/>
    <x v="12"/>
    <n v="232"/>
    <n v="218"/>
    <n v="9.1999999999999993"/>
    <n v="9.6999999999999993"/>
    <n v="194"/>
    <x v="89"/>
    <n v="1.94"/>
    <x v="136"/>
    <n v="8.2447123965626368"/>
    <n v="3.7430994280394372"/>
    <n v="7.0138019486800599E-3"/>
    <n v="3.9760782021995817"/>
  </r>
  <r>
    <x v="1"/>
    <x v="1"/>
    <n v="16"/>
    <x v="8"/>
    <n v="21"/>
    <x v="4"/>
    <x v="14"/>
    <x v="1"/>
    <n v="310"/>
    <n v="340"/>
    <n v="9.8000000000000007"/>
    <n v="8.1"/>
    <n v="191"/>
    <x v="90"/>
    <n v="1.91"/>
    <x v="240"/>
    <n v="7.4377754489416867"/>
    <n v="3.3767500538195261"/>
    <n v="6.2912356383544102E-3"/>
    <n v="8.2957681008855477"/>
  </r>
  <r>
    <x v="1"/>
    <x v="1"/>
    <n v="16"/>
    <x v="8"/>
    <n v="21"/>
    <x v="17"/>
    <x v="13"/>
    <x v="13"/>
    <n v="290"/>
    <n v="196"/>
    <n v="8.9"/>
    <n v="8.6999999999999993"/>
    <n v="337"/>
    <x v="91"/>
    <n v="3.37"/>
    <x v="241"/>
    <n v="10.992119316663095"/>
    <n v="4.9904221697650453"/>
    <n v="6.0821233773498407E-3"/>
    <n v="4.6376976150455924"/>
  </r>
  <r>
    <x v="1"/>
    <x v="1"/>
    <n v="16"/>
    <x v="8"/>
    <n v="21"/>
    <x v="14"/>
    <x v="16"/>
    <x v="12"/>
    <n v="235"/>
    <n v="270"/>
    <n v="8.4"/>
    <n v="8.5"/>
    <n v="245"/>
    <x v="92"/>
    <n v="2.4500000000000002"/>
    <x v="242"/>
    <n v="8.027719430088446"/>
    <n v="3.6445846212601545"/>
    <n v="5.6079392361986294E-3"/>
    <n v="5.0074041655108559"/>
  </r>
  <r>
    <x v="1"/>
    <x v="1"/>
    <n v="16"/>
    <x v="8"/>
    <n v="21"/>
    <x v="4"/>
    <x v="14"/>
    <x v="1"/>
    <n v="335"/>
    <n v="340"/>
    <n v="8.1"/>
    <n v="8.5"/>
    <n v="222"/>
    <x v="93"/>
    <n v="2.2200000000000002"/>
    <x v="243"/>
    <n v="7.258858367842759"/>
    <n v="3.2955216990006129"/>
    <n v="5.4106079476450219E-3"/>
    <n v="8.9461759549490587"/>
  </r>
  <r>
    <x v="1"/>
    <x v="1"/>
    <n v="16"/>
    <x v="8"/>
    <n v="21"/>
    <x v="11"/>
    <x v="9"/>
    <x v="9"/>
    <n v="220"/>
    <n v="200"/>
    <n v="11"/>
    <n v="5.6"/>
    <n v="353"/>
    <x v="93"/>
    <n v="3.53"/>
    <x v="174"/>
    <n v="10.235017565313148"/>
    <n v="4.6466979746521693"/>
    <n v="5.4106079476450219E-3"/>
    <n v="3.4636059005827469"/>
  </r>
  <r>
    <x v="1"/>
    <x v="1"/>
    <n v="16"/>
    <x v="8"/>
    <n v="21"/>
    <x v="14"/>
    <x v="16"/>
    <x v="12"/>
    <n v="70"/>
    <n v="63"/>
    <n v="5.3"/>
    <n v="5.6"/>
    <n v="105"/>
    <x v="94"/>
    <n v="1.05"/>
    <x v="244"/>
    <n v="2.6310226187386965"/>
    <n v="1.1944842689073683"/>
    <n v="2.3328288948312702E-3"/>
    <n v="0.34732270280843658"/>
  </r>
  <r>
    <x v="1"/>
    <x v="1"/>
    <n v="16"/>
    <x v="8"/>
    <n v="21"/>
    <x v="17"/>
    <x v="13"/>
    <x v="13"/>
    <n v="217"/>
    <n v="189"/>
    <n v="5.7"/>
    <n v="5.0999999999999996"/>
    <n v="398"/>
    <x v="95"/>
    <n v="3.98"/>
    <x v="245"/>
    <n v="5.0676830422374639"/>
    <n v="2.3007281011758085"/>
    <n v="2.2902210444669595E-3"/>
    <n v="3.2365472915445439"/>
  </r>
  <r>
    <x v="1"/>
    <x v="1"/>
    <n v="16"/>
    <x v="8"/>
    <n v="21"/>
    <x v="2"/>
    <x v="2"/>
    <x v="2"/>
    <n v="140"/>
    <n v="193"/>
    <n v="6.1"/>
    <n v="3.8"/>
    <n v="314"/>
    <x v="96"/>
    <n v="3.14"/>
    <x v="246"/>
    <n v="3.7469039703663025"/>
    <n v="1.7010944025463013"/>
    <n v="1.9244218498645975E-3"/>
    <n v="2.1773004235244913"/>
  </r>
  <r>
    <x v="1"/>
    <x v="1"/>
    <n v="16"/>
    <x v="8"/>
    <n v="21"/>
    <x v="14"/>
    <x v="16"/>
    <x v="12"/>
    <n v="79"/>
    <n v="110"/>
    <n v="4.8"/>
    <n v="5"/>
    <n v="123"/>
    <x v="97"/>
    <n v="1.23"/>
    <x v="247"/>
    <n v="2.4303547680325992"/>
    <n v="1.1033810646868001"/>
    <n v="1.8857409903172736E-3"/>
    <n v="0.70138019486800618"/>
  </r>
  <r>
    <x v="1"/>
    <x v="1"/>
    <n v="16"/>
    <x v="8"/>
    <n v="21"/>
    <x v="14"/>
    <x v="16"/>
    <x v="12"/>
    <n v="170"/>
    <n v="130"/>
    <n v="5.6"/>
    <n v="4.0999999999999996"/>
    <n v="136"/>
    <x v="98"/>
    <n v="1.36"/>
    <x v="185"/>
    <n v="2.4809494873776283"/>
    <n v="1.1263510672694432"/>
    <n v="1.8474528298516471E-3"/>
    <n v="1.7671458676442586"/>
  </r>
  <r>
    <x v="1"/>
    <x v="1"/>
    <n v="16"/>
    <x v="8"/>
    <n v="21"/>
    <x v="14"/>
    <x v="16"/>
    <x v="12"/>
    <n v="80"/>
    <n v="70"/>
    <n v="4.4000000000000004"/>
    <n v="4.9000000000000004"/>
    <n v="122"/>
    <x v="99"/>
    <n v="1.22"/>
    <x v="248"/>
    <n v="2.272862118206727"/>
    <n v="1.0318794016658541"/>
    <n v="1.6982271788061329E-3"/>
    <n v="0.44178646691106466"/>
  </r>
  <r>
    <x v="1"/>
    <x v="1"/>
    <n v="16"/>
    <x v="8"/>
    <n v="21"/>
    <x v="11"/>
    <x v="9"/>
    <x v="9"/>
    <n v="192"/>
    <n v="206"/>
    <n v="3.6"/>
    <n v="3.6"/>
    <n v="284"/>
    <x v="100"/>
    <n v="2.84"/>
    <x v="249"/>
    <n v="2.1104526604631553"/>
    <n v="0.95814550785027253"/>
    <n v="1.0178760197630931E-3"/>
    <n v="3.1102552668702352"/>
  </r>
  <r>
    <x v="1"/>
    <x v="1"/>
    <n v="16"/>
    <x v="8"/>
    <n v="21"/>
    <x v="17"/>
    <x v="13"/>
    <x v="13"/>
    <n v="96"/>
    <n v="120"/>
    <n v="2.2000000000000002"/>
    <n v="2.1"/>
    <n v="247"/>
    <x v="101"/>
    <n v="2.4700000000000002"/>
    <x v="250"/>
    <n v="0.97562567217724594"/>
    <n v="0.44293405516846968"/>
    <n v="3.6305030103047064E-4"/>
    <n v="0.91608841778678374"/>
  </r>
  <r>
    <x v="1"/>
    <x v="1"/>
    <n v="17"/>
    <x v="9"/>
    <n v="22"/>
    <x v="17"/>
    <x v="13"/>
    <x v="13"/>
    <n v="300"/>
    <n v="330"/>
    <n v="16"/>
    <n v="13.4"/>
    <n v="423"/>
    <x v="102"/>
    <n v="4.2300000000000004"/>
    <x v="251"/>
    <n v="35.264321338868392"/>
    <n v="16.010001887846251"/>
    <n v="1.6971668912855457E-2"/>
    <n v="7.7931132763111801"/>
  </r>
  <r>
    <x v="1"/>
    <x v="1"/>
    <n v="17"/>
    <x v="9"/>
    <n v="22"/>
    <x v="14"/>
    <x v="16"/>
    <x v="12"/>
    <n v="232"/>
    <n v="243"/>
    <n v="9.1999999999999993"/>
    <n v="9.3000000000000007"/>
    <n v="191"/>
    <x v="48"/>
    <n v="1.91"/>
    <x v="30"/>
    <n v="7.8639150554767987"/>
    <n v="3.5702174351864668"/>
    <n v="6.7200630355694164E-3"/>
    <n v="4.4301365154137313"/>
  </r>
  <r>
    <x v="1"/>
    <x v="1"/>
    <n v="17"/>
    <x v="9"/>
    <n v="22"/>
    <x v="14"/>
    <x v="16"/>
    <x v="12"/>
    <n v="210"/>
    <n v="163"/>
    <n v="9"/>
    <n v="8.6999999999999993"/>
    <n v="111"/>
    <x v="103"/>
    <n v="1.1100000000000001"/>
    <x v="252"/>
    <n v="5.2209393675248901"/>
    <n v="2.3703064728563001"/>
    <n v="6.1514347652696635E-3"/>
    <n v="2.7317915268830895"/>
  </r>
  <r>
    <x v="1"/>
    <x v="1"/>
    <n v="17"/>
    <x v="9"/>
    <n v="22"/>
    <x v="17"/>
    <x v="13"/>
    <x v="13"/>
    <n v="130"/>
    <n v="130"/>
    <n v="3.5"/>
    <n v="4"/>
    <n v="90"/>
    <x v="32"/>
    <n v="0.9"/>
    <x v="253"/>
    <n v="1.6814302919554103"/>
    <n v="0.76336935254775629"/>
    <n v="1.1044661672776617E-3"/>
    <n v="1.3273228961416876"/>
  </r>
  <r>
    <x v="1"/>
    <x v="1"/>
    <n v="17"/>
    <x v="9"/>
    <n v="22"/>
    <x v="22"/>
    <x v="21"/>
    <x v="18"/>
    <n v="188"/>
    <n v="147"/>
    <n v="3.4"/>
    <n v="3.1"/>
    <n v="121"/>
    <x v="33"/>
    <n v="1.21"/>
    <x v="254"/>
    <n v="1.5177199539786199"/>
    <n v="0.68904485910629343"/>
    <n v="8.2957681008855489E-4"/>
    <n v="2.2035327221819658"/>
  </r>
  <r>
    <x v="1"/>
    <x v="1"/>
    <n v="17"/>
    <x v="9"/>
    <n v="22"/>
    <x v="2"/>
    <x v="2"/>
    <x v="2"/>
    <n v="219"/>
    <n v="122"/>
    <n v="2.6"/>
    <n v="2.9"/>
    <n v="227"/>
    <x v="34"/>
    <n v="2.27"/>
    <x v="255"/>
    <n v="1.3504553316110806"/>
    <n v="0.61310672055143056"/>
    <n v="5.9395736106932027E-4"/>
    <n v="2.2831720959504676"/>
  </r>
  <r>
    <x v="1"/>
    <x v="1"/>
    <n v="17"/>
    <x v="9"/>
    <n v="22"/>
    <x v="11"/>
    <x v="9"/>
    <x v="9"/>
    <n v="200"/>
    <n v="212"/>
    <n v="2.9"/>
    <n v="2.1"/>
    <n v="221"/>
    <x v="40"/>
    <n v="2.21"/>
    <x v="256"/>
    <n v="1.1900604365145082"/>
    <n v="0.54028743817758673"/>
    <n v="4.9087385212340522E-4"/>
    <n v="3.3329156461934115"/>
  </r>
  <r>
    <x v="1"/>
    <x v="1"/>
    <n v="17"/>
    <x v="9"/>
    <n v="22"/>
    <x v="17"/>
    <x v="13"/>
    <x v="13"/>
    <n v="42"/>
    <n v="12"/>
    <n v="0.6"/>
    <n v="0.6"/>
    <n v="130"/>
    <x v="104"/>
    <n v="1.3"/>
    <x v="257"/>
    <n v="0.41118689290503668"/>
    <n v="0.18667884937888665"/>
    <n v="2.8274333882308137E-5"/>
    <n v="5.7255526111673984E-2"/>
  </r>
  <r>
    <x v="1"/>
    <x v="1"/>
    <n v="18"/>
    <x v="10"/>
    <n v="23"/>
    <x v="17"/>
    <x v="13"/>
    <x v="13"/>
    <n v="566"/>
    <n v="568"/>
    <n v="22.2"/>
    <n v="22.4"/>
    <n v="421"/>
    <x v="105"/>
    <n v="4.21"/>
    <x v="258"/>
    <n v="78.860260239975375"/>
    <n v="35.802558148948819"/>
    <n v="3.9057065267591694E-2"/>
    <n v="25.249687015248224"/>
  </r>
  <r>
    <x v="1"/>
    <x v="1"/>
    <n v="18"/>
    <x v="10"/>
    <n v="23"/>
    <x v="17"/>
    <x v="13"/>
    <x v="13"/>
    <n v="308"/>
    <n v="207"/>
    <n v="16.8"/>
    <n v="16.7"/>
    <n v="374"/>
    <x v="106"/>
    <n v="3.74"/>
    <x v="135"/>
    <n v="40.556167511772294"/>
    <n v="18.412500050344622"/>
    <n v="2.2035327221819664E-2"/>
    <n v="5.2076806971772065"/>
  </r>
  <r>
    <x v="1"/>
    <x v="1"/>
    <n v="18"/>
    <x v="10"/>
    <n v="23"/>
    <x v="17"/>
    <x v="13"/>
    <x v="13"/>
    <n v="428"/>
    <n v="363"/>
    <n v="17"/>
    <n v="14.1"/>
    <n v="379"/>
    <x v="107"/>
    <n v="3.79"/>
    <x v="259"/>
    <n v="35.577705999837207"/>
    <n v="16.152278523926093"/>
    <n v="1.8991123940491149E-2"/>
    <n v="12.285217706816971"/>
  </r>
  <r>
    <x v="1"/>
    <x v="1"/>
    <n v="18"/>
    <x v="10"/>
    <n v="23"/>
    <x v="17"/>
    <x v="13"/>
    <x v="13"/>
    <n v="392"/>
    <n v="353"/>
    <n v="10"/>
    <n v="11.1"/>
    <n v="348"/>
    <x v="108"/>
    <n v="3.48"/>
    <x v="260"/>
    <n v="15.806490857741929"/>
    <n v="7.1761468494148364"/>
    <n v="8.7416779081544507E-3"/>
    <n v="10.897890390991719"/>
  </r>
  <r>
    <x v="1"/>
    <x v="1"/>
    <n v="18"/>
    <x v="10"/>
    <n v="23"/>
    <x v="4"/>
    <x v="14"/>
    <x v="1"/>
    <n v="331"/>
    <n v="281"/>
    <n v="6.4"/>
    <n v="6.2"/>
    <n v="226"/>
    <x v="109"/>
    <n v="2.2599999999999998"/>
    <x v="261"/>
    <n v="4.6279419541627345"/>
    <n v="2.1010856471898816"/>
    <n v="3.1172453105244723E-3"/>
    <n v="7.3541542427883471"/>
  </r>
  <r>
    <x v="1"/>
    <x v="1"/>
    <n v="18"/>
    <x v="10"/>
    <n v="23"/>
    <x v="2"/>
    <x v="2"/>
    <x v="2"/>
    <n v="379"/>
    <n v="211"/>
    <n v="6.4"/>
    <n v="5.9"/>
    <n v="263"/>
    <x v="110"/>
    <n v="2.63"/>
    <x v="158"/>
    <n v="4.8766883892194253"/>
    <n v="2.2140165287056193"/>
    <n v="2.9705722035099995E-3"/>
    <n v="6.8349275169662942"/>
  </r>
  <r>
    <x v="1"/>
    <x v="1"/>
    <n v="18"/>
    <x v="10"/>
    <n v="23"/>
    <x v="4"/>
    <x v="14"/>
    <x v="1"/>
    <n v="260"/>
    <n v="421"/>
    <n v="6.2"/>
    <n v="5.3"/>
    <n v="270"/>
    <x v="111"/>
    <n v="2.7"/>
    <x v="262"/>
    <n v="4.4240909299321842"/>
    <n v="2.0085372821892116"/>
    <n v="2.5967226777328135E-3"/>
    <n v="9.1059259413840987"/>
  </r>
  <r>
    <x v="1"/>
    <x v="1"/>
    <n v="18"/>
    <x v="10"/>
    <n v="23"/>
    <x v="11"/>
    <x v="9"/>
    <x v="9"/>
    <n v="240"/>
    <n v="252"/>
    <n v="5"/>
    <n v="5.0999999999999996"/>
    <n v="256"/>
    <x v="112"/>
    <n v="2.56"/>
    <x v="263"/>
    <n v="3.4635406755425926"/>
    <n v="1.5724474666963371"/>
    <n v="2.0029616662043423E-3"/>
    <n v="4.7529155256159976"/>
  </r>
  <r>
    <x v="1"/>
    <x v="1"/>
    <n v="18"/>
    <x v="10"/>
    <n v="23"/>
    <x v="17"/>
    <x v="13"/>
    <x v="13"/>
    <n v="160"/>
    <n v="190"/>
    <n v="2.4"/>
    <n v="2.6"/>
    <n v="234"/>
    <x v="40"/>
    <n v="2.34"/>
    <x v="138"/>
    <n v="1.192671986439346"/>
    <n v="0.5414730818434631"/>
    <n v="4.9087385212340522E-4"/>
    <n v="2.4052818754046852"/>
  </r>
  <r>
    <x v="1"/>
    <x v="1"/>
    <n v="18"/>
    <x v="10"/>
    <n v="23"/>
    <x v="14"/>
    <x v="16"/>
    <x v="12"/>
    <n v="227"/>
    <n v="300"/>
    <n v="2"/>
    <n v="2.4"/>
    <n v="191"/>
    <x v="113"/>
    <n v="1.91"/>
    <x v="41"/>
    <n v="1.0234316851003338"/>
    <n v="0.46463798503555154"/>
    <n v="3.8013271108436504E-4"/>
    <n v="5.4531961630552468"/>
  </r>
  <r>
    <x v="1"/>
    <x v="1"/>
    <n v="19"/>
    <x v="11"/>
    <n v="24"/>
    <x v="17"/>
    <x v="13"/>
    <x v="13"/>
    <n v="133"/>
    <n v="137"/>
    <n v="12"/>
    <n v="12.9"/>
    <n v="165"/>
    <x v="114"/>
    <n v="1.65"/>
    <x v="264"/>
    <n v="11.777893652033688"/>
    <n v="5.3471637180232943"/>
    <n v="1.2173867882201298E-2"/>
    <n v="1.4313881527918497"/>
  </r>
  <r>
    <x v="1"/>
    <x v="1"/>
    <n v="19"/>
    <x v="11"/>
    <n v="24"/>
    <x v="17"/>
    <x v="13"/>
    <x v="13"/>
    <n v="372"/>
    <n v="366"/>
    <n v="9.9"/>
    <n v="10"/>
    <n v="345"/>
    <x v="115"/>
    <n v="3.45"/>
    <x v="265"/>
    <n v="14.066845178544966"/>
    <n v="6.3863477110594147"/>
    <n v="7.7756381671755855E-3"/>
    <n v="10.694059932635994"/>
  </r>
  <r>
    <x v="1"/>
    <x v="1"/>
    <n v="19"/>
    <x v="11"/>
    <n v="24"/>
    <x v="4"/>
    <x v="14"/>
    <x v="1"/>
    <n v="392"/>
    <n v="310"/>
    <n v="9"/>
    <n v="9.3000000000000007"/>
    <n v="299"/>
    <x v="116"/>
    <n v="2.99"/>
    <x v="238"/>
    <n v="10.746334530811106"/>
    <n v="4.8788358769882425"/>
    <n v="6.5755497735042858E-3"/>
    <n v="9.6761839128729008"/>
  </r>
  <r>
    <x v="1"/>
    <x v="1"/>
    <n v="19"/>
    <x v="11"/>
    <n v="24"/>
    <x v="17"/>
    <x v="13"/>
    <x v="13"/>
    <n v="221"/>
    <n v="231"/>
    <n v="6.4"/>
    <n v="11.5"/>
    <n v="371"/>
    <x v="90"/>
    <n v="3.71"/>
    <x v="0"/>
    <n v="12.250411395293067"/>
    <n v="5.5616867734630526"/>
    <n v="6.2912356383544102E-3"/>
    <n v="4.0114996593688055"/>
  </r>
  <r>
    <x v="1"/>
    <x v="1"/>
    <n v="19"/>
    <x v="11"/>
    <n v="24"/>
    <x v="17"/>
    <x v="13"/>
    <x v="13"/>
    <n v="371"/>
    <n v="371"/>
    <n v="4"/>
    <n v="4.2"/>
    <n v="327"/>
    <x v="78"/>
    <n v="3.27"/>
    <x v="126"/>
    <n v="2.7729554314347582"/>
    <n v="1.2589217658713803"/>
    <n v="1.3202543126711102E-3"/>
    <n v="10.810298860818817"/>
  </r>
  <r>
    <x v="1"/>
    <x v="1"/>
    <n v="19"/>
    <x v="11"/>
    <n v="24"/>
    <x v="17"/>
    <x v="13"/>
    <x v="13"/>
    <n v="132"/>
    <n v="132"/>
    <n v="3.1"/>
    <n v="3.6"/>
    <n v="324"/>
    <x v="117"/>
    <n v="3.24"/>
    <x v="221"/>
    <n v="1.9654587261778391"/>
    <n v="0.89231826168473904"/>
    <n v="8.8141308887278646E-4"/>
    <n v="1.3684777599037141"/>
  </r>
  <r>
    <x v="1"/>
    <x v="1"/>
    <n v="19"/>
    <x v="11"/>
    <n v="24"/>
    <x v="17"/>
    <x v="13"/>
    <x v="13"/>
    <n v="161"/>
    <n v="116"/>
    <n v="3"/>
    <n v="3.6"/>
    <n v="398"/>
    <x v="118"/>
    <n v="3.98"/>
    <x v="266"/>
    <n v="2.0599741001399878"/>
    <n v="0.93522824146355454"/>
    <n v="8.5529859993982123E-4"/>
    <n v="1.5065703919830702"/>
  </r>
  <r>
    <x v="1"/>
    <x v="1"/>
    <n v="19"/>
    <x v="11"/>
    <n v="24"/>
    <x v="17"/>
    <x v="13"/>
    <x v="13"/>
    <n v="110"/>
    <n v="116"/>
    <n v="3"/>
    <n v="3.4"/>
    <n v="245"/>
    <x v="119"/>
    <n v="2.4500000000000002"/>
    <x v="267"/>
    <n v="1.6895274986650226"/>
    <n v="0.76704548439392028"/>
    <n v="8.0424771931898698E-4"/>
    <n v="1.0028749148422014"/>
  </r>
  <r>
    <x v="1"/>
    <x v="1"/>
    <n v="19"/>
    <x v="11"/>
    <n v="24"/>
    <x v="17"/>
    <x v="13"/>
    <x v="13"/>
    <n v="146"/>
    <n v="151"/>
    <n v="3"/>
    <n v="3.1"/>
    <n v="319"/>
    <x v="81"/>
    <n v="3.19"/>
    <x v="268"/>
    <n v="1.6754561527985465"/>
    <n v="0.7606570933705401"/>
    <n v="7.3061664150047623E-4"/>
    <n v="1.7319796648781383"/>
  </r>
  <r>
    <x v="1"/>
    <x v="1"/>
    <n v="19"/>
    <x v="11"/>
    <n v="24"/>
    <x v="17"/>
    <x v="13"/>
    <x v="13"/>
    <n v="192"/>
    <n v="139"/>
    <n v="1.1000000000000001"/>
    <n v="1.2"/>
    <n v="228"/>
    <x v="120"/>
    <n v="2.2799999999999998"/>
    <x v="269"/>
    <n v="0.47094208830231138"/>
    <n v="0.21380770808924937"/>
    <n v="1.0386890710931253E-4"/>
    <n v="2.151225204499696"/>
  </r>
  <r>
    <x v="1"/>
    <x v="1"/>
    <n v="19"/>
    <x v="11"/>
    <n v="24"/>
    <x v="17"/>
    <x v="13"/>
    <x v="13"/>
    <n v="480"/>
    <n v="484"/>
    <n v="1.1000000000000001"/>
    <n v="1.1000000000000001"/>
    <n v="212"/>
    <x v="121"/>
    <n v="2.12"/>
    <x v="270"/>
    <n v="0.47371614119756877"/>
    <n v="0.21506712810369624"/>
    <n v="9.503317777109126E-5"/>
    <n v="18.246684291314878"/>
  </r>
  <r>
    <x v="1"/>
    <x v="1"/>
    <n v="19"/>
    <x v="11"/>
    <n v="24"/>
    <x v="17"/>
    <x v="13"/>
    <x v="13"/>
    <n v="0.93"/>
    <n v="0.87"/>
    <n v="1.2"/>
    <n v="1"/>
    <n v="176"/>
    <x v="121"/>
    <n v="1.76"/>
    <x v="271"/>
    <n v="0.53276637161553775"/>
    <n v="0.24187593271345414"/>
    <n v="9.503317777109126E-5"/>
    <n v="6.3617251235193318E-5"/>
  </r>
  <r>
    <x v="2"/>
    <x v="2"/>
    <m/>
    <x v="0"/>
    <n v="25"/>
    <x v="23"/>
    <x v="22"/>
    <x v="19"/>
    <n v="0"/>
    <n v="0"/>
    <n v="0"/>
    <n v="0"/>
    <n v="0"/>
    <x v="122"/>
    <n v="0"/>
    <x v="272"/>
    <n v="0"/>
    <n v="0"/>
    <n v="0"/>
    <n v="0"/>
  </r>
  <r>
    <x v="2"/>
    <x v="2"/>
    <n v="2"/>
    <x v="1"/>
    <n v="26"/>
    <x v="4"/>
    <x v="1"/>
    <x v="1"/>
    <n v="34"/>
    <n v="36"/>
    <n v="1"/>
    <n v="1"/>
    <n v="66"/>
    <x v="37"/>
    <n v="0.66"/>
    <x v="273"/>
    <n v="0.69688071059764944"/>
    <n v="0.31638384261133284"/>
    <n v="7.8539816339744827E-5"/>
    <n v="9.6211275016187398E-2"/>
  </r>
  <r>
    <x v="2"/>
    <x v="2"/>
    <n v="2"/>
    <x v="1"/>
    <n v="26"/>
    <x v="14"/>
    <x v="12"/>
    <x v="12"/>
    <n v="226"/>
    <n v="182"/>
    <n v="3.5"/>
    <n v="3"/>
    <n v="206"/>
    <x v="33"/>
    <n v="2.06"/>
    <x v="45"/>
    <n v="1.6597458184710523"/>
    <n v="0.75352460158585777"/>
    <n v="8.2957681008855489E-4"/>
    <n v="3.2685129967948208"/>
  </r>
  <r>
    <x v="2"/>
    <x v="2"/>
    <n v="3"/>
    <x v="2"/>
    <n v="27"/>
    <x v="21"/>
    <x v="20"/>
    <x v="17"/>
    <n v="45"/>
    <n v="30"/>
    <n v="0.5"/>
    <n v="0.8"/>
    <n v="50"/>
    <x v="123"/>
    <n v="0.5"/>
    <x v="274"/>
    <n v="0.60917420522797261"/>
    <n v="0.27656508917349959"/>
    <n v="3.3183072403542198E-5"/>
    <n v="0.11044661672776616"/>
  </r>
  <r>
    <x v="2"/>
    <x v="2"/>
    <n v="3"/>
    <x v="2"/>
    <n v="27"/>
    <x v="24"/>
    <x v="23"/>
    <x v="20"/>
    <n v="108"/>
    <n v="98"/>
    <n v="0.4"/>
    <n v="0.5"/>
    <n v="59"/>
    <x v="124"/>
    <n v="0.59"/>
    <x v="275"/>
    <n v="0.50145699695828272"/>
    <n v="0.22766147661906036"/>
    <n v="1.590431280879833E-5"/>
    <n v="0.83322891154835288"/>
  </r>
  <r>
    <x v="2"/>
    <x v="2"/>
    <n v="4"/>
    <x v="3"/>
    <n v="28"/>
    <x v="4"/>
    <x v="1"/>
    <x v="1"/>
    <n v="80"/>
    <n v="66"/>
    <n v="1"/>
    <n v="1"/>
    <n v="77"/>
    <x v="37"/>
    <n v="0.77"/>
    <x v="276"/>
    <n v="0.67394608677466583"/>
    <n v="0.30597152339569827"/>
    <n v="7.8539816339744827E-5"/>
    <n v="0.41853868127450011"/>
  </r>
  <r>
    <x v="2"/>
    <x v="2"/>
    <n v="5"/>
    <x v="4"/>
    <n v="29"/>
    <x v="17"/>
    <x v="24"/>
    <x v="13"/>
    <n v="964"/>
    <n v="1043"/>
    <n v="28"/>
    <n v="32"/>
    <n v="572"/>
    <x v="125"/>
    <n v="5.72"/>
    <x v="277"/>
    <n v="189.44985418812556"/>
    <n v="86.010233801409001"/>
    <n v="7.0685834705770348E-2"/>
    <n v="79.090557166873211"/>
  </r>
  <r>
    <x v="2"/>
    <x v="2"/>
    <n v="5"/>
    <x v="4"/>
    <n v="29"/>
    <x v="17"/>
    <x v="24"/>
    <x v="13"/>
    <n v="426"/>
    <n v="440"/>
    <n v="16"/>
    <n v="15"/>
    <n v="493"/>
    <x v="52"/>
    <n v="4.93"/>
    <x v="278"/>
    <n v="44.965320835893593"/>
    <n v="20.414255659495691"/>
    <n v="1.8869190875623696E-2"/>
    <n v="14.725351625722418"/>
  </r>
  <r>
    <x v="2"/>
    <x v="2"/>
    <n v="6"/>
    <x v="5"/>
    <n v="30"/>
    <x v="17"/>
    <x v="24"/>
    <x v="13"/>
    <n v="420"/>
    <n v="480"/>
    <n v="12"/>
    <n v="10"/>
    <n v="395"/>
    <x v="15"/>
    <n v="3.95"/>
    <x v="279"/>
    <n v="19.042930180281385"/>
    <n v="8.6454903018477491"/>
    <n v="9.5033177771091243E-3"/>
    <n v="15.904312808798327"/>
  </r>
  <r>
    <x v="2"/>
    <x v="2"/>
    <n v="6"/>
    <x v="5"/>
    <n v="30"/>
    <x v="14"/>
    <x v="12"/>
    <x v="12"/>
    <n v="256"/>
    <n v="261"/>
    <n v="6"/>
    <n v="4"/>
    <n v="272"/>
    <x v="6"/>
    <n v="2.72"/>
    <x v="72"/>
    <n v="3.5194270579417775"/>
    <n v="1.5978198843055671"/>
    <n v="1.9634954084936209E-3"/>
    <n v="5.2482072424085136"/>
  </r>
  <r>
    <x v="2"/>
    <x v="2"/>
    <m/>
    <x v="6"/>
    <n v="31"/>
    <x v="23"/>
    <x v="22"/>
    <x v="19"/>
    <n v="0"/>
    <n v="0"/>
    <n v="0"/>
    <n v="0"/>
    <n v="0"/>
    <x v="122"/>
    <n v="0"/>
    <x v="272"/>
    <n v="0"/>
    <n v="0"/>
    <n v="0"/>
    <n v="0"/>
  </r>
  <r>
    <x v="2"/>
    <x v="2"/>
    <m/>
    <x v="7"/>
    <n v="32"/>
    <x v="23"/>
    <x v="22"/>
    <x v="19"/>
    <n v="0"/>
    <n v="0"/>
    <n v="0"/>
    <n v="0"/>
    <n v="0"/>
    <x v="122"/>
    <n v="0"/>
    <x v="272"/>
    <n v="0"/>
    <n v="0"/>
    <n v="0"/>
    <n v="0"/>
  </r>
  <r>
    <x v="2"/>
    <x v="2"/>
    <m/>
    <x v="8"/>
    <n v="33"/>
    <x v="23"/>
    <x v="22"/>
    <x v="19"/>
    <n v="0"/>
    <n v="0"/>
    <n v="0"/>
    <n v="0"/>
    <n v="0"/>
    <x v="122"/>
    <n v="0"/>
    <x v="272"/>
    <n v="0"/>
    <n v="0"/>
    <n v="0"/>
    <n v="0"/>
  </r>
  <r>
    <x v="2"/>
    <x v="2"/>
    <n v="10"/>
    <x v="9"/>
    <n v="34"/>
    <x v="17"/>
    <x v="24"/>
    <x v="13"/>
    <n v="70"/>
    <n v="60"/>
    <n v="1"/>
    <n v="1"/>
    <n v="160"/>
    <x v="37"/>
    <n v="1.6"/>
    <x v="280"/>
    <n v="0.51892346366763276"/>
    <n v="0.23559125250510529"/>
    <n v="7.8539816339744827E-5"/>
    <n v="0.33183072403542191"/>
  </r>
  <r>
    <x v="2"/>
    <x v="2"/>
    <m/>
    <x v="10"/>
    <n v="35"/>
    <x v="23"/>
    <x v="22"/>
    <x v="19"/>
    <n v="0"/>
    <n v="0"/>
    <n v="0"/>
    <n v="0"/>
    <n v="0"/>
    <x v="122"/>
    <n v="0"/>
    <x v="272"/>
    <n v="0"/>
    <n v="0"/>
    <n v="0"/>
    <n v="0"/>
  </r>
  <r>
    <x v="2"/>
    <x v="2"/>
    <n v="12"/>
    <x v="11"/>
    <n v="36"/>
    <x v="17"/>
    <x v="24"/>
    <x v="13"/>
    <n v="193"/>
    <n v="177"/>
    <n v="2"/>
    <n v="2.5"/>
    <n v="224"/>
    <x v="53"/>
    <n v="2.2400000000000002"/>
    <x v="281"/>
    <n v="1.0415634917545109"/>
    <n v="0.47286982525654797"/>
    <n v="3.9760782021995816E-4"/>
    <n v="2.6880252142277672"/>
  </r>
  <r>
    <x v="2"/>
    <x v="2"/>
    <n v="12"/>
    <x v="11"/>
    <n v="36"/>
    <x v="2"/>
    <x v="25"/>
    <x v="2"/>
    <n v="150"/>
    <n v="170"/>
    <n v="2"/>
    <n v="2"/>
    <n v="270"/>
    <x v="35"/>
    <n v="2.7"/>
    <x v="282"/>
    <n v="0.87360491601144785"/>
    <n v="0.39661663186919732"/>
    <n v="3.1415926535897931E-4"/>
    <n v="2.010619298297467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8">
  <r>
    <x v="0"/>
    <n v="1"/>
    <n v="1"/>
    <n v="1"/>
    <n v="1"/>
    <s v="Gavia "/>
    <s v="Acacia rigidula"/>
    <s v="Ac.ri"/>
    <n v="1.75"/>
    <n v="2.77"/>
    <n v="0.03"/>
    <n v="0.03"/>
    <n v="7.27"/>
    <n v="3"/>
    <x v="0"/>
    <n v="7.27"/>
    <n v="2.2599999999999998"/>
    <n v="2.1558769126899082"/>
    <n v="0.97876811836121835"/>
    <n v="7.0685834705770342E-4"/>
    <n v="4.0114996593688055"/>
    <n v="5"/>
  </r>
  <r>
    <x v="0"/>
    <n v="1"/>
    <n v="1"/>
    <n v="1"/>
    <n v="1"/>
    <s v="Gavia "/>
    <s v="Acacia rigidula"/>
    <s v="Ac.ri"/>
    <n v="2.12"/>
    <n v="2.33"/>
    <n v="0.2"/>
    <n v="0.19"/>
    <n v="4.1399999999999997"/>
    <n v="19.5"/>
    <x v="1"/>
    <n v="4.1399999999999997"/>
    <n v="2.2250000000000001"/>
    <n v="59.773065765890109"/>
    <n v="27.136971857714112"/>
    <n v="2.9864765163187975E-2"/>
    <n v="3.8882117826694929"/>
    <n v="20"/>
  </r>
  <r>
    <x v="0"/>
    <n v="1"/>
    <n v="1"/>
    <n v="1"/>
    <n v="1"/>
    <s v="Gavia "/>
    <s v="Acacia rigidula"/>
    <s v="Ac.ri"/>
    <n v="2.12"/>
    <n v="1.97"/>
    <n v="0.05"/>
    <n v="0.06"/>
    <n v="4.45"/>
    <n v="5.5"/>
    <x v="0"/>
    <n v="4.45"/>
    <n v="2.0449999999999999"/>
    <n v="5.6599117215347166"/>
    <n v="2.5695999215767613"/>
    <n v="2.3758294442772811E-3"/>
    <n v="3.2845547542822131"/>
    <n v="5"/>
  </r>
  <r>
    <x v="0"/>
    <n v="1"/>
    <n v="1"/>
    <n v="1"/>
    <n v="1"/>
    <s v="Gavia "/>
    <s v="Acacia rigidula"/>
    <s v="Ac.ri"/>
    <n v="2.85"/>
    <n v="2.4"/>
    <n v="0.04"/>
    <n v="0.03"/>
    <n v="3.77"/>
    <n v="3.5000000000000004"/>
    <x v="0"/>
    <n v="3.77"/>
    <n v="2.625"/>
    <n v="2.2427035273411273"/>
    <n v="1.0181874014128718"/>
    <n v="9.6211275016187424E-4"/>
    <n v="5.4118842196605419"/>
    <n v="5"/>
  </r>
  <r>
    <x v="0"/>
    <n v="1"/>
    <n v="1"/>
    <n v="1"/>
    <n v="1"/>
    <s v="Anacahuita "/>
    <s v="Cordia boissieri"/>
    <s v="Co.bo"/>
    <n v="2.77"/>
    <n v="2.95"/>
    <n v="0.08"/>
    <n v="0.08"/>
    <n v="3.63"/>
    <n v="8"/>
    <x v="2"/>
    <n v="3.63"/>
    <n v="2.8600000000000003"/>
    <n v="9.7730662238087795"/>
    <n v="4.4369720656091864"/>
    <n v="5.0265482457436689E-3"/>
    <n v="6.4242428173257702"/>
    <n v="10"/>
  </r>
  <r>
    <x v="0"/>
    <n v="1"/>
    <n v="1"/>
    <n v="1"/>
    <n v="1"/>
    <s v="Mezquite"/>
    <s v="Prosopis glandulosa"/>
    <s v="Pr.gl"/>
    <n v="7.76"/>
    <n v="6.8"/>
    <n v="0.24"/>
    <n v="0.2"/>
    <n v="4.7699999999999996"/>
    <n v="22"/>
    <x v="1"/>
    <n v="4.7699999999999996"/>
    <n v="7.2799999999999994"/>
    <n v="86.4214712208165"/>
    <n v="39.23534793425069"/>
    <n v="3.8013271108436497E-2"/>
    <n v="41.624846023003315"/>
    <n v="20"/>
  </r>
  <r>
    <x v="0"/>
    <n v="1"/>
    <n v="2"/>
    <n v="2"/>
    <n v="2"/>
    <s v="Gavia"/>
    <s v="Acacia rigidula"/>
    <s v="Ac.ri"/>
    <n v="2.27"/>
    <n v="2.42"/>
    <n v="0.05"/>
    <n v="0.05"/>
    <n v="4.6399999999999997"/>
    <n v="5"/>
    <x v="0"/>
    <n v="4.6399999999999997"/>
    <n v="2.3449999999999998"/>
    <n v="4.8630227542343132"/>
    <n v="2.2078123304223785"/>
    <n v="1.9634954084936209E-3"/>
    <n v="4.3189241354766521"/>
    <n v="5"/>
  </r>
  <r>
    <x v="0"/>
    <n v="1"/>
    <n v="2"/>
    <n v="2"/>
    <n v="2"/>
    <s v="Gavia"/>
    <s v="Acacia rigidula"/>
    <s v="Ac.ri"/>
    <n v="2.4500000000000002"/>
    <n v="2.5299999999999998"/>
    <n v="0.05"/>
    <n v="0.05"/>
    <n v="3.48"/>
    <n v="5"/>
    <x v="0"/>
    <n v="3.48"/>
    <n v="2.4900000000000002"/>
    <n v="4.0498058137592015"/>
    <n v="1.8386118394466775"/>
    <n v="1.9634954084936209E-3"/>
    <n v="4.8695471528805196"/>
    <n v="5"/>
  </r>
  <r>
    <x v="0"/>
    <n v="1"/>
    <n v="2"/>
    <n v="2"/>
    <n v="2"/>
    <s v="Gavia"/>
    <s v="Acacia rigidula"/>
    <s v="Ac.ri"/>
    <n v="4.3499999999999996"/>
    <n v="4.17"/>
    <n v="0.05"/>
    <n v="0.05"/>
    <n v="3.36"/>
    <n v="5"/>
    <x v="0"/>
    <n v="3.36"/>
    <n v="4.26"/>
    <n v="3.9659025365436325"/>
    <n v="1.8005197515908091"/>
    <n v="1.9634954084936209E-3"/>
    <n v="14.25309171007153"/>
    <n v="5"/>
  </r>
  <r>
    <x v="0"/>
    <n v="1"/>
    <n v="2"/>
    <n v="2"/>
    <n v="2"/>
    <s v="Anacahuita"/>
    <s v="Cordia boissieri"/>
    <s v="Co.bo"/>
    <n v="2.09"/>
    <n v="2.27"/>
    <n v="0.03"/>
    <n v="0.04"/>
    <n v="3.15"/>
    <n v="3.5000000000000004"/>
    <x v="0"/>
    <n v="3.15"/>
    <n v="2.1799999999999997"/>
    <n v="2.0928534434165447"/>
    <n v="0.95015546331111134"/>
    <n v="9.6211275016187424E-4"/>
    <n v="3.7325262317300325"/>
    <n v="5"/>
  </r>
  <r>
    <x v="0"/>
    <n v="1"/>
    <n v="2"/>
    <n v="2"/>
    <n v="2"/>
    <s v="Anacahuita"/>
    <s v="Cordia boissieri"/>
    <s v="Co.bo"/>
    <n v="2.72"/>
    <n v="2.48"/>
    <n v="0.06"/>
    <n v="0.06"/>
    <n v="4.03"/>
    <n v="6"/>
    <x v="0"/>
    <n v="4.03"/>
    <n v="2.6"/>
    <n v="6.2085030580428704"/>
    <n v="2.8186603883514634"/>
    <n v="2.8274333882308137E-3"/>
    <n v="5.3092915845667505"/>
    <n v="5"/>
  </r>
  <r>
    <x v="0"/>
    <n v="1"/>
    <n v="2"/>
    <n v="2"/>
    <n v="2"/>
    <s v="Chapote blanco"/>
    <s v="Diospyros palmeri"/>
    <s v="Di.pa"/>
    <n v="2.36"/>
    <n v="1.55"/>
    <n v="7.0000000000000007E-2"/>
    <n v="7.0000000000000007E-2"/>
    <n v="3.64"/>
    <n v="7.0000000000000009"/>
    <x v="0"/>
    <n v="3.64"/>
    <n v="1.9550000000000001"/>
    <n v="7.6584328445608936"/>
    <n v="3.4769285114306459"/>
    <n v="3.8484510006474969E-3"/>
    <n v="3.0018114154591324"/>
    <n v="5"/>
  </r>
  <r>
    <x v="0"/>
    <n v="1"/>
    <n v="2"/>
    <n v="2"/>
    <n v="2"/>
    <s v="Chapote blanco"/>
    <s v="Diospyros palmeri"/>
    <s v="Di.pa"/>
    <n v="2.73"/>
    <n v="2.92"/>
    <n v="7.0000000000000007E-2"/>
    <n v="7.0000000000000007E-2"/>
    <n v="3.95"/>
    <n v="7.0000000000000009"/>
    <x v="0"/>
    <n v="3.95"/>
    <n v="2.8250000000000002"/>
    <n v="8.1425845218542676"/>
    <n v="3.6967333729218375"/>
    <n v="3.8484510006474969E-3"/>
    <n v="6.2679682177637615"/>
    <n v="5"/>
  </r>
  <r>
    <x v="0"/>
    <n v="1"/>
    <n v="2"/>
    <n v="2"/>
    <n v="2"/>
    <s v="Panalero"/>
    <s v="Foresiera angustifolia"/>
    <s v="Fo.an"/>
    <n v="1.3"/>
    <n v="1.76"/>
    <n v="0.03"/>
    <n v="0.03"/>
    <n v="3.01"/>
    <n v="3"/>
    <x v="0"/>
    <n v="3.01"/>
    <n v="1.53"/>
    <n v="1.6084445377426566"/>
    <n v="0.73023382013516613"/>
    <n v="7.0685834705770342E-4"/>
    <n v="1.8385385606970868"/>
    <n v="5"/>
  </r>
  <r>
    <x v="0"/>
    <n v="1"/>
    <n v="2"/>
    <n v="2"/>
    <n v="2"/>
    <s v="Palo verde"/>
    <s v="Parkinsonia texana"/>
    <s v="Pa.te"/>
    <n v="4.32"/>
    <n v="3.86"/>
    <n v="0.09"/>
    <n v="0.09"/>
    <n v="4.3499999999999996"/>
    <n v="9"/>
    <x v="2"/>
    <n v="4.3499999999999996"/>
    <n v="4.09"/>
    <n v="14.11355704053182"/>
    <n v="6.4075548964014466"/>
    <n v="6.3617251235193305E-3"/>
    <n v="13.138219017128852"/>
    <n v="10"/>
  </r>
  <r>
    <x v="0"/>
    <n v="1"/>
    <n v="2"/>
    <n v="2"/>
    <n v="2"/>
    <s v="Pita"/>
    <s v="Yucca treculeana"/>
    <s v="Yu.tr"/>
    <n v="3.01"/>
    <n v="4.13"/>
    <n v="0.36"/>
    <n v="0.36"/>
    <n v="6.33"/>
    <n v="36"/>
    <x v="3"/>
    <n v="6.33"/>
    <n v="3.57"/>
    <n v="299.97681172974052"/>
    <n v="136.18947252530219"/>
    <n v="0.10178760197630929"/>
    <n v="10.009821052684138"/>
    <n v="35"/>
  </r>
  <r>
    <x v="0"/>
    <n v="1"/>
    <n v="2"/>
    <n v="2"/>
    <n v="2"/>
    <s v="Colima"/>
    <s v="Zanthoxylum fagara"/>
    <s v="Za.fa"/>
    <n v="3.87"/>
    <n v="4.22"/>
    <n v="0.18"/>
    <n v="0.18"/>
    <n v="4.82"/>
    <n v="18"/>
    <x v="1"/>
    <n v="4.82"/>
    <n v="4.0449999999999999"/>
    <n v="58.941815681796683"/>
    <n v="26.759584319535694"/>
    <n v="2.5446900494077322E-2"/>
    <n v="12.850704384463134"/>
    <n v="20"/>
  </r>
  <r>
    <x v="0"/>
    <n v="1"/>
    <n v="3"/>
    <n v="3"/>
    <n v="3"/>
    <s v="Gavia"/>
    <s v="Acacia rigidula"/>
    <s v="Ac.ri"/>
    <n v="1.6"/>
    <n v="1.58"/>
    <n v="0.05"/>
    <n v="0.05"/>
    <n v="4.16"/>
    <n v="5"/>
    <x v="0"/>
    <n v="4.16"/>
    <n v="1.59"/>
    <n v="4.5261082343249042"/>
    <n v="2.0548531383835065"/>
    <n v="1.9634954084936209E-3"/>
    <n v="1.9855650968850891"/>
    <n v="5"/>
  </r>
  <r>
    <x v="0"/>
    <n v="1"/>
    <n v="3"/>
    <n v="3"/>
    <n v="3"/>
    <s v="Gavia"/>
    <s v="Acacia rigidula"/>
    <s v="Ac.ri"/>
    <n v="1.63"/>
    <n v="1.32"/>
    <n v="0.04"/>
    <n v="0.04"/>
    <n v="4.17"/>
    <n v="4"/>
    <x v="0"/>
    <n v="4.17"/>
    <n v="1.4750000000000001"/>
    <n v="2.9981720221849417"/>
    <n v="1.3611700980719637"/>
    <n v="1.2566370614359172E-3"/>
    <n v="1.7087318792415735"/>
    <n v="5"/>
  </r>
  <r>
    <x v="0"/>
    <n v="1"/>
    <n v="3"/>
    <n v="3"/>
    <n v="3"/>
    <s v="Gavia"/>
    <s v="Acacia rigidula"/>
    <s v="Ac.ri"/>
    <n v="1.73"/>
    <n v="1.98"/>
    <n v="0.06"/>
    <n v="0.06"/>
    <n v="4.03"/>
    <n v="6"/>
    <x v="0"/>
    <n v="4.03"/>
    <n v="1.855"/>
    <n v="6.2085030580428704"/>
    <n v="2.8186603883514634"/>
    <n v="2.8274333882308137E-3"/>
    <n v="2.7025747152047042"/>
    <n v="5"/>
  </r>
  <r>
    <x v="0"/>
    <n v="1"/>
    <n v="3"/>
    <n v="3"/>
    <n v="3"/>
    <s v="Gavia"/>
    <s v="Acacia rigidula"/>
    <s v="Ac.ri"/>
    <n v="2.12"/>
    <n v="1.27"/>
    <n v="0.04"/>
    <n v="0.04"/>
    <n v="4.1500000000000004"/>
    <n v="4"/>
    <x v="0"/>
    <n v="4.1500000000000004"/>
    <n v="1.6950000000000001"/>
    <n v="2.9906050593718012"/>
    <n v="1.3577346969547979"/>
    <n v="1.2566370614359172E-3"/>
    <n v="2.2564685583949537"/>
    <n v="5"/>
  </r>
  <r>
    <x v="0"/>
    <n v="1"/>
    <n v="3"/>
    <n v="3"/>
    <n v="3"/>
    <s v="Gavia"/>
    <s v="Acacia rigidula"/>
    <s v="Ac.ri"/>
    <n v="2.1800000000000002"/>
    <n v="1.53"/>
    <n v="0.04"/>
    <n v="0.04"/>
    <n v="4.2300000000000004"/>
    <n v="4"/>
    <x v="0"/>
    <n v="4.2300000000000004"/>
    <n v="1.855"/>
    <n v="3.0208786375475589"/>
    <n v="1.3714789014465918"/>
    <n v="1.2566370614359172E-3"/>
    <n v="2.7025747152047042"/>
    <n v="5"/>
  </r>
  <r>
    <x v="0"/>
    <n v="1"/>
    <n v="3"/>
    <n v="3"/>
    <n v="3"/>
    <s v="Gavia"/>
    <s v="Acacia rigidula"/>
    <s v="Ac.ri"/>
    <n v="2.48"/>
    <n v="3.12"/>
    <n v="0.05"/>
    <n v="0.05"/>
    <n v="3.53"/>
    <n v="5"/>
    <x v="0"/>
    <n v="3.53"/>
    <n v="2.8"/>
    <n v="4.084780370141627"/>
    <n v="1.8544902880442986"/>
    <n v="1.9634954084936209E-3"/>
    <n v="6.1575216010359934"/>
    <n v="5"/>
  </r>
  <r>
    <x v="0"/>
    <n v="1"/>
    <n v="3"/>
    <n v="3"/>
    <n v="3"/>
    <s v="Gavia"/>
    <s v="Acacia rigidula"/>
    <s v="Ac.ri"/>
    <n v="2.75"/>
    <n v="2.83"/>
    <n v="0.06"/>
    <n v="0.06"/>
    <n v="4.46"/>
    <n v="6"/>
    <x v="0"/>
    <n v="4.46"/>
    <n v="2.79"/>
    <n v="6.6799381715641664"/>
    <n v="3.0326919298901318"/>
    <n v="2.8274333882308137E-3"/>
    <n v="6.1136178437020776"/>
    <n v="5"/>
  </r>
  <r>
    <x v="0"/>
    <n v="1"/>
    <n v="3"/>
    <n v="3"/>
    <n v="3"/>
    <s v="Gavia"/>
    <s v="Acacia rigidula"/>
    <s v="Ac.ri"/>
    <n v="3.48"/>
    <n v="3.21"/>
    <n v="0.05"/>
    <n v="0.05"/>
    <n v="5.37"/>
    <n v="5"/>
    <x v="0"/>
    <n v="5.37"/>
    <n v="3.3449999999999998"/>
    <n v="5.3762470804946538"/>
    <n v="2.4408161745445729"/>
    <n v="1.9634954084936209E-3"/>
    <n v="8.7878396852081337"/>
    <n v="5"/>
  </r>
  <r>
    <x v="0"/>
    <n v="1"/>
    <n v="3"/>
    <n v="3"/>
    <n v="3"/>
    <s v="Anacahuita"/>
    <s v="Cordia boissieri"/>
    <s v="Co.bo"/>
    <n v="3.03"/>
    <n v="3.67"/>
    <n v="7.0000000000000007E-2"/>
    <n v="7.0000000000000007E-2"/>
    <n v="4.2300000000000004"/>
    <n v="7.0000000000000009"/>
    <x v="0"/>
    <n v="4.2300000000000004"/>
    <n v="3.3499999999999996"/>
    <n v="8.5801056262756408"/>
    <n v="3.8953679543291408"/>
    <n v="3.8484510006474969E-3"/>
    <n v="8.8141308887278615"/>
    <n v="5"/>
  </r>
  <r>
    <x v="0"/>
    <n v="1"/>
    <n v="3"/>
    <n v="3"/>
    <n v="3"/>
    <s v="Anacahuita"/>
    <s v="Cordia boissieri"/>
    <s v="Co.bo"/>
    <n v="4.26"/>
    <n v="3.82"/>
    <n v="0.06"/>
    <n v="0.06"/>
    <n v="4.2"/>
    <n v="6"/>
    <x v="0"/>
    <n v="4.2"/>
    <n v="4.04"/>
    <n v="6.3948327389575814"/>
    <n v="2.9032540634867421"/>
    <n v="2.8274333882308137E-3"/>
    <n v="12.818954663707792"/>
    <n v="5"/>
  </r>
  <r>
    <x v="0"/>
    <n v="1"/>
    <n v="3"/>
    <n v="3"/>
    <n v="3"/>
    <s v="Anacahuita"/>
    <s v="Cordia boissieri"/>
    <s v="Co.bo"/>
    <n v="4.7300000000000004"/>
    <n v="6.13"/>
    <n v="0.16"/>
    <n v="0.16"/>
    <n v="4.78"/>
    <n v="16"/>
    <x v="4"/>
    <n v="4.78"/>
    <n v="5.43"/>
    <n v="46.486433255482083"/>
    <n v="21.104840697988866"/>
    <n v="2.0106192982974676E-2"/>
    <n v="23.15738630795742"/>
    <n v="15"/>
  </r>
  <r>
    <x v="0"/>
    <n v="1"/>
    <n v="3"/>
    <n v="3"/>
    <n v="3"/>
    <s v="Palo verde"/>
    <s v="Parkinsonia texana"/>
    <s v="Pa.te"/>
    <n v="2.13"/>
    <n v="2.0299999999999998"/>
    <n v="0.04"/>
    <n v="0.04"/>
    <n v="4.93"/>
    <n v="4"/>
    <x v="0"/>
    <n v="4.93"/>
    <n v="2.08"/>
    <n v="3.2863542325821626"/>
    <n v="1.4920048215923019"/>
    <n v="1.2566370614359172E-3"/>
    <n v="3.3979466141227208"/>
    <n v="5"/>
  </r>
  <r>
    <x v="0"/>
    <n v="1"/>
    <n v="3"/>
    <n v="3"/>
    <n v="3"/>
    <s v="Palo verde"/>
    <s v="Parkinsonia texana"/>
    <s v="Pa.te"/>
    <n v="2.93"/>
    <n v="2.27"/>
    <n v="0.05"/>
    <n v="0.05"/>
    <n v="4.8099999999999996"/>
    <n v="5"/>
    <x v="0"/>
    <n v="4.8099999999999996"/>
    <n v="2.6"/>
    <n v="4.9824590589713207"/>
    <n v="2.2620364127729795"/>
    <n v="1.9634954084936209E-3"/>
    <n v="5.3092915845667505"/>
    <n v="5"/>
  </r>
  <r>
    <x v="0"/>
    <n v="1"/>
    <n v="3"/>
    <n v="3"/>
    <n v="3"/>
    <s v="Palo verde"/>
    <s v="Parkinsonia texana"/>
    <s v="Pa.te"/>
    <n v="4.7699999999999996"/>
    <n v="3.32"/>
    <n v="0.1"/>
    <n v="0.1"/>
    <n v="4.13"/>
    <n v="10"/>
    <x v="2"/>
    <n v="4.13"/>
    <n v="4.0449999999999999"/>
    <n v="16.505620302533234"/>
    <n v="7.4935516173500885"/>
    <n v="7.8539816339744835E-3"/>
    <n v="12.850704384463134"/>
    <n v="10"/>
  </r>
  <r>
    <x v="0"/>
    <n v="1"/>
    <n v="3"/>
    <n v="3"/>
    <n v="3"/>
    <s v="Colima"/>
    <s v="Zanthoxylum fagara"/>
    <s v="Za.fa"/>
    <n v="2.73"/>
    <n v="3.05"/>
    <n v="0.06"/>
    <n v="0.06"/>
    <n v="4.8600000000000003"/>
    <n v="6"/>
    <x v="0"/>
    <n v="4.8600000000000003"/>
    <n v="2.8899999999999997"/>
    <n v="7.1188340409397686"/>
    <n v="3.231950654586655"/>
    <n v="2.8274333882308137E-3"/>
    <n v="6.5597240005118262"/>
    <n v="5"/>
  </r>
  <r>
    <x v="0"/>
    <n v="1"/>
    <n v="3"/>
    <n v="3"/>
    <n v="3"/>
    <s v="Colima"/>
    <s v="Zanthoxylum fagara"/>
    <s v="Za.fa"/>
    <n v="2.78"/>
    <n v="3.21"/>
    <n v="0.06"/>
    <n v="0.06"/>
    <n v="4.66"/>
    <n v="6"/>
    <x v="0"/>
    <n v="4.66"/>
    <n v="2.9950000000000001"/>
    <n v="6.8993476123395956"/>
    <n v="3.1323038160021763"/>
    <n v="2.8274333882308137E-3"/>
    <n v="7.0450411606291974"/>
    <n v="5"/>
  </r>
  <r>
    <x v="0"/>
    <n v="1"/>
    <n v="3"/>
    <n v="3"/>
    <n v="3"/>
    <s v="Colima"/>
    <s v="Zanthoxylum fagara"/>
    <s v="Za.fa"/>
    <n v="2.8"/>
    <n v="1.95"/>
    <n v="0.06"/>
    <n v="0.06"/>
    <n v="4.76"/>
    <n v="6"/>
    <x v="0"/>
    <n v="4.76"/>
    <n v="2.375"/>
    <n v="7.0090816097252624"/>
    <n v="3.1821230508152691"/>
    <n v="2.8274333882308137E-3"/>
    <n v="4.4301365154137313"/>
    <n v="5"/>
  </r>
  <r>
    <x v="0"/>
    <n v="1"/>
    <n v="3"/>
    <n v="3"/>
    <n v="3"/>
    <s v="Colima"/>
    <s v="Zanthoxylum fagara"/>
    <s v="Za.fa"/>
    <n v="2.83"/>
    <n v="3.82"/>
    <n v="0.08"/>
    <n v="0.08"/>
    <n v="4.4800000000000004"/>
    <n v="8"/>
    <x v="2"/>
    <n v="4.4800000000000004"/>
    <n v="3.3250000000000002"/>
    <n v="11.558761764760082"/>
    <n v="5.2476778412010772"/>
    <n v="5.0265482457436689E-3"/>
    <n v="8.6830675702109144"/>
    <n v="10"/>
  </r>
  <r>
    <x v="0"/>
    <n v="1"/>
    <n v="3"/>
    <n v="3"/>
    <n v="3"/>
    <s v="Colima"/>
    <s v="Zanthoxylum fagara"/>
    <s v="Za.fa"/>
    <n v="3.07"/>
    <n v="3.13"/>
    <n v="7.0000000000000007E-2"/>
    <n v="7.0000000000000007E-2"/>
    <n v="4.29"/>
    <n v="7.0000000000000009"/>
    <x v="0"/>
    <n v="4.29"/>
    <n v="3.0999999999999996"/>
    <n v="8.6738848239551896"/>
    <n v="3.9379437100756562"/>
    <n v="3.8484510006474969E-3"/>
    <n v="7.5476763502494757"/>
    <n v="5"/>
  </r>
  <r>
    <x v="0"/>
    <n v="1"/>
    <n v="3"/>
    <n v="3"/>
    <n v="3"/>
    <s v="Colima"/>
    <s v="Zanthoxylum fagara"/>
    <s v="Za.fa"/>
    <n v="4.03"/>
    <n v="3.81"/>
    <n v="0.08"/>
    <n v="0.08"/>
    <n v="4.5999999999999996"/>
    <n v="8"/>
    <x v="2"/>
    <n v="4.5999999999999996"/>
    <n v="3.92"/>
    <n v="11.81099646028982"/>
    <n v="5.3621923929715782"/>
    <n v="5.0265482457436689E-3"/>
    <n v="12.068742338030548"/>
    <n v="10"/>
  </r>
  <r>
    <x v="0"/>
    <n v="1"/>
    <n v="3"/>
    <n v="3"/>
    <n v="3"/>
    <s v="Colima"/>
    <s v="Zanthoxylum fagara"/>
    <s v="Za.fa"/>
    <n v="4.82"/>
    <n v="4.3600000000000003"/>
    <n v="7.0000000000000007E-2"/>
    <n v="7.0000000000000007E-2"/>
    <n v="4.7300000000000004"/>
    <n v="7.0000000000000009"/>
    <x v="0"/>
    <n v="4.7300000000000004"/>
    <n v="4.59"/>
    <n v="9.3618348539168093"/>
    <n v="4.2502730236782318"/>
    <n v="3.8484510006474969E-3"/>
    <n v="16.546847046273779"/>
    <n v="5"/>
  </r>
  <r>
    <x v="0"/>
    <n v="1"/>
    <n v="4"/>
    <n v="4"/>
    <n v="4"/>
    <s v="Granjeno"/>
    <s v="Celtis pallida"/>
    <s v="Ce.pa"/>
    <n v="4.8600000000000003"/>
    <n v="3.72"/>
    <n v="0.09"/>
    <n v="0.09"/>
    <n v="6.04"/>
    <n v="9"/>
    <x v="2"/>
    <n v="6.04"/>
    <n v="4.29"/>
    <n v="18.698849770939589"/>
    <n v="8.489277796006574"/>
    <n v="6.3617251235193305E-3"/>
    <n v="14.454546338982977"/>
    <n v="10"/>
  </r>
  <r>
    <x v="0"/>
    <n v="1"/>
    <n v="4"/>
    <n v="4"/>
    <n v="4"/>
    <s v="Anacahuita"/>
    <s v="Cordia boissieri"/>
    <s v="Co.bo"/>
    <n v="3.12"/>
    <n v="3.81"/>
    <n v="0.06"/>
    <n v="0.06"/>
    <n v="4.34"/>
    <n v="6"/>
    <x v="0"/>
    <n v="4.34"/>
    <n v="3.4649999999999999"/>
    <n v="6.548332360736711"/>
    <n v="2.9729428917744669"/>
    <n v="2.8274333882308137E-3"/>
    <n v="9.4296670643365275"/>
    <n v="5"/>
  </r>
  <r>
    <x v="0"/>
    <n v="1"/>
    <n v="4"/>
    <n v="4"/>
    <n v="4"/>
    <s v="Ebano"/>
    <s v="Ebenopsis ebano"/>
    <s v="Eb.eb"/>
    <n v="5.23"/>
    <n v="6.12"/>
    <n v="0.18"/>
    <n v="0.18"/>
    <n v="7.62"/>
    <n v="18"/>
    <x v="1"/>
    <n v="7.62"/>
    <n v="5.6750000000000007"/>
    <n v="90.962569884029051"/>
    <n v="41.297006727349192"/>
    <n v="2.5446900494077322E-2"/>
    <n v="25.294238726066951"/>
    <n v="20"/>
  </r>
  <r>
    <x v="0"/>
    <n v="1"/>
    <n v="4"/>
    <n v="4"/>
    <n v="4"/>
    <s v="Mezquite"/>
    <s v="Prosopis glandulosa"/>
    <s v="Pr.gl"/>
    <n v="4.57"/>
    <n v="3.93"/>
    <n v="0.11"/>
    <n v="0.11"/>
    <n v="7.51"/>
    <n v="11"/>
    <x v="2"/>
    <n v="7.51"/>
    <n v="4.25"/>
    <n v="33.814810171082918"/>
    <n v="15.351923817671645"/>
    <n v="9.5033177771091243E-3"/>
    <n v="14.186254326366409"/>
    <n v="10"/>
  </r>
  <r>
    <x v="0"/>
    <n v="1"/>
    <n v="4"/>
    <n v="4"/>
    <n v="4"/>
    <s v="Mezquite"/>
    <s v="Prosopis glandulosa"/>
    <s v="Pr.gl"/>
    <n v="6.42"/>
    <n v="7.52"/>
    <n v="0.19"/>
    <n v="0.19"/>
    <n v="7.28"/>
    <n v="19"/>
    <x v="1"/>
    <n v="7.28"/>
    <n v="6.97"/>
    <n v="96.906877615034745"/>
    <n v="43.995722437225773"/>
    <n v="2.8352873698647883E-2"/>
    <n v="38.155349636195098"/>
    <n v="20"/>
  </r>
  <r>
    <x v="0"/>
    <n v="1"/>
    <n v="4"/>
    <n v="4"/>
    <n v="4"/>
    <s v="Mezquite"/>
    <s v="Prosopis glandulosa"/>
    <s v="Pr.gl"/>
    <n v="10.31"/>
    <n v="8.7200000000000006"/>
    <n v="0.25"/>
    <n v="0.25"/>
    <n v="7.67"/>
    <n v="25"/>
    <x v="5"/>
    <n v="7.67"/>
    <n v="9.5150000000000006"/>
    <n v="175.54574379188566"/>
    <n v="79.697767681516083"/>
    <n v="4.9087385212340517E-2"/>
    <n v="71.106199437774748"/>
    <n v="25"/>
  </r>
  <r>
    <x v="0"/>
    <n v="1"/>
    <n v="4"/>
    <n v="4"/>
    <n v="4"/>
    <s v="Colima"/>
    <s v="Zanthoxylum fagara"/>
    <s v="Za.fa"/>
    <n v="2.75"/>
    <n v="2.52"/>
    <n v="0.04"/>
    <n v="0.04"/>
    <n v="3.58"/>
    <n v="4"/>
    <x v="0"/>
    <n v="3.58"/>
    <n v="2.6349999999999998"/>
    <n v="2.7753945108588605"/>
    <n v="1.2600291079299226"/>
    <n v="1.2566370614359172E-3"/>
    <n v="5.4531961630552468"/>
    <n v="5"/>
  </r>
  <r>
    <x v="0"/>
    <n v="1"/>
    <n v="4"/>
    <n v="4"/>
    <n v="4"/>
    <s v="Colima"/>
    <s v="Zanthoxylum fagara"/>
    <s v="Za.fa"/>
    <n v="4.32"/>
    <n v="4.97"/>
    <n v="7.0000000000000007E-2"/>
    <n v="7.0000000000000007E-2"/>
    <n v="4.5199999999999996"/>
    <n v="7.0000000000000009"/>
    <x v="0"/>
    <n v="4.5199999999999996"/>
    <n v="4.6449999999999996"/>
    <n v="9.0334455020916344"/>
    <n v="4.1011842579496021"/>
    <n v="3.8484510006474969E-3"/>
    <n v="16.945770408417427"/>
    <n v="5"/>
  </r>
  <r>
    <x v="0"/>
    <n v="1"/>
    <n v="5"/>
    <n v="5"/>
    <n v="5"/>
    <s v="Gavia "/>
    <s v="Acacia rigidula"/>
    <s v="Ac.ri"/>
    <n v="3.72"/>
    <n v="3.91"/>
    <n v="0.03"/>
    <n v="0.03"/>
    <n v="4.3899999999999997"/>
    <n v="3"/>
    <x v="0"/>
    <n v="4.3899999999999997"/>
    <n v="3.8150000000000004"/>
    <n v="1.7819513626727246"/>
    <n v="0.80900591865341698"/>
    <n v="7.0685834705770342E-4"/>
    <n v="11.430861584673229"/>
    <n v="5"/>
  </r>
  <r>
    <x v="0"/>
    <n v="1"/>
    <n v="5"/>
    <n v="5"/>
    <n v="5"/>
    <s v="Tenaza "/>
    <s v="Havardia pallens"/>
    <s v="Ha.pa"/>
    <n v="2.13"/>
    <n v="1.4"/>
    <n v="0.03"/>
    <n v="0.03"/>
    <n v="3.13"/>
    <n v="3"/>
    <x v="0"/>
    <n v="3.13"/>
    <n v="1.7649999999999999"/>
    <n v="1.6232699982389138"/>
    <n v="0.73696457920046687"/>
    <n v="7.0685834705770342E-4"/>
    <n v="2.4466919935698157"/>
    <n v="5"/>
  </r>
  <r>
    <x v="0"/>
    <n v="1"/>
    <n v="5"/>
    <n v="5"/>
    <n v="5"/>
    <s v="Tenaza "/>
    <s v="Havardia pallens"/>
    <s v="Ha.pa"/>
    <n v="2.2999999999999998"/>
    <n v="1.78"/>
    <n v="0.05"/>
    <n v="0.05"/>
    <n v="5.28"/>
    <n v="5"/>
    <x v="0"/>
    <n v="5.28"/>
    <n v="2.04"/>
    <n v="5.3129264064130393"/>
    <n v="2.4120685885115201"/>
    <n v="1.9634954084936209E-3"/>
    <n v="3.2685129967948208"/>
    <n v="5"/>
  </r>
  <r>
    <x v="0"/>
    <n v="1"/>
    <n v="5"/>
    <n v="5"/>
    <n v="5"/>
    <s v="Tenaza "/>
    <s v="Havardia pallens"/>
    <s v="Ha.pa"/>
    <n v="2.62"/>
    <n v="3.15"/>
    <n v="0.04"/>
    <n v="0.04"/>
    <n v="4.49"/>
    <n v="4"/>
    <x v="0"/>
    <n v="4.49"/>
    <n v="2.8849999999999998"/>
    <n v="3.1193681381831992"/>
    <n v="1.4161931347351726"/>
    <n v="1.2566370614359172E-3"/>
    <n v="6.5370456285437255"/>
    <n v="5"/>
  </r>
  <r>
    <x v="0"/>
    <n v="1"/>
    <n v="5"/>
    <n v="5"/>
    <n v="5"/>
    <s v="Tenaza "/>
    <s v="Havardia pallens"/>
    <s v="Ha.pa"/>
    <n v="2.91"/>
    <n v="2.13"/>
    <n v="0.06"/>
    <n v="0.06"/>
    <n v="5.3"/>
    <n v="6"/>
    <x v="0"/>
    <n v="5.3"/>
    <n v="2.52"/>
    <n v="7.6019456333672224"/>
    <n v="3.451283317548719"/>
    <n v="2.8274333882308137E-3"/>
    <n v="4.9875924968391558"/>
    <n v="5"/>
  </r>
  <r>
    <x v="0"/>
    <n v="1"/>
    <n v="5"/>
    <n v="5"/>
    <n v="5"/>
    <s v="Tenaza "/>
    <s v="Havardia pallens"/>
    <s v="Ha.pa"/>
    <n v="3.01"/>
    <n v="3.13"/>
    <n v="0.05"/>
    <n v="0.05"/>
    <n v="4.45"/>
    <n v="5"/>
    <x v="0"/>
    <n v="4.45"/>
    <n v="3.07"/>
    <n v="4.7296016930088491"/>
    <n v="2.1472391686260175"/>
    <n v="1.9634954084936209E-3"/>
    <n v="7.4022991502046098"/>
    <n v="5"/>
  </r>
  <r>
    <x v="0"/>
    <n v="1"/>
    <n v="5"/>
    <n v="5"/>
    <n v="5"/>
    <s v="Tenaza "/>
    <s v="Havardia pallens"/>
    <s v="Ha.pa"/>
    <n v="3.12"/>
    <n v="2.2799999999999998"/>
    <n v="0.11"/>
    <n v="0.11"/>
    <n v="5.14"/>
    <n v="11"/>
    <x v="2"/>
    <n v="5.14"/>
    <n v="2.7"/>
    <n v="23.978693677134469"/>
    <n v="10.886326929419049"/>
    <n v="9.5033177771091243E-3"/>
    <n v="5.7255526111673989"/>
    <n v="10"/>
  </r>
  <r>
    <x v="0"/>
    <n v="1"/>
    <n v="5"/>
    <n v="5"/>
    <n v="5"/>
    <s v="Tenaza "/>
    <s v="Havardia pallens"/>
    <s v="Ha.pa"/>
    <n v="3.72"/>
    <n v="3.17"/>
    <n v="0.06"/>
    <n v="0.06"/>
    <n v="4.3899999999999997"/>
    <n v="6"/>
    <x v="0"/>
    <n v="4.3899999999999997"/>
    <n v="3.4450000000000003"/>
    <n v="6.6031643346080591"/>
    <n v="2.9978366079120589"/>
    <n v="2.8274333882308137E-3"/>
    <n v="9.3211250381550013"/>
    <n v="5"/>
  </r>
  <r>
    <x v="0"/>
    <n v="1"/>
    <n v="5"/>
    <n v="5"/>
    <n v="5"/>
    <s v="Tenaza "/>
    <s v="Havardia pallens"/>
    <s v="Ha.pa"/>
    <n v="4.3099999999999996"/>
    <n v="3.73"/>
    <n v="7.0000000000000007E-2"/>
    <n v="7.0000000000000007E-2"/>
    <n v="4.28"/>
    <n v="7.0000000000000009"/>
    <x v="0"/>
    <n v="4.28"/>
    <n v="4.0199999999999996"/>
    <n v="8.6582543842081332"/>
    <n v="3.9308474904304926"/>
    <n v="3.8484510006474969E-3"/>
    <n v="12.692348479768119"/>
    <n v="5"/>
  </r>
  <r>
    <x v="0"/>
    <n v="1"/>
    <n v="5"/>
    <n v="5"/>
    <n v="5"/>
    <s v="Tenaza "/>
    <s v="Havardia pallens"/>
    <s v="Ha.pa"/>
    <n v="7.13"/>
    <n v="6.32"/>
    <n v="7.0000000000000007E-2"/>
    <n v="7.0000000000000007E-2"/>
    <n v="5.78"/>
    <n v="7.0000000000000009"/>
    <x v="0"/>
    <n v="5.78"/>
    <n v="6.7249999999999996"/>
    <n v="11.004891840934619"/>
    <n v="4.9962208957843171"/>
    <n v="3.8484510006474969E-3"/>
    <n v="35.520122813501715"/>
    <n v="5"/>
  </r>
  <r>
    <x v="0"/>
    <n v="1"/>
    <n v="5"/>
    <n v="5"/>
    <n v="5"/>
    <s v="Uña de Gato "/>
    <s v="Mimosa monancistra"/>
    <s v="Mi.mo"/>
    <n v="3.22"/>
    <n v="3.66"/>
    <n v="0.08"/>
    <n v="0.08"/>
    <n v="3.51"/>
    <n v="8"/>
    <x v="2"/>
    <n v="3.51"/>
    <n v="3.4400000000000004"/>
    <n v="9.5211314865578132"/>
    <n v="4.3225936948972477"/>
    <n v="5.0265482457436689E-3"/>
    <n v="9.2940877063800453"/>
    <n v="10"/>
  </r>
  <r>
    <x v="0"/>
    <n v="1"/>
    <n v="5"/>
    <n v="5"/>
    <n v="5"/>
    <s v="Palo verde"/>
    <s v="Parkinsonia texana"/>
    <s v="Pa.te"/>
    <n v="1.86"/>
    <n v="1.98"/>
    <n v="0.04"/>
    <n v="0.04"/>
    <n v="2.38"/>
    <n v="4"/>
    <x v="0"/>
    <n v="2.38"/>
    <n v="1.92"/>
    <n v="2.3263792894496849"/>
    <n v="1.0561761974101569"/>
    <n v="1.2566370614359172E-3"/>
    <n v="2.8952917895483532"/>
    <n v="5"/>
  </r>
  <r>
    <x v="0"/>
    <n v="1"/>
    <n v="5"/>
    <n v="5"/>
    <n v="5"/>
    <s v="Palo verde"/>
    <s v="Parkinsonia texana"/>
    <s v="Pa.te"/>
    <n v="2.2799999999999998"/>
    <n v="2.15"/>
    <n v="0.06"/>
    <n v="0.06"/>
    <n v="3.99"/>
    <n v="6"/>
    <x v="0"/>
    <n v="3.99"/>
    <n v="2.2149999999999999"/>
    <n v="6.1646713543090588"/>
    <n v="2.7987607948563129"/>
    <n v="2.8274333882308137E-3"/>
    <n v="3.8533401042146451"/>
    <n v="5"/>
  </r>
  <r>
    <x v="0"/>
    <n v="1"/>
    <n v="5"/>
    <n v="5"/>
    <n v="5"/>
    <s v="Palo verde"/>
    <s v="Parkinsonia texana"/>
    <s v="Pa.te"/>
    <n v="3.46"/>
    <n v="3.82"/>
    <n v="0.13"/>
    <n v="0.13"/>
    <n v="6.1"/>
    <n v="13"/>
    <x v="4"/>
    <n v="6.1"/>
    <n v="3.6399999999999997"/>
    <n v="38.809685225693926"/>
    <n v="17.619597092465042"/>
    <n v="1.3273228961416878E-2"/>
    <n v="10.406211505750829"/>
    <n v="15"/>
  </r>
  <r>
    <x v="0"/>
    <n v="1"/>
    <n v="5"/>
    <n v="5"/>
    <n v="5"/>
    <s v="Palo verde"/>
    <s v="Parkinsonia texana"/>
    <s v="Pa.te"/>
    <n v="5.13"/>
    <n v="4.78"/>
    <n v="0.11"/>
    <n v="0.11"/>
    <n v="3.69"/>
    <n v="11"/>
    <x v="2"/>
    <n v="3.69"/>
    <n v="4.9550000000000001"/>
    <n v="17.964968745919673"/>
    <n v="8.1560958106475319"/>
    <n v="9.5033177771091243E-3"/>
    <n v="19.283115342688234"/>
    <n v="10"/>
  </r>
  <r>
    <x v="0"/>
    <n v="1"/>
    <n v="5"/>
    <n v="5"/>
    <n v="5"/>
    <s v="Palo verde"/>
    <s v="Parkinsonia texana"/>
    <s v="Pa.te"/>
    <n v="6.86"/>
    <n v="5.32"/>
    <n v="0.14000000000000001"/>
    <n v="0.14000000000000001"/>
    <n v="5.57"/>
    <n v="14.000000000000002"/>
    <x v="4"/>
    <n v="5.57"/>
    <n v="6.09"/>
    <n v="41.262920167518139"/>
    <n v="18.733365756053235"/>
    <n v="1.5393804002589988E-2"/>
    <n v="29.128925623900898"/>
    <n v="15"/>
  </r>
  <r>
    <x v="0"/>
    <n v="1"/>
    <n v="6"/>
    <n v="6"/>
    <n v="6"/>
    <s v="Anacahuita"/>
    <s v="Cordia boissieri"/>
    <s v="Co.bo"/>
    <n v="2.12"/>
    <n v="2.61"/>
    <n v="0.04"/>
    <n v="0.04"/>
    <n v="2.91"/>
    <n v="4"/>
    <x v="0"/>
    <n v="2.91"/>
    <n v="2.3650000000000002"/>
    <n v="2.5238284329796739"/>
    <n v="1.1458181085727719"/>
    <n v="1.2566370614359172E-3"/>
    <n v="4.3929086424686936"/>
    <n v="5"/>
  </r>
  <r>
    <x v="0"/>
    <n v="1"/>
    <n v="6"/>
    <n v="6"/>
    <n v="6"/>
    <s v="Anacahuita"/>
    <s v="Cordia boissieri"/>
    <s v="Co.bo"/>
    <n v="2.36"/>
    <n v="3.72"/>
    <n v="0.06"/>
    <n v="0.06"/>
    <n v="3.27"/>
    <n v="6"/>
    <x v="0"/>
    <n v="3.27"/>
    <n v="3.04"/>
    <n v="5.3765128118110521"/>
    <n v="2.4409368165622176"/>
    <n v="2.8274333882308137E-3"/>
    <n v="7.2583356668538581"/>
    <n v="5"/>
  </r>
  <r>
    <x v="0"/>
    <n v="1"/>
    <n v="6"/>
    <n v="6"/>
    <n v="6"/>
    <s v="Anacahuita"/>
    <s v="Cordia boissieri"/>
    <s v="Co.bo"/>
    <n v="2.76"/>
    <n v="2.91"/>
    <n v="0.09"/>
    <n v="0.09"/>
    <n v="3.83"/>
    <n v="9"/>
    <x v="2"/>
    <n v="3.83"/>
    <n v="2.835"/>
    <n v="12.703796700470926"/>
    <n v="5.7675237020138006"/>
    <n v="6.3617251235193305E-3"/>
    <n v="6.3124217538120559"/>
    <n v="10"/>
  </r>
  <r>
    <x v="0"/>
    <n v="1"/>
    <n v="6"/>
    <n v="6"/>
    <n v="6"/>
    <s v="Anacahuita"/>
    <s v="Cordia boissieri"/>
    <s v="Co.bo"/>
    <n v="2.86"/>
    <n v="2.81"/>
    <n v="0.08"/>
    <n v="0.08"/>
    <n v="3.74"/>
    <n v="8"/>
    <x v="2"/>
    <n v="3.74"/>
    <n v="2.835"/>
    <n v="10.004046581254427"/>
    <n v="4.5418371478895097"/>
    <n v="5.0265482457436689E-3"/>
    <n v="6.3124217538120559"/>
    <n v="10"/>
  </r>
  <r>
    <x v="0"/>
    <n v="1"/>
    <n v="6"/>
    <n v="6"/>
    <n v="6"/>
    <s v="Anacahuita"/>
    <s v="Cordia boissieri"/>
    <s v="Co.bo"/>
    <n v="3.03"/>
    <n v="3.31"/>
    <n v="0.05"/>
    <n v="0.05"/>
    <n v="3.18"/>
    <n v="5"/>
    <x v="0"/>
    <n v="3.18"/>
    <n v="3.17"/>
    <n v="3.840148790478163"/>
    <n v="1.743427550877086"/>
    <n v="1.9634954084936209E-3"/>
    <n v="7.8923876041646182"/>
    <n v="5"/>
  </r>
  <r>
    <x v="0"/>
    <n v="1"/>
    <n v="6"/>
    <n v="6"/>
    <n v="6"/>
    <s v="Anacahuita"/>
    <s v="Cordia boissieri"/>
    <s v="Co.bo"/>
    <n v="3.36"/>
    <n v="2.71"/>
    <n v="7.0000000000000007E-2"/>
    <n v="7.0000000000000007E-2"/>
    <n v="3.45"/>
    <n v="7.0000000000000009"/>
    <x v="0"/>
    <n v="3.45"/>
    <n v="3.0350000000000001"/>
    <n v="7.3618415266074555"/>
    <n v="3.342276053079785"/>
    <n v="3.8484510006474969E-3"/>
    <n v="7.2344791976406606"/>
    <n v="5"/>
  </r>
  <r>
    <x v="0"/>
    <n v="1"/>
    <n v="6"/>
    <n v="6"/>
    <n v="6"/>
    <s v="Anacahuita"/>
    <s v="Cordia boissieri"/>
    <s v="Co.bo"/>
    <n v="3.71"/>
    <n v="3.56"/>
    <n v="0.1"/>
    <n v="0.1"/>
    <n v="3.3"/>
    <n v="10"/>
    <x v="2"/>
    <n v="3.3"/>
    <n v="3.6349999999999998"/>
    <n v="13.69030788468074"/>
    <n v="6.2153997796450557"/>
    <n v="7.8539816339744835E-3"/>
    <n v="10.377642647557247"/>
    <n v="10"/>
  </r>
  <r>
    <x v="0"/>
    <n v="1"/>
    <n v="6"/>
    <n v="6"/>
    <n v="6"/>
    <s v="Anacahuita"/>
    <s v="Cordia boissieri"/>
    <s v="Co.bo"/>
    <n v="3.72"/>
    <n v="3.28"/>
    <n v="0.04"/>
    <n v="0.04"/>
    <n v="3.45"/>
    <n v="4"/>
    <x v="0"/>
    <n v="3.45"/>
    <n v="3.5"/>
    <n v="2.7264488778793732"/>
    <n v="1.2378077905572356"/>
    <n v="1.2566370614359172E-3"/>
    <n v="9.6211275016187408"/>
    <n v="5"/>
  </r>
  <r>
    <x v="0"/>
    <n v="1"/>
    <n v="6"/>
    <n v="6"/>
    <n v="6"/>
    <s v="Anacahuita"/>
    <s v="Cordia boissieri"/>
    <s v="Co.bo"/>
    <n v="4.8600000000000003"/>
    <n v="3.62"/>
    <n v="0.1"/>
    <n v="0.1"/>
    <n v="3.94"/>
    <n v="10"/>
    <x v="2"/>
    <n v="3.94"/>
    <n v="4.24"/>
    <n v="15.860973238271471"/>
    <n v="7.2008818501752483"/>
    <n v="7.8539816339744835E-3"/>
    <n v="14.119574022293968"/>
    <n v="10"/>
  </r>
  <r>
    <x v="0"/>
    <n v="1"/>
    <n v="6"/>
    <n v="6"/>
    <n v="6"/>
    <s v="Palo verde"/>
    <s v="Parkinsonia texana"/>
    <s v="Pa.te"/>
    <n v="3.1"/>
    <n v="3.31"/>
    <n v="0.05"/>
    <n v="0.05"/>
    <n v="2.79"/>
    <n v="5"/>
    <x v="0"/>
    <n v="2.79"/>
    <n v="3.2050000000000001"/>
    <n v="3.5681643639199097"/>
    <n v="1.6199466212196389"/>
    <n v="1.9634954084936209E-3"/>
    <n v="8.0676295693726736"/>
    <n v="5"/>
  </r>
  <r>
    <x v="0"/>
    <n v="1"/>
    <n v="6"/>
    <n v="6"/>
    <n v="6"/>
    <s v="Palo verde"/>
    <s v="Parkinsonia texana"/>
    <s v="Pa.te"/>
    <n v="5.36"/>
    <n v="5.61"/>
    <n v="0.12"/>
    <n v="0.12"/>
    <n v="5.0599999999999996"/>
    <n v="12"/>
    <x v="2"/>
    <n v="5.0599999999999996"/>
    <n v="5.4850000000000003"/>
    <n v="27.993550667970524"/>
    <n v="12.709072003258619"/>
    <n v="1.1309733552923255E-2"/>
    <n v="23.628880460398999"/>
    <n v="10"/>
  </r>
  <r>
    <x v="0"/>
    <n v="1"/>
    <n v="7"/>
    <n v="7"/>
    <n v="7"/>
    <s v="Gavia"/>
    <s v="Acacia rigidula"/>
    <s v="Ac.ri"/>
    <n v="3.31"/>
    <n v="2.72"/>
    <n v="0.03"/>
    <n v="0.03"/>
    <n v="3.19"/>
    <n v="3"/>
    <x v="0"/>
    <n v="3.19"/>
    <n v="3.0150000000000001"/>
    <n v="1.6307060521180565"/>
    <n v="0.74034054766159774"/>
    <n v="7.0685834705770342E-4"/>
    <n v="7.1394460198695695"/>
    <n v="5"/>
  </r>
  <r>
    <x v="0"/>
    <n v="1"/>
    <n v="7"/>
    <n v="7"/>
    <n v="7"/>
    <s v="Anacahuita"/>
    <s v="Cordia boissieri"/>
    <s v="Co.bo"/>
    <n v="3.2"/>
    <n v="3.56"/>
    <n v="0.1"/>
    <n v="0.1"/>
    <n v="3.81"/>
    <n v="10"/>
    <x v="2"/>
    <n v="3.81"/>
    <n v="3.38"/>
    <n v="15.419954363588786"/>
    <n v="7.0006592810693089"/>
    <n v="7.8539816339744835E-3"/>
    <n v="8.9727027779178066"/>
    <n v="10"/>
  </r>
  <r>
    <x v="0"/>
    <n v="1"/>
    <n v="7"/>
    <n v="7"/>
    <n v="7"/>
    <s v="Anacahuita"/>
    <s v="Cordia boissieri"/>
    <s v="Co.bo"/>
    <n v="4.03"/>
    <n v="4.71"/>
    <n v="0.12"/>
    <n v="0.12"/>
    <n v="3.63"/>
    <n v="12"/>
    <x v="2"/>
    <n v="3.63"/>
    <n v="4.37"/>
    <n v="20.882539098167449"/>
    <n v="9.4806727505680222"/>
    <n v="1.1309733552923255E-2"/>
    <n v="14.998670186584731"/>
    <n v="10"/>
  </r>
  <r>
    <x v="0"/>
    <n v="1"/>
    <n v="7"/>
    <n v="7"/>
    <n v="7"/>
    <s v="Cenizo"/>
    <s v="Leucophyllum frutescens"/>
    <s v="Le.fr"/>
    <n v="2.86"/>
    <n v="2.31"/>
    <n v="0.08"/>
    <n v="0.08"/>
    <n v="3.63"/>
    <n v="8"/>
    <x v="2"/>
    <n v="3.63"/>
    <n v="2.585"/>
    <n v="9.7730662238087795"/>
    <n v="4.4369720656091864"/>
    <n v="5.0265482457436689E-3"/>
    <n v="5.2482072424085136"/>
    <n v="10"/>
  </r>
  <r>
    <x v="0"/>
    <n v="1"/>
    <n v="7"/>
    <n v="7"/>
    <n v="7"/>
    <s v="Palo verde"/>
    <s v="Parkinsonia texana"/>
    <s v="Pa.te"/>
    <n v="2.12"/>
    <n v="2.91"/>
    <n v="0.08"/>
    <n v="0.08"/>
    <n v="2.4"/>
    <n v="8"/>
    <x v="2"/>
    <n v="2.4"/>
    <n v="2.5150000000000001"/>
    <n v="7.1936245149154319"/>
    <n v="3.2659055297716062"/>
    <n v="5.0265482457436689E-3"/>
    <n v="4.9678200980756255"/>
    <n v="10"/>
  </r>
  <r>
    <x v="0"/>
    <n v="1"/>
    <n v="7"/>
    <n v="7"/>
    <n v="7"/>
    <s v="Palo verde"/>
    <s v="Parkinsonia texana"/>
    <s v="Pa.te"/>
    <n v="2.56"/>
    <n v="3.32"/>
    <n v="0.08"/>
    <n v="0.08"/>
    <n v="3.45"/>
    <n v="8"/>
    <x v="2"/>
    <n v="3.45"/>
    <n v="2.94"/>
    <n v="9.395182219814707"/>
    <n v="4.2654127277958773"/>
    <n v="5.0265482457436689E-3"/>
    <n v="6.7886675651421831"/>
    <n v="10"/>
  </r>
  <r>
    <x v="0"/>
    <n v="1"/>
    <n v="7"/>
    <n v="7"/>
    <n v="7"/>
    <s v="Palo verde"/>
    <s v="Parkinsonia texana"/>
    <s v="Pa.te"/>
    <n v="3.13"/>
    <n v="3.27"/>
    <n v="0.05"/>
    <n v="0.05"/>
    <n v="3.23"/>
    <n v="5"/>
    <x v="0"/>
    <n v="3.23"/>
    <n v="3.2"/>
    <n v="3.8750675855425301"/>
    <n v="1.7592806838363086"/>
    <n v="1.9634954084936209E-3"/>
    <n v="8.0424771931898711"/>
    <n v="5"/>
  </r>
  <r>
    <x v="0"/>
    <n v="1"/>
    <n v="7"/>
    <n v="7"/>
    <n v="7"/>
    <s v="Palo verde"/>
    <s v="Parkinsonia texana"/>
    <s v="Pa.te"/>
    <n v="3.36"/>
    <n v="2.81"/>
    <n v="0.08"/>
    <n v="0.08"/>
    <n v="3.38"/>
    <n v="8"/>
    <x v="2"/>
    <n v="3.38"/>
    <n v="3.085"/>
    <n v="9.2482574050743072"/>
    <n v="4.1987088619037358"/>
    <n v="5.0265482457436689E-3"/>
    <n v="7.4748110356402799"/>
    <n v="10"/>
  </r>
  <r>
    <x v="0"/>
    <n v="1"/>
    <n v="7"/>
    <n v="7"/>
    <n v="7"/>
    <s v="Palo verde"/>
    <s v="Parkinsonia texana"/>
    <s v="Pa.te"/>
    <n v="5.13"/>
    <n v="5.87"/>
    <n v="0.13"/>
    <n v="0.13"/>
    <n v="4.59"/>
    <n v="13"/>
    <x v="4"/>
    <n v="4.59"/>
    <n v="5.5"/>
    <n v="29.94320080961581"/>
    <n v="13.594213167565577"/>
    <n v="1.3273228961416878E-2"/>
    <n v="23.758294442772812"/>
    <n v="15"/>
  </r>
  <r>
    <x v="0"/>
    <n v="1"/>
    <n v="7"/>
    <n v="7"/>
    <n v="7"/>
    <s v="Palo verde"/>
    <s v="Parkinsonia texana"/>
    <s v="Pa.te"/>
    <n v="6.86"/>
    <n v="7.51"/>
    <n v="0.17"/>
    <n v="0.17"/>
    <n v="5.78"/>
    <n v="17"/>
    <x v="4"/>
    <n v="5.78"/>
    <n v="7.1850000000000005"/>
    <n v="62.492811510376391"/>
    <n v="28.371736425710882"/>
    <n v="2.2698006922186261E-2"/>
    <n v="40.545571501816639"/>
    <n v="15"/>
  </r>
  <r>
    <x v="0"/>
    <n v="1"/>
    <n v="8"/>
    <n v="8"/>
    <n v="8"/>
    <s v="Gavia"/>
    <s v="Acacia rigidula"/>
    <s v="Ac.ri"/>
    <n v="2.4300000000000002"/>
    <n v="2.0299999999999998"/>
    <n v="0.03"/>
    <n v="0.03"/>
    <n v="3.48"/>
    <n v="3"/>
    <x v="0"/>
    <n v="3.48"/>
    <n v="2.23"/>
    <n v="1.6668458919885412"/>
    <n v="0.75674803496279774"/>
    <n v="7.0685834705770342E-4"/>
    <n v="3.9057065267591704"/>
    <n v="5"/>
  </r>
  <r>
    <x v="0"/>
    <n v="1"/>
    <n v="8"/>
    <n v="8"/>
    <n v="8"/>
    <s v="Gavia"/>
    <s v="Acacia rigidula"/>
    <s v="Ac.ri"/>
    <n v="2.5299999999999998"/>
    <n v="2.17"/>
    <n v="0.06"/>
    <n v="0.06"/>
    <n v="3.26"/>
    <n v="6"/>
    <x v="0"/>
    <n v="3.26"/>
    <n v="2.3499999999999996"/>
    <n v="5.3655786459828061"/>
    <n v="2.4359727052761939"/>
    <n v="2.8274333882308137E-3"/>
    <n v="4.3373613573624068"/>
    <n v="5"/>
  </r>
  <r>
    <x v="0"/>
    <n v="1"/>
    <n v="8"/>
    <n v="8"/>
    <n v="8"/>
    <s v="Anacahuita"/>
    <s v="Cordia boissieri"/>
    <s v="Co.bo"/>
    <n v="2.8"/>
    <n v="2.71"/>
    <n v="7.0000000000000007E-2"/>
    <n v="7.0000000000000007E-2"/>
    <n v="3.1"/>
    <n v="7.0000000000000009"/>
    <x v="0"/>
    <n v="3.1"/>
    <n v="2.7549999999999999"/>
    <n v="6.8158322557365851"/>
    <n v="3.0943878441044097"/>
    <n v="3.8484510006474969E-3"/>
    <n v="5.9611916951407169"/>
    <n v="5"/>
  </r>
  <r>
    <x v="0"/>
    <n v="1"/>
    <n v="8"/>
    <n v="8"/>
    <n v="8"/>
    <s v="Tenaza"/>
    <s v="Havardia pallens"/>
    <s v="Ha.pa"/>
    <n v="3.5"/>
    <n v="3.72"/>
    <n v="0.09"/>
    <n v="0.09"/>
    <n v="4.17"/>
    <n v="9"/>
    <x v="2"/>
    <n v="4.17"/>
    <n v="3.6100000000000003"/>
    <n v="13.625487520902281"/>
    <n v="6.1859713344896354"/>
    <n v="6.3617251235193305E-3"/>
    <n v="10.235387405211887"/>
    <n v="10"/>
  </r>
  <r>
    <x v="0"/>
    <n v="1"/>
    <n v="8"/>
    <n v="8"/>
    <n v="8"/>
    <s v="Cenizo"/>
    <s v="Leucophyllum frutescens"/>
    <s v="Le.fr"/>
    <n v="1.37"/>
    <n v="1.21"/>
    <n v="0.04"/>
    <n v="0.04"/>
    <n v="3.04"/>
    <n v="4"/>
    <x v="0"/>
    <n v="3.04"/>
    <n v="1.29"/>
    <n v="2.5724936288066877"/>
    <n v="1.1679121074782364"/>
    <n v="1.2566370614359172E-3"/>
    <n v="1.3069810837096938"/>
    <n v="5"/>
  </r>
  <r>
    <x v="0"/>
    <n v="1"/>
    <n v="8"/>
    <n v="8"/>
    <n v="8"/>
    <s v="Cenizo"/>
    <s v="Leucophyllum frutescens"/>
    <s v="Le.fr"/>
    <n v="1.86"/>
    <n v="1.91"/>
    <n v="0.03"/>
    <n v="0.03"/>
    <n v="3.06"/>
    <n v="3"/>
    <x v="0"/>
    <n v="3.06"/>
    <n v="1.885"/>
    <n v="1.6146140411378009"/>
    <n v="0.73303477467656164"/>
    <n v="7.0685834705770342E-4"/>
    <n v="2.790696389137898"/>
    <n v="5"/>
  </r>
  <r>
    <x v="0"/>
    <n v="1"/>
    <n v="8"/>
    <n v="8"/>
    <n v="8"/>
    <s v="Cenizo"/>
    <s v="Leucophyllum frutescens"/>
    <s v="Le.fr"/>
    <n v="2.04"/>
    <n v="2.13"/>
    <n v="0.03"/>
    <n v="0.03"/>
    <n v="2.61"/>
    <n v="3"/>
    <x v="0"/>
    <n v="2.61"/>
    <n v="2.085"/>
    <n v="1.5595391215134289"/>
    <n v="0.70803076116709673"/>
    <n v="7.0685834705770342E-4"/>
    <n v="3.4143025308754722"/>
    <n v="5"/>
  </r>
  <r>
    <x v="0"/>
    <n v="1"/>
    <n v="8"/>
    <n v="8"/>
    <n v="8"/>
    <s v="Cenizo"/>
    <s v="Leucophyllum frutescens"/>
    <s v="Le.fr"/>
    <n v="2.7"/>
    <n v="2.5"/>
    <n v="0.05"/>
    <n v="0.05"/>
    <n v="2.85"/>
    <n v="5"/>
    <x v="0"/>
    <n v="2.85"/>
    <n v="2.6"/>
    <n v="3.6099601747748467"/>
    <n v="1.6389219193477804"/>
    <n v="1.9634954084936209E-3"/>
    <n v="5.3092915845667505"/>
    <n v="5"/>
  </r>
  <r>
    <x v="0"/>
    <n v="1"/>
    <n v="8"/>
    <n v="8"/>
    <n v="8"/>
    <s v="Palo verde"/>
    <s v="Parkinsonia texana"/>
    <s v="Pa.te"/>
    <n v="3.93"/>
    <n v="3.71"/>
    <n v="7.0000000000000007E-2"/>
    <n v="7.0000000000000007E-2"/>
    <n v="3.47"/>
    <n v="7.0000000000000009"/>
    <x v="0"/>
    <n v="3.47"/>
    <n v="3.8200000000000003"/>
    <n v="7.3930559335976085"/>
    <n v="3.3564473938533141"/>
    <n v="3.8484510006474969E-3"/>
    <n v="11.460844159560926"/>
    <n v="5"/>
  </r>
  <r>
    <x v="0"/>
    <n v="1"/>
    <n v="8"/>
    <n v="8"/>
    <n v="8"/>
    <s v="Palo verde"/>
    <s v="Parkinsonia texana"/>
    <s v="Pa.te"/>
    <n v="4.28"/>
    <n v="4.13"/>
    <n v="0.05"/>
    <n v="0.05"/>
    <n v="2.16"/>
    <n v="5"/>
    <x v="0"/>
    <n v="2.16"/>
    <n v="4.2050000000000001"/>
    <n v="3.1306663298915041"/>
    <n v="1.4213225137707428"/>
    <n v="1.9634954084936209E-3"/>
    <n v="13.887429960147765"/>
    <n v="5"/>
  </r>
  <r>
    <x v="0"/>
    <n v="1"/>
    <n v="9"/>
    <n v="9"/>
    <n v="9"/>
    <s v="Gavia"/>
    <s v="Acacia rigidula"/>
    <s v="Ac.ri"/>
    <n v="1.32"/>
    <n v="1.56"/>
    <n v="0.05"/>
    <n v="0.05"/>
    <n v="4.7300000000000004"/>
    <n v="5"/>
    <x v="0"/>
    <n v="4.7300000000000004"/>
    <n v="1.44"/>
    <n v="4.9262470093827258"/>
    <n v="2.2365161422597577"/>
    <n v="1.9634954084936209E-3"/>
    <n v="1.6286016316209486"/>
    <n v="5"/>
  </r>
  <r>
    <x v="0"/>
    <n v="1"/>
    <n v="9"/>
    <n v="9"/>
    <n v="9"/>
    <s v="Gavia"/>
    <s v="Acacia rigidula"/>
    <s v="Ac.ri"/>
    <n v="1.53"/>
    <n v="1.58"/>
    <n v="0.03"/>
    <n v="0.03"/>
    <n v="3.87"/>
    <n v="3"/>
    <x v="0"/>
    <n v="3.87"/>
    <n v="1.5550000000000002"/>
    <n v="1.7158984370074364"/>
    <n v="0.77901789040137615"/>
    <n v="7.0685834705770342E-4"/>
    <n v="1.8991123940491152"/>
    <n v="5"/>
  </r>
  <r>
    <x v="0"/>
    <n v="1"/>
    <n v="9"/>
    <n v="9"/>
    <n v="9"/>
    <s v="Gavia"/>
    <s v="Acacia rigidula"/>
    <s v="Ac.ri"/>
    <n v="1.9"/>
    <n v="1.47"/>
    <n v="0.04"/>
    <n v="0.04"/>
    <n v="4.68"/>
    <n v="4"/>
    <x v="0"/>
    <n v="4.68"/>
    <n v="1.6850000000000001"/>
    <n v="3.191430825097592"/>
    <n v="1.4489095945943069"/>
    <n v="1.2566370614359172E-3"/>
    <n v="2.2299221004721201"/>
    <n v="5"/>
  </r>
  <r>
    <x v="0"/>
    <n v="1"/>
    <n v="9"/>
    <n v="9"/>
    <n v="9"/>
    <s v="Gavia"/>
    <s v="Acacia rigidula"/>
    <s v="Ac.ri"/>
    <n v="1.97"/>
    <n v="1.85"/>
    <n v="0.04"/>
    <n v="0.04"/>
    <n v="3.9"/>
    <n v="4"/>
    <x v="0"/>
    <n v="3.9"/>
    <n v="1.9100000000000001"/>
    <n v="2.8961030219050712"/>
    <n v="1.3148307719449024"/>
    <n v="1.2566370614359172E-3"/>
    <n v="2.8652110398902315"/>
    <n v="5"/>
  </r>
  <r>
    <x v="0"/>
    <n v="1"/>
    <n v="9"/>
    <n v="9"/>
    <n v="9"/>
    <s v="Gavia"/>
    <s v="Acacia rigidula"/>
    <s v="Ac.ri"/>
    <n v="3.37"/>
    <n v="2.86"/>
    <n v="0.1"/>
    <n v="0.1"/>
    <n v="4.38"/>
    <n v="10"/>
    <x v="2"/>
    <n v="4.38"/>
    <n v="3.1150000000000002"/>
    <n v="17.353973664275031"/>
    <n v="7.8787040435808642"/>
    <n v="7.8539816339744835E-3"/>
    <n v="7.620895094032206"/>
    <n v="10"/>
  </r>
  <r>
    <x v="0"/>
    <n v="1"/>
    <n v="9"/>
    <n v="9"/>
    <n v="9"/>
    <s v="Anacahuita"/>
    <s v="Cordia boissieri"/>
    <s v="Co.bo"/>
    <n v="4.03"/>
    <n v="3.13"/>
    <n v="7.0000000000000007E-2"/>
    <n v="7.0000000000000007E-2"/>
    <n v="3.93"/>
    <n v="7.0000000000000009"/>
    <x v="0"/>
    <n v="3.93"/>
    <n v="3.58"/>
    <n v="8.111340708880153"/>
    <n v="3.6825486818315896"/>
    <n v="3.8484510006474969E-3"/>
    <n v="10.065977021367056"/>
    <n v="5"/>
  </r>
  <r>
    <x v="0"/>
    <n v="1"/>
    <n v="9"/>
    <n v="9"/>
    <n v="9"/>
    <s v="Anacahuita"/>
    <s v="Cordia boissieri"/>
    <s v="Co.bo"/>
    <n v="4.3"/>
    <n v="3.91"/>
    <n v="0.15"/>
    <n v="0.15"/>
    <n v="4.8499999999999996"/>
    <n v="15"/>
    <x v="4"/>
    <n v="4.8499999999999996"/>
    <n v="4.1050000000000004"/>
    <n v="41.553011656192062"/>
    <n v="18.865067291911195"/>
    <n v="1.7671458676442587E-2"/>
    <n v="13.234764086364489"/>
    <n v="15"/>
  </r>
  <r>
    <x v="0"/>
    <n v="1"/>
    <n v="9"/>
    <n v="9"/>
    <n v="9"/>
    <s v="Anacahuita"/>
    <s v="Cordia boissieri"/>
    <s v="Co.bo"/>
    <n v="4.87"/>
    <n v="4.5"/>
    <n v="0.1"/>
    <n v="0.1"/>
    <n v="4.16"/>
    <n v="10"/>
    <x v="2"/>
    <n v="4.16"/>
    <n v="4.6850000000000005"/>
    <n v="16.607414976260237"/>
    <n v="7.539766399222148"/>
    <n v="7.8539816339744835E-3"/>
    <n v="17.23888100299736"/>
    <n v="10"/>
  </r>
  <r>
    <x v="0"/>
    <n v="1"/>
    <n v="9"/>
    <n v="9"/>
    <n v="9"/>
    <s v="Anacahuita"/>
    <s v="Cordia boissieri"/>
    <s v="Co.bo"/>
    <n v="6.13"/>
    <n v="4.8600000000000003"/>
    <n v="0.15"/>
    <n v="0.15"/>
    <n v="4.12"/>
    <n v="15"/>
    <x v="4"/>
    <n v="4.12"/>
    <n v="5.4950000000000001"/>
    <n v="35.800411707037092"/>
    <n v="16.253386914994842"/>
    <n v="1.7671458676442587E-2"/>
    <n v="23.715117178740037"/>
    <n v="15"/>
  </r>
  <r>
    <x v="0"/>
    <n v="1"/>
    <n v="9"/>
    <n v="9"/>
    <n v="9"/>
    <s v="Anacahuita"/>
    <s v="Cordia boissieri"/>
    <s v="Co.bo"/>
    <n v="7.13"/>
    <n v="7.98"/>
    <n v="0.05"/>
    <n v="0.05"/>
    <n v="4.04"/>
    <n v="5"/>
    <x v="0"/>
    <n v="4.04"/>
    <n v="7.5549999999999997"/>
    <n v="4.4419618898092805"/>
    <n v="2.0166506979734136"/>
    <n v="1.9634954084936209E-3"/>
    <n v="44.828976005353638"/>
    <n v="5"/>
  </r>
  <r>
    <x v="0"/>
    <n v="1"/>
    <n v="9"/>
    <n v="9"/>
    <n v="9"/>
    <s v="Mezquite"/>
    <s v="Prosopis glandulosa"/>
    <s v="Pr.gl"/>
    <n v="7.56"/>
    <n v="8.7799999999999994"/>
    <n v="0.26"/>
    <n v="0.26"/>
    <n v="8.92"/>
    <n v="26"/>
    <x v="5"/>
    <n v="8.92"/>
    <n v="8.17"/>
    <n v="219.83785327051731"/>
    <n v="99.80638538481486"/>
    <n v="5.3092915845667513E-2"/>
    <n v="52.424463468799928"/>
    <n v="25"/>
  </r>
  <r>
    <x v="0"/>
    <n v="1"/>
    <n v="9"/>
    <n v="9"/>
    <n v="9"/>
    <s v="Pita"/>
    <s v="Yucca treculeana"/>
    <s v="Yu.tr"/>
    <n v="4.46"/>
    <n v="3.72"/>
    <n v="0.05"/>
    <n v="0.05"/>
    <n v="4.5999999999999996"/>
    <n v="5"/>
    <x v="0"/>
    <n v="4.5999999999999996"/>
    <n v="4.09"/>
    <n v="4.8349280925484814"/>
    <n v="2.1950573540170106"/>
    <n v="1.9634954084936209E-3"/>
    <n v="13.138219017128852"/>
    <n v="5"/>
  </r>
  <r>
    <x v="0"/>
    <n v="1"/>
    <n v="10"/>
    <n v="10"/>
    <n v="10"/>
    <s v="Gavia"/>
    <s v="Acacia rigidula"/>
    <s v="Ac.ri"/>
    <n v="1.87"/>
    <n v="1.92"/>
    <n v="0.04"/>
    <n v="0.04"/>
    <n v="4.78"/>
    <n v="4"/>
    <x v="0"/>
    <n v="4.78"/>
    <n v="1.895"/>
    <n v="3.2293865716114145"/>
    <n v="1.4661415035115823"/>
    <n v="1.2566370614359172E-3"/>
    <n v="2.8203844397143216"/>
    <n v="5"/>
  </r>
  <r>
    <x v="0"/>
    <n v="1"/>
    <n v="10"/>
    <n v="10"/>
    <n v="10"/>
    <s v="Gavia"/>
    <s v="Acacia rigidula"/>
    <s v="Ac.ri"/>
    <n v="3.92"/>
    <n v="3.66"/>
    <n v="7.0000000000000007E-2"/>
    <n v="7.0000000000000007E-2"/>
    <n v="6.44"/>
    <n v="7.0000000000000009"/>
    <x v="0"/>
    <n v="6.44"/>
    <n v="3.79"/>
    <n v="12.038417566452106"/>
    <n v="5.4654415751692564"/>
    <n v="3.8484510006474969E-3"/>
    <n v="11.281537758857286"/>
    <n v="5"/>
  </r>
  <r>
    <x v="0"/>
    <n v="1"/>
    <n v="10"/>
    <n v="10"/>
    <n v="10"/>
    <s v="Gavia"/>
    <s v="Acacia rigidula"/>
    <s v="Ac.ri"/>
    <n v="3.96"/>
    <n v="3.72"/>
    <n v="0.08"/>
    <n v="0.08"/>
    <n v="5.36"/>
    <n v="8"/>
    <x v="2"/>
    <n v="5.36"/>
    <n v="3.84"/>
    <n v="13.409088471277043"/>
    <n v="6.0877261659597774"/>
    <n v="5.0265482457436689E-3"/>
    <n v="11.581167158193413"/>
    <n v="10"/>
  </r>
  <r>
    <x v="0"/>
    <n v="1"/>
    <n v="10"/>
    <n v="10"/>
    <n v="10"/>
    <s v="Gavia"/>
    <s v="Acacia rigidula"/>
    <s v="Ac.ri"/>
    <n v="5.7"/>
    <n v="4.8600000000000003"/>
    <n v="0.06"/>
    <n v="0.06"/>
    <n v="4.78"/>
    <n v="6"/>
    <x v="0"/>
    <n v="4.78"/>
    <n v="5.28"/>
    <n v="7.0310306459700831"/>
    <n v="3.1920879132704179"/>
    <n v="2.8274333882308137E-3"/>
    <n v="21.895644158459426"/>
    <n v="5"/>
  </r>
  <r>
    <x v="0"/>
    <n v="1"/>
    <n v="10"/>
    <n v="10"/>
    <n v="10"/>
    <s v="Anacahuita"/>
    <s v="Cordia boissieri"/>
    <s v="Co.bo"/>
    <n v="3.72"/>
    <n v="2.91"/>
    <n v="0.1"/>
    <n v="0.1"/>
    <n v="4.18"/>
    <n v="10"/>
    <x v="2"/>
    <n v="4.18"/>
    <n v="3.3150000000000004"/>
    <n v="16.675279300507331"/>
    <n v="7.5705768024303284"/>
    <n v="7.8539816339744835E-3"/>
    <n v="8.6309171321613256"/>
    <n v="10"/>
  </r>
  <r>
    <x v="0"/>
    <n v="1"/>
    <n v="10"/>
    <n v="10"/>
    <n v="10"/>
    <s v="Anacahuita"/>
    <s v="Cordia boissieri"/>
    <s v="Co.bo"/>
    <n v="3.97"/>
    <n v="3.12"/>
    <n v="0.09"/>
    <n v="0.09"/>
    <n v="3.98"/>
    <n v="9"/>
    <x v="2"/>
    <n v="3.98"/>
    <n v="3.5449999999999999"/>
    <n v="13.110387655208124"/>
    <n v="5.9521159954644887"/>
    <n v="6.3617251235193305E-3"/>
    <n v="9.8701183543698168"/>
    <n v="10"/>
  </r>
  <r>
    <x v="0"/>
    <n v="1"/>
    <n v="10"/>
    <n v="10"/>
    <n v="10"/>
    <s v="Anacahuita"/>
    <s v="Cordia boissieri"/>
    <s v="Co.bo"/>
    <n v="4.26"/>
    <n v="3.88"/>
    <n v="0.1"/>
    <n v="0.1"/>
    <n v="3.68"/>
    <n v="10"/>
    <x v="2"/>
    <n v="3.68"/>
    <n v="4.07"/>
    <n v="14.978984132234542"/>
    <n v="6.8004587960344827"/>
    <n v="7.8539816339744835E-3"/>
    <n v="13.010042036862393"/>
    <n v="10"/>
  </r>
  <r>
    <x v="0"/>
    <n v="1"/>
    <n v="10"/>
    <n v="10"/>
    <n v="10"/>
    <s v="Anacahuita"/>
    <s v="Cordia boissieri"/>
    <s v="Co.bo"/>
    <n v="4.51"/>
    <n v="4.32"/>
    <n v="0.16"/>
    <n v="0.16"/>
    <n v="4.0999999999999996"/>
    <n v="16"/>
    <x v="4"/>
    <n v="4.0999999999999996"/>
    <n v="4.415"/>
    <n v="40.371327399917732"/>
    <n v="18.328582639562651"/>
    <n v="2.0106192982974676E-2"/>
    <n v="15.309157715529826"/>
    <n v="15"/>
  </r>
  <r>
    <x v="0"/>
    <n v="1"/>
    <n v="10"/>
    <n v="10"/>
    <n v="10"/>
    <s v="Anacahuita"/>
    <s v="Cordia boissieri"/>
    <s v="Co.bo"/>
    <n v="4.97"/>
    <n v="5"/>
    <n v="0.11"/>
    <n v="0.11"/>
    <n v="3.84"/>
    <n v="11"/>
    <x v="2"/>
    <n v="3.84"/>
    <n v="4.9849999999999994"/>
    <n v="18.586846033802932"/>
    <n v="8.438428099346531"/>
    <n v="9.5033177771091243E-3"/>
    <n v="19.517321075013349"/>
    <n v="10"/>
  </r>
  <r>
    <x v="0"/>
    <n v="1"/>
    <n v="10"/>
    <n v="10"/>
    <n v="10"/>
    <s v="Tenaza"/>
    <s v="Havardia pallens"/>
    <s v="Ha.pa"/>
    <n v="4.16"/>
    <n v="3.13"/>
    <n v="0.03"/>
    <n v="0.03"/>
    <n v="4.95"/>
    <n v="3"/>
    <x v="0"/>
    <n v="4.95"/>
    <n v="3.645"/>
    <n v="1.8537414764165419"/>
    <n v="0.84159863029310999"/>
    <n v="7.0685834705770342E-4"/>
    <n v="10.434819633852584"/>
    <n v="5"/>
  </r>
  <r>
    <x v="0"/>
    <n v="1"/>
    <n v="10"/>
    <n v="10"/>
    <n v="10"/>
    <s v="Tenaza"/>
    <s v="Havardia pallens"/>
    <s v="Ha.pa"/>
    <n v="5.07"/>
    <n v="4.32"/>
    <n v="0.05"/>
    <n v="0.05"/>
    <n v="4.92"/>
    <n v="5"/>
    <x v="0"/>
    <n v="4.92"/>
    <n v="4.6950000000000003"/>
    <n v="5.0597694134335836"/>
    <n v="2.2971353136988468"/>
    <n v="1.9634954084936209E-3"/>
    <n v="17.312551350724039"/>
    <n v="5"/>
  </r>
  <r>
    <x v="0"/>
    <n v="1"/>
    <n v="10"/>
    <n v="10"/>
    <n v="10"/>
    <s v="Uña de Gato"/>
    <s v="Mimosa monancistra"/>
    <s v="Mi.mo"/>
    <n v="1.32"/>
    <n v="1.86"/>
    <n v="0.04"/>
    <n v="0.04"/>
    <n v="3.73"/>
    <n v="4"/>
    <x v="0"/>
    <n v="3.73"/>
    <n v="1.59"/>
    <n v="2.8319384596922634"/>
    <n v="1.2857000607002878"/>
    <n v="1.2566370614359172E-3"/>
    <n v="1.9855650968850891"/>
    <n v="5"/>
  </r>
  <r>
    <x v="0"/>
    <n v="1"/>
    <n v="10"/>
    <n v="10"/>
    <n v="10"/>
    <s v="Uña de Gato"/>
    <s v="Mimosa monancistra"/>
    <s v="Mi.mo"/>
    <n v="1.5"/>
    <n v="1.62"/>
    <n v="0.04"/>
    <n v="0.04"/>
    <n v="5.1100000000000003"/>
    <n v="4"/>
    <x v="0"/>
    <n v="5.1100000000000003"/>
    <n v="1.56"/>
    <n v="3.3547662743227162"/>
    <n v="1.5230638885425132"/>
    <n v="1.2566370614359172E-3"/>
    <n v="1.9113449704440304"/>
    <n v="5"/>
  </r>
  <r>
    <x v="0"/>
    <n v="1"/>
    <n v="10"/>
    <n v="10"/>
    <n v="10"/>
    <s v="Pita"/>
    <s v="Yucca treculeana"/>
    <s v="Yu.tr"/>
    <n v="7.89"/>
    <n v="7.21"/>
    <n v="0.32"/>
    <n v="0.32"/>
    <n v="6.25"/>
    <n v="32"/>
    <x v="6"/>
    <n v="6.25"/>
    <n v="7.55"/>
    <n v="234.60806434600903"/>
    <n v="106.5120612130881"/>
    <n v="8.0424771931898703E-2"/>
    <n v="44.769658809063046"/>
    <n v="30"/>
  </r>
  <r>
    <x v="0"/>
    <n v="1"/>
    <n v="11"/>
    <n v="11"/>
    <n v="11"/>
    <s v="Gavia"/>
    <s v="Acacia rigidula"/>
    <s v="Ac.ri"/>
    <n v="1.78"/>
    <n v="1.7"/>
    <n v="0.03"/>
    <n v="0.03"/>
    <n v="2.82"/>
    <n v="3"/>
    <x v="0"/>
    <n v="2.82"/>
    <n v="1.74"/>
    <n v="1.585108944529098"/>
    <n v="0.71963946081621055"/>
    <n v="7.0685834705770342E-4"/>
    <n v="2.3778714795021143"/>
    <n v="5"/>
  </r>
  <r>
    <x v="0"/>
    <n v="1"/>
    <n v="11"/>
    <n v="11"/>
    <n v="11"/>
    <s v="Gavia"/>
    <s v="Acacia rigidula"/>
    <s v="Ac.ri"/>
    <n v="2.4700000000000002"/>
    <n v="2.92"/>
    <n v="7.0000000000000007E-2"/>
    <n v="7.0000000000000007E-2"/>
    <n v="4.1399999999999997"/>
    <n v="7.0000000000000009"/>
    <x v="0"/>
    <n v="4.1399999999999997"/>
    <n v="2.6950000000000003"/>
    <n v="8.4394526597999739"/>
    <n v="3.8315115075491883"/>
    <n v="3.8484510006474969E-3"/>
    <n v="5.7043664957097526"/>
    <n v="5"/>
  </r>
  <r>
    <x v="0"/>
    <n v="1"/>
    <n v="11"/>
    <n v="11"/>
    <n v="11"/>
    <s v="Anacahuita"/>
    <s v="Cordia boissieri"/>
    <s v="Co.bo"/>
    <n v="3.97"/>
    <n v="4.82"/>
    <n v="0.1"/>
    <n v="0.1"/>
    <n v="3.87"/>
    <n v="10"/>
    <x v="2"/>
    <n v="3.87"/>
    <n v="4.3950000000000005"/>
    <n v="15.623495690713433"/>
    <n v="7.0930670435838987"/>
    <n v="7.8539816339744835E-3"/>
    <n v="15.170770559139198"/>
    <n v="10"/>
  </r>
  <r>
    <x v="0"/>
    <n v="1"/>
    <n v="11"/>
    <n v="11"/>
    <n v="11"/>
    <s v="Anacahuita"/>
    <s v="Cordia boissieri"/>
    <s v="Co.bo"/>
    <n v="4.8600000000000003"/>
    <n v="4.1500000000000004"/>
    <n v="0.09"/>
    <n v="0.09"/>
    <n v="4.0599999999999996"/>
    <n v="9"/>
    <x v="2"/>
    <n v="4.0599999999999996"/>
    <n v="4.5050000000000008"/>
    <n v="13.327260714459561"/>
    <n v="6.0505763643646411"/>
    <n v="6.3617251235193305E-3"/>
    <n v="15.939675361105303"/>
    <n v="10"/>
  </r>
  <r>
    <x v="0"/>
    <n v="1"/>
    <n v="11"/>
    <n v="11"/>
    <n v="11"/>
    <s v="Anacahuita"/>
    <s v="Cordia boissieri"/>
    <s v="Co.bo"/>
    <n v="5.91"/>
    <n v="4.8600000000000003"/>
    <n v="0.12"/>
    <n v="0.12"/>
    <n v="3.59"/>
    <n v="12"/>
    <x v="2"/>
    <n v="3.59"/>
    <n v="5.3849999999999998"/>
    <n v="20.683704428933865"/>
    <n v="9.390401810735975"/>
    <n v="1.1309733552923255E-2"/>
    <n v="22.775152656785966"/>
    <n v="10"/>
  </r>
  <r>
    <x v="0"/>
    <n v="1"/>
    <n v="11"/>
    <n v="11"/>
    <n v="11"/>
    <s v="Tenaza"/>
    <s v="Havardia pallens"/>
    <s v="Ha.pa"/>
    <n v="3.91"/>
    <n v="3.72"/>
    <n v="7.0000000000000007E-2"/>
    <n v="7.0000000000000007E-2"/>
    <n v="4.72"/>
    <n v="7.0000000000000009"/>
    <x v="0"/>
    <n v="4.72"/>
    <n v="3.8150000000000004"/>
    <n v="9.3461953394300838"/>
    <n v="4.2431726841012578"/>
    <n v="3.8484510006474969E-3"/>
    <n v="11.430861584673229"/>
    <n v="5"/>
  </r>
  <r>
    <x v="0"/>
    <n v="1"/>
    <n v="11"/>
    <n v="11"/>
    <n v="11"/>
    <s v="Palo verde"/>
    <s v="Parkinsonia texana"/>
    <s v="Pa.te"/>
    <n v="4.71"/>
    <n v="5.28"/>
    <n v="0.1"/>
    <n v="0.1"/>
    <n v="5.31"/>
    <n v="10"/>
    <x v="2"/>
    <n v="5.31"/>
    <n v="4.9950000000000001"/>
    <n v="20.510937461798015"/>
    <n v="9.3119656076562993"/>
    <n v="7.8539816339744835E-3"/>
    <n v="19.595703811720419"/>
    <n v="10"/>
  </r>
  <r>
    <x v="0"/>
    <n v="1"/>
    <n v="12"/>
    <n v="12"/>
    <n v="12"/>
    <s v="Gavia"/>
    <s v="Acacia rigidula"/>
    <s v="Ac.ri"/>
    <n v="5.35"/>
    <n v="4.2"/>
    <n v="0.04"/>
    <n v="0.04"/>
    <n v="3.95"/>
    <n v="4"/>
    <x v="0"/>
    <n v="3.95"/>
    <n v="4.7750000000000004"/>
    <n v="2.914990373126185"/>
    <n v="1.323405629399288"/>
    <n v="1.2566370614359172E-3"/>
    <n v="17.907568999313948"/>
    <n v="5"/>
  </r>
  <r>
    <x v="0"/>
    <n v="1"/>
    <n v="12"/>
    <n v="12"/>
    <n v="12"/>
    <s v="Anacahuita"/>
    <s v="Cordia boissieri"/>
    <s v="Co.bo"/>
    <n v="2.75"/>
    <n v="2.92"/>
    <n v="7.0000000000000007E-2"/>
    <n v="7.0000000000000007E-2"/>
    <n v="5.18"/>
    <n v="7.0000000000000009"/>
    <x v="0"/>
    <n v="5.18"/>
    <n v="2.835"/>
    <n v="10.065794996199248"/>
    <n v="4.569870928274459"/>
    <n v="3.8484510006474969E-3"/>
    <n v="6.3124217538120559"/>
    <n v="5"/>
  </r>
  <r>
    <x v="0"/>
    <n v="1"/>
    <n v="12"/>
    <n v="12"/>
    <n v="12"/>
    <s v="Tenaza"/>
    <s v="Havardia pallens"/>
    <s v="Ha.pa"/>
    <n v="1.92"/>
    <n v="1.7"/>
    <n v="0.04"/>
    <n v="0.04"/>
    <n v="4.8099999999999996"/>
    <n v="4"/>
    <x v="0"/>
    <n v="4.8099999999999996"/>
    <n v="1.81"/>
    <n v="3.2407768947773246"/>
    <n v="1.4713127102289054"/>
    <n v="1.2566370614359172E-3"/>
    <n v="2.5730429231063803"/>
    <n v="5"/>
  </r>
  <r>
    <x v="0"/>
    <n v="1"/>
    <n v="12"/>
    <n v="12"/>
    <n v="12"/>
    <s v="Tenaza"/>
    <s v="Havardia pallens"/>
    <s v="Ha.pa"/>
    <n v="3.48"/>
    <n v="3.72"/>
    <n v="0.04"/>
    <n v="0.04"/>
    <n v="5.18"/>
    <n v="4"/>
    <x v="0"/>
    <n v="5.18"/>
    <n v="3.6"/>
    <n v="3.3813851574711649"/>
    <n v="1.5351488614919089"/>
    <n v="1.2566370614359172E-3"/>
    <n v="10.178760197630931"/>
    <n v="5"/>
  </r>
  <r>
    <x v="0"/>
    <n v="1"/>
    <n v="12"/>
    <n v="12"/>
    <n v="12"/>
    <s v="Tenaza"/>
    <s v="Havardia pallens"/>
    <s v="Ha.pa"/>
    <n v="4.12"/>
    <n v="3.96"/>
    <n v="0.1"/>
    <n v="0.1"/>
    <n v="5.84"/>
    <n v="10"/>
    <x v="2"/>
    <n v="5.84"/>
    <n v="4.04"/>
    <n v="22.310676604750142"/>
    <n v="10.129047178556565"/>
    <n v="7.8539816339744835E-3"/>
    <n v="12.818954663707792"/>
    <n v="10"/>
  </r>
  <r>
    <x v="0"/>
    <n v="1"/>
    <n v="12"/>
    <n v="12"/>
    <n v="12"/>
    <s v="Tenaza"/>
    <s v="Havardia pallens"/>
    <s v="Ha.pa"/>
    <n v="4.13"/>
    <n v="3.5"/>
    <n v="0.04"/>
    <n v="0.04"/>
    <n v="4.05"/>
    <n v="4"/>
    <x v="0"/>
    <n v="4.05"/>
    <n v="3.8149999999999999"/>
    <n v="2.9527849833885784"/>
    <n v="1.3405643824584146"/>
    <n v="1.2566370614359172E-3"/>
    <n v="11.430861584673226"/>
    <n v="5"/>
  </r>
  <r>
    <x v="0"/>
    <n v="1"/>
    <n v="12"/>
    <n v="12"/>
    <n v="12"/>
    <s v="Uña de Gato"/>
    <s v="Mimosa monancistra"/>
    <s v="Mi.mo"/>
    <n v="4.8600000000000003"/>
    <n v="4.3099999999999996"/>
    <n v="0.1"/>
    <n v="0.1"/>
    <n v="4.7300000000000004"/>
    <n v="10"/>
    <x v="2"/>
    <n v="4.7300000000000004"/>
    <n v="4.585"/>
    <n v="18.54189400131806"/>
    <n v="8.4180198765983985"/>
    <n v="7.8539816339744835E-3"/>
    <n v="16.510816905527921"/>
    <n v="10"/>
  </r>
  <r>
    <x v="0"/>
    <n v="1"/>
    <n v="12"/>
    <n v="12"/>
    <n v="12"/>
    <s v="Palo verde"/>
    <s v="Parkinsonia texana"/>
    <s v="Pa.te"/>
    <n v="1.1299999999999999"/>
    <n v="1.28"/>
    <n v="0.03"/>
    <n v="0.03"/>
    <n v="3.82"/>
    <n v="3"/>
    <x v="0"/>
    <n v="3.82"/>
    <n v="1.2050000000000001"/>
    <n v="1.7095840039500441"/>
    <n v="0.77615113779332001"/>
    <n v="7.0685834705770342E-4"/>
    <n v="1.1404177682071799"/>
    <n v="5"/>
  </r>
  <r>
    <x v="0"/>
    <n v="1"/>
    <n v="12"/>
    <n v="12"/>
    <n v="12"/>
    <s v="Palo verde"/>
    <s v="Parkinsonia texana"/>
    <s v="Pa.te"/>
    <n v="2.13"/>
    <n v="2.87"/>
    <n v="0.11"/>
    <n v="0.11"/>
    <n v="4.8899999999999997"/>
    <n v="11"/>
    <x v="2"/>
    <n v="4.8899999999999997"/>
    <n v="2.5"/>
    <n v="22.941540484221132"/>
    <n v="10.415459379836394"/>
    <n v="9.5033177771091243E-3"/>
    <n v="4.908738521234052"/>
    <n v="10"/>
  </r>
  <r>
    <x v="0"/>
    <n v="1"/>
    <n v="12"/>
    <n v="12"/>
    <n v="12"/>
    <s v="Palo verde"/>
    <s v="Parkinsonia texana"/>
    <s v="Pa.te"/>
    <n v="2.78"/>
    <n v="2.92"/>
    <n v="0.09"/>
    <n v="0.09"/>
    <n v="4.32"/>
    <n v="9"/>
    <x v="2"/>
    <n v="4.32"/>
    <n v="2.8499999999999996"/>
    <n v="14.032206990331757"/>
    <n v="6.3706219736106178"/>
    <n v="6.3617251235193305E-3"/>
    <n v="6.3793965821957723"/>
    <n v="10"/>
  </r>
  <r>
    <x v="0"/>
    <n v="1"/>
    <n v="12"/>
    <n v="12"/>
    <n v="12"/>
    <s v="Palo verde"/>
    <s v="Parkinsonia texana"/>
    <s v="Pa.te"/>
    <n v="3.42"/>
    <n v="3.86"/>
    <n v="0.11"/>
    <n v="0.11"/>
    <n v="5.52"/>
    <n v="11"/>
    <x v="2"/>
    <n v="5.52"/>
    <n v="3.6399999999999997"/>
    <n v="25.555352918702201"/>
    <n v="11.6021302250908"/>
    <n v="9.5033177771091243E-3"/>
    <n v="10.406211505750829"/>
    <n v="10"/>
  </r>
  <r>
    <x v="0"/>
    <n v="1"/>
    <n v="12"/>
    <n v="12"/>
    <n v="12"/>
    <s v="Palo verde"/>
    <s v="Parkinsonia texana"/>
    <s v="Pa.te"/>
    <n v="3.82"/>
    <n v="3.6"/>
    <n v="0.08"/>
    <n v="0.08"/>
    <n v="4.2"/>
    <n v="8"/>
    <x v="2"/>
    <n v="4.2"/>
    <n v="3.71"/>
    <n v="10.970333606534245"/>
    <n v="4.9805314573665473"/>
    <n v="5.0265482457436689E-3"/>
    <n v="10.810298860818817"/>
    <n v="10"/>
  </r>
  <r>
    <x v="0"/>
    <n v="1"/>
    <n v="12"/>
    <n v="12"/>
    <n v="12"/>
    <s v="Palo verde"/>
    <s v="Parkinsonia texana"/>
    <s v="Pa.te"/>
    <n v="5.72"/>
    <n v="4.8600000000000003"/>
    <n v="0.1"/>
    <n v="0.1"/>
    <n v="5.38"/>
    <n v="10"/>
    <x v="2"/>
    <n v="5.38"/>
    <n v="5.29"/>
    <n v="20.748616684194676"/>
    <n v="9.4198719746243835"/>
    <n v="7.8539816339744835E-3"/>
    <n v="21.978660744330533"/>
    <n v="10"/>
  </r>
  <r>
    <x v="0"/>
    <n v="1"/>
    <n v="12"/>
    <n v="12"/>
    <n v="12"/>
    <s v="Palo verde"/>
    <s v="Parkinsonia texana"/>
    <s v="Pa.te"/>
    <n v="5.78"/>
    <n v="4.72"/>
    <n v="0.12"/>
    <n v="0.12"/>
    <n v="5.04"/>
    <n v="12"/>
    <x v="2"/>
    <n v="5.04"/>
    <n v="5.25"/>
    <n v="27.894067364085441"/>
    <n v="12.663906583294791"/>
    <n v="1.1309733552923255E-2"/>
    <n v="21.647536878642168"/>
    <n v="10"/>
  </r>
  <r>
    <x v="0"/>
    <n v="1"/>
    <n v="12"/>
    <n v="12"/>
    <n v="12"/>
    <s v="Colima"/>
    <s v="Zanthoxylum fagara"/>
    <s v="Za.fa"/>
    <n v="2.1"/>
    <n v="2.3199999999999998"/>
    <n v="0.03"/>
    <n v="0.03"/>
    <n v="4.0199999999999996"/>
    <n v="3"/>
    <x v="0"/>
    <n v="4.0199999999999996"/>
    <n v="2.21"/>
    <n v="1.7348828612899325"/>
    <n v="0.78763681902562943"/>
    <n v="7.0685834705770342E-4"/>
    <n v="3.8359631698494772"/>
    <n v="5"/>
  </r>
  <r>
    <x v="1"/>
    <n v="2"/>
    <n v="1"/>
    <n v="1"/>
    <n v="13"/>
    <s v="Huizache"/>
    <s v="Acacia farnesiana "/>
    <s v="Ac.fa"/>
    <n v="417"/>
    <n v="518"/>
    <n v="15"/>
    <n v="21"/>
    <n v="461"/>
    <n v="18"/>
    <x v="1"/>
    <n v="4.6100000000000003"/>
    <n v="4.6749999999999998"/>
    <n v="56.540684870547139"/>
    <n v="25.669470931228403"/>
    <n v="2.5446900494077322E-2"/>
    <n v="17.165367734903356"/>
    <n v="20"/>
  </r>
  <r>
    <x v="1"/>
    <n v="2"/>
    <n v="1"/>
    <n v="1"/>
    <n v="13"/>
    <s v="Anacahuita"/>
    <s v="Cordia boissieri"/>
    <s v="Co.bo"/>
    <n v="410"/>
    <n v="364"/>
    <n v="15"/>
    <n v="13"/>
    <n v="261"/>
    <n v="14"/>
    <x v="4"/>
    <n v="2.61"/>
    <n v="3.87"/>
    <n v="21.022226799753508"/>
    <n v="9.544090967088092"/>
    <n v="1.5393804002589988E-2"/>
    <n v="11.762829753387244"/>
    <n v="15"/>
  </r>
  <r>
    <x v="1"/>
    <n v="2"/>
    <n v="1"/>
    <n v="1"/>
    <n v="13"/>
    <s v="Anacahuita"/>
    <s v="Cordia boissieri"/>
    <s v="Co.bo"/>
    <n v="300"/>
    <n v="275"/>
    <n v="11"/>
    <n v="8"/>
    <n v="206"/>
    <n v="9.5"/>
    <x v="2"/>
    <n v="2.06"/>
    <n v="2.875"/>
    <n v="8.6831863569818619"/>
    <n v="3.9421666060697653"/>
    <n v="7.0882184246619708E-3"/>
    <n v="6.4918066943320332"/>
    <n v="10"/>
  </r>
  <r>
    <x v="1"/>
    <n v="2"/>
    <n v="1"/>
    <n v="1"/>
    <n v="13"/>
    <s v="Huizache"/>
    <s v="Acacia farnesiana "/>
    <s v="Ac.fa"/>
    <n v="363"/>
    <n v="389"/>
    <n v="9"/>
    <n v="10"/>
    <n v="438"/>
    <n v="9.5"/>
    <x v="2"/>
    <n v="4.38"/>
    <n v="3.76"/>
    <n v="15.735326134495388"/>
    <n v="7.1438380650609066"/>
    <n v="7.0882184246619708E-3"/>
    <n v="11.103645074847764"/>
    <n v="10"/>
  </r>
  <r>
    <x v="1"/>
    <n v="2"/>
    <n v="1"/>
    <n v="1"/>
    <n v="13"/>
    <s v="Jara"/>
    <s v="Senecio salignus"/>
    <s v="Se.sa"/>
    <n v="190"/>
    <n v="214"/>
    <n v="10"/>
    <n v="9"/>
    <n v="409"/>
    <n v="9.5"/>
    <x v="2"/>
    <n v="4.09"/>
    <n v="2.02"/>
    <n v="14.85273177665545"/>
    <n v="6.7431402266015743"/>
    <n v="7.0882184246619708E-3"/>
    <n v="3.2047386659269481"/>
    <n v="10"/>
  </r>
  <r>
    <x v="1"/>
    <n v="2"/>
    <n v="1"/>
    <n v="1"/>
    <n v="13"/>
    <s v="Jara"/>
    <s v="Senecio salignus"/>
    <s v="Se.sa"/>
    <n v="288"/>
    <n v="227"/>
    <n v="7"/>
    <n v="8"/>
    <n v="352"/>
    <n v="7.5"/>
    <x v="0"/>
    <n v="3.52"/>
    <n v="2.5750000000000002"/>
    <n v="8.4753247553299129"/>
    <n v="3.8477974389197804"/>
    <n v="4.4178646691106467E-3"/>
    <n v="5.2076806971772065"/>
    <n v="5"/>
  </r>
  <r>
    <x v="1"/>
    <n v="2"/>
    <n v="1"/>
    <n v="1"/>
    <n v="13"/>
    <s v="Jara"/>
    <s v="Senecio salignus"/>
    <s v="Se.sa"/>
    <n v="270"/>
    <n v="180"/>
    <n v="6"/>
    <n v="8"/>
    <n v="398"/>
    <n v="7"/>
    <x v="0"/>
    <n v="3.98"/>
    <n v="2.25"/>
    <n v="8.1894522452188632"/>
    <n v="3.718011319329364"/>
    <n v="3.8484510006474969E-3"/>
    <n v="3.9760782021995817"/>
    <n v="5"/>
  </r>
  <r>
    <x v="1"/>
    <n v="2"/>
    <n v="1"/>
    <n v="1"/>
    <n v="13"/>
    <s v="Cenizo"/>
    <s v="Leucophyllum frutescens"/>
    <s v="Le.fr"/>
    <n v="284"/>
    <n v="252"/>
    <n v="7"/>
    <n v="6.5"/>
    <n v="263"/>
    <n v="6.75"/>
    <x v="0"/>
    <n v="2.63"/>
    <n v="2.68"/>
    <n v="5.7146156679190545"/>
    <n v="2.594435513235251"/>
    <n v="3.578470381979624E-3"/>
    <n v="5.6410437687858339"/>
    <n v="5"/>
  </r>
  <r>
    <x v="1"/>
    <n v="2"/>
    <n v="1"/>
    <n v="1"/>
    <n v="13"/>
    <s v="Jara"/>
    <s v="Senecio salignus"/>
    <s v="Se.sa"/>
    <n v="190"/>
    <n v="160"/>
    <n v="7"/>
    <n v="6"/>
    <n v="407"/>
    <n v="6.5"/>
    <x v="0"/>
    <n v="4.07"/>
    <n v="1.75"/>
    <n v="7.2550817774478755"/>
    <n v="3.2938071269613354"/>
    <n v="3.3183072403542195E-3"/>
    <n v="2.4052818754046852"/>
    <n v="5"/>
  </r>
  <r>
    <x v="1"/>
    <n v="2"/>
    <n v="1"/>
    <n v="1"/>
    <n v="13"/>
    <s v="Palo verde"/>
    <s v="Parkinsonia texana"/>
    <s v="Pa.te"/>
    <n v="204"/>
    <n v="273"/>
    <n v="6"/>
    <n v="7"/>
    <n v="247"/>
    <n v="6.5"/>
    <x v="0"/>
    <n v="2.4700000000000002"/>
    <n v="2.3849999999999998"/>
    <n v="5.1470968678389646"/>
    <n v="2.3367819779988901"/>
    <n v="3.3183072403542195E-3"/>
    <n v="4.4675214679914497"/>
    <n v="5"/>
  </r>
  <r>
    <x v="1"/>
    <n v="2"/>
    <n v="1"/>
    <n v="1"/>
    <n v="13"/>
    <s v="Palo verde"/>
    <s v="Parkinsonia texana"/>
    <s v="Pa.te"/>
    <n v="555"/>
    <n v="303"/>
    <n v="7"/>
    <n v="5"/>
    <n v="282"/>
    <n v="6"/>
    <x v="0"/>
    <n v="2.82"/>
    <n v="4.29"/>
    <n v="4.8849024264644321"/>
    <n v="2.2177457016148523"/>
    <n v="2.8274333882308137E-3"/>
    <n v="14.454546338982977"/>
    <n v="5"/>
  </r>
  <r>
    <x v="1"/>
    <n v="2"/>
    <n v="1"/>
    <n v="1"/>
    <n v="13"/>
    <s v="Jara"/>
    <s v="Senecio salignus"/>
    <s v="Se.sa"/>
    <n v="223"/>
    <n v="202"/>
    <n v="4"/>
    <n v="6"/>
    <n v="415"/>
    <n v="5"/>
    <x v="0"/>
    <n v="4.1500000000000004"/>
    <n v="2.125"/>
    <n v="4.5190946835657977"/>
    <n v="2.0516689863388722"/>
    <n v="1.9634954084936209E-3"/>
    <n v="3.5465635815916023"/>
    <n v="5"/>
  </r>
  <r>
    <x v="1"/>
    <n v="2"/>
    <n v="1"/>
    <n v="1"/>
    <n v="13"/>
    <s v="Jara"/>
    <s v="Senecio salignus"/>
    <s v="Se.sa"/>
    <n v="110"/>
    <n v="105"/>
    <n v="5"/>
    <n v="5"/>
    <n v="281"/>
    <n v="5"/>
    <x v="0"/>
    <n v="2.81"/>
    <n v="1.075"/>
    <n v="3.5820941954057921"/>
    <n v="1.6262707647142296"/>
    <n v="1.9634954084936209E-3"/>
    <n v="0.90762575257617606"/>
    <n v="5"/>
  </r>
  <r>
    <x v="1"/>
    <n v="2"/>
    <n v="1"/>
    <n v="1"/>
    <n v="13"/>
    <s v="Jara"/>
    <s v="Senecio salignus"/>
    <s v="Se.sa"/>
    <n v="177"/>
    <n v="162"/>
    <n v="4.5"/>
    <n v="5"/>
    <n v="263"/>
    <n v="4.75"/>
    <x v="0"/>
    <n v="2.63"/>
    <n v="1.6950000000000001"/>
    <n v="3.1803322961927303"/>
    <n v="1.4438708624714995"/>
    <n v="1.7720546061654927E-3"/>
    <n v="2.2564685583949537"/>
    <n v="5"/>
  </r>
  <r>
    <x v="1"/>
    <n v="2"/>
    <n v="1"/>
    <n v="1"/>
    <n v="13"/>
    <s v="Leucaena"/>
    <s v="Leucaena spp."/>
    <s v="Le.sp"/>
    <n v="165"/>
    <n v="139"/>
    <n v="4"/>
    <n v="3.5"/>
    <n v="283"/>
    <n v="3.75"/>
    <x v="0"/>
    <n v="2.83"/>
    <n v="1.52"/>
    <n v="2.248966515337341"/>
    <n v="1.0210307979631528"/>
    <n v="1.1044661672776617E-3"/>
    <n v="1.8145839167134645"/>
    <n v="5"/>
  </r>
  <r>
    <x v="1"/>
    <n v="2"/>
    <n v="1"/>
    <n v="1"/>
    <n v="13"/>
    <s v="Cenizo"/>
    <s v="Leucophyllum frutescens"/>
    <s v="Le.fr"/>
    <n v="290"/>
    <n v="265"/>
    <n v="3.5"/>
    <n v="3"/>
    <n v="206"/>
    <n v="3.25"/>
    <x v="0"/>
    <n v="2.06"/>
    <n v="2.7749999999999999"/>
    <n v="1.6597458184710523"/>
    <n v="0.75352460158585777"/>
    <n v="8.2957681008855489E-4"/>
    <n v="6.0480567320124745"/>
    <n v="5"/>
  </r>
  <r>
    <x v="1"/>
    <n v="2"/>
    <n v="1"/>
    <n v="1"/>
    <n v="13"/>
    <s v="Cenizo"/>
    <s v="Leucophyllum frutescens"/>
    <s v="Le.fr"/>
    <n v="277"/>
    <n v="251"/>
    <n v="3"/>
    <n v="3"/>
    <n v="204"/>
    <n v="3"/>
    <x v="0"/>
    <n v="2.04"/>
    <n v="2.64"/>
    <n v="1.4916532356960044"/>
    <n v="0.67721056900598597"/>
    <n v="7.0685834705770342E-4"/>
    <n v="5.4739110396148565"/>
    <n v="5"/>
  </r>
  <r>
    <x v="1"/>
    <n v="2"/>
    <n v="1"/>
    <n v="1"/>
    <n v="13"/>
    <s v="Cenizo"/>
    <s v="Leucophyllum frutescens"/>
    <s v="Le.fr"/>
    <n v="116"/>
    <n v="102"/>
    <n v="3"/>
    <n v="2.5"/>
    <n v="126"/>
    <n v="2.75"/>
    <x v="0"/>
    <n v="1.26"/>
    <n v="1.0900000000000001"/>
    <n v="1.2886253454921457"/>
    <n v="0.58503590685343421"/>
    <n v="5.9395736106932027E-4"/>
    <n v="0.93313155793250846"/>
    <n v="5"/>
  </r>
  <r>
    <x v="1"/>
    <n v="2"/>
    <n v="1"/>
    <n v="1"/>
    <n v="13"/>
    <s v="Leucaena"/>
    <s v="Leucaena spp."/>
    <s v="Le.sp"/>
    <n v="127"/>
    <n v="138"/>
    <n v="3"/>
    <n v="2.5"/>
    <n v="256"/>
    <n v="2.75"/>
    <x v="0"/>
    <n v="2.56"/>
    <n v="1.325"/>
    <n v="1.3702460944904651"/>
    <n v="0.6220917268986712"/>
    <n v="5.9395736106932027E-4"/>
    <n v="1.3788646506146451"/>
    <n v="5"/>
  </r>
  <r>
    <x v="1"/>
    <n v="2"/>
    <n v="1"/>
    <n v="1"/>
    <n v="13"/>
    <s v="Leucaena"/>
    <s v="Leucaena spp."/>
    <s v="Le.sp"/>
    <n v="105"/>
    <n v="125"/>
    <n v="3"/>
    <n v="2.5"/>
    <n v="179"/>
    <n v="2.75"/>
    <x v="0"/>
    <n v="1.79"/>
    <n v="1.1499999999999999"/>
    <n v="1.3193086688514826"/>
    <n v="0.59896613565857315"/>
    <n v="5.9395736106932027E-4"/>
    <n v="1.0386890710931251"/>
    <n v="5"/>
  </r>
  <r>
    <x v="1"/>
    <n v="2"/>
    <n v="1"/>
    <n v="1"/>
    <n v="13"/>
    <s v="Leucaena"/>
    <s v="Leucaena spp."/>
    <s v="Le.sp"/>
    <n v="113"/>
    <n v="116"/>
    <n v="2"/>
    <n v="2"/>
    <n v="240"/>
    <n v="2"/>
    <x v="0"/>
    <n v="2.4"/>
    <n v="1.145"/>
    <n v="0.89121503104476352"/>
    <n v="0.40461162409432266"/>
    <n v="3.1415926535897931E-4"/>
    <n v="1.0296766271681397"/>
    <n v="5"/>
  </r>
  <r>
    <x v="1"/>
    <n v="2"/>
    <n v="1"/>
    <n v="1"/>
    <n v="13"/>
    <s v="Leucaena"/>
    <s v="Leucaena spp."/>
    <s v="Le.sp"/>
    <n v="73"/>
    <n v="89"/>
    <n v="2.5"/>
    <n v="1.5"/>
    <n v="197"/>
    <n v="2"/>
    <x v="0"/>
    <n v="1.97"/>
    <n v="0.81"/>
    <n v="0.91765099428989738"/>
    <n v="0.41661355140761341"/>
    <n v="3.1415926535897931E-4"/>
    <n v="0.51529973500506587"/>
    <n v="5"/>
  </r>
  <r>
    <x v="1"/>
    <n v="2"/>
    <n v="1"/>
    <n v="1"/>
    <n v="13"/>
    <s v="Leucaena"/>
    <s v="Leucaena spp."/>
    <s v="Le.sp"/>
    <n v="140"/>
    <n v="115"/>
    <n v="2"/>
    <n v="1.5"/>
    <n v="217"/>
    <n v="1.75"/>
    <x v="0"/>
    <n v="2.17"/>
    <n v="1.2749999999999999"/>
    <n v="0.77475317219354345"/>
    <n v="0.35173794017586874"/>
    <n v="2.4052818754046856E-4"/>
    <n v="1.2767628893729768"/>
    <n v="5"/>
  </r>
  <r>
    <x v="1"/>
    <n v="2"/>
    <n v="1"/>
    <n v="1"/>
    <n v="13"/>
    <s v="Leucaena"/>
    <s v="Leucaena spp."/>
    <s v="Le.sp"/>
    <n v="87"/>
    <n v="65"/>
    <n v="1.5"/>
    <n v="2"/>
    <n v="213"/>
    <n v="1.75"/>
    <x v="0"/>
    <n v="2.13"/>
    <n v="0.76"/>
    <n v="0.77856822923244506"/>
    <n v="0.35346997607153008"/>
    <n v="2.4052818754046856E-4"/>
    <n v="0.45364597917836613"/>
    <n v="5"/>
  </r>
  <r>
    <x v="1"/>
    <n v="2"/>
    <n v="1"/>
    <n v="1"/>
    <n v="13"/>
    <s v="Cenizo"/>
    <s v="Leucophyllum frutescens "/>
    <s v="Le.fr"/>
    <n v="76"/>
    <n v="94"/>
    <n v="1"/>
    <n v="1"/>
    <n v="186"/>
    <n v="1"/>
    <x v="0"/>
    <n v="1.86"/>
    <n v="0.85"/>
    <n v="0.47364139041344755"/>
    <n v="0.2150331912477052"/>
    <n v="7.8539816339744827E-5"/>
    <n v="0.56745017305465628"/>
    <n v="5"/>
  </r>
  <r>
    <x v="1"/>
    <n v="2"/>
    <n v="1"/>
    <n v="1"/>
    <n v="13"/>
    <s v="Jara"/>
    <s v="Senecio salignus"/>
    <s v="Se.sa"/>
    <n v="49"/>
    <n v="45"/>
    <n v="1"/>
    <n v="1"/>
    <n v="238"/>
    <n v="1"/>
    <x v="0"/>
    <n v="2.38"/>
    <n v="0.47"/>
    <n v="0.38535810557901656"/>
    <n v="0.17495257993287353"/>
    <n v="7.8539816339744827E-5"/>
    <n v="0.17349445429449631"/>
    <n v="5"/>
  </r>
  <r>
    <x v="1"/>
    <n v="2"/>
    <n v="1"/>
    <n v="1"/>
    <n v="13"/>
    <s v="Leucaena"/>
    <s v="Leucaena spp."/>
    <s v="Le.sp"/>
    <n v="47"/>
    <n v="53"/>
    <n v="1"/>
    <n v="1"/>
    <n v="153"/>
    <n v="1"/>
    <x v="0"/>
    <n v="1.53"/>
    <n v="0.5"/>
    <n v="0.53129004892688791"/>
    <n v="0.24120568221280711"/>
    <n v="7.8539816339744827E-5"/>
    <n v="0.19634954084936207"/>
    <n v="5"/>
  </r>
  <r>
    <x v="1"/>
    <n v="2"/>
    <n v="1"/>
    <n v="1"/>
    <n v="13"/>
    <s v="Leucaena"/>
    <s v="Leucaena spp."/>
    <s v="Le.sp"/>
    <n v="69"/>
    <n v="70"/>
    <n v="1"/>
    <n v="1"/>
    <n v="152"/>
    <n v="1"/>
    <x v="0"/>
    <n v="1.52"/>
    <n v="0.69499999999999995"/>
    <n v="0.53306365901911013"/>
    <n v="0.242010901194676"/>
    <n v="7.8539816339744827E-5"/>
    <n v="0.37936694787505237"/>
    <n v="5"/>
  </r>
  <r>
    <x v="1"/>
    <n v="2"/>
    <n v="1"/>
    <n v="1"/>
    <n v="13"/>
    <s v="Leucaena"/>
    <s v="Leucaena spp."/>
    <s v="Le.sp"/>
    <n v="55"/>
    <n v="44"/>
    <n v="1"/>
    <n v="1"/>
    <n v="152"/>
    <n v="1"/>
    <x v="0"/>
    <n v="1.52"/>
    <n v="0.495"/>
    <n v="0.53306365901911013"/>
    <n v="0.242010901194676"/>
    <n v="7.8539816339744827E-5"/>
    <n v="0.19244218498645976"/>
    <n v="5"/>
  </r>
  <r>
    <x v="1"/>
    <n v="2"/>
    <n v="2"/>
    <n v="2"/>
    <n v="14"/>
    <s v="Huizache"/>
    <s v="Acacia farnesiana "/>
    <s v="Ac.fa"/>
    <n v="480"/>
    <n v="510"/>
    <n v="16.8"/>
    <n v="17.5"/>
    <n v="530"/>
    <n v="17.149999999999999"/>
    <x v="4"/>
    <n v="5.3"/>
    <n v="4.95"/>
    <n v="58.606157562748791"/>
    <n v="26.607195533487953"/>
    <n v="2.3100327131386593E-2"/>
    <n v="19.244218498645978"/>
    <n v="15"/>
  </r>
  <r>
    <x v="1"/>
    <n v="2"/>
    <n v="2"/>
    <n v="2"/>
    <n v="14"/>
    <s v="Jara"/>
    <s v="Senecio salignus"/>
    <s v="Se.sa"/>
    <n v="320"/>
    <n v="270"/>
    <n v="9"/>
    <n v="11"/>
    <n v="419"/>
    <n v="10"/>
    <x v="2"/>
    <n v="4.1900000000000004"/>
    <n v="2.95"/>
    <n v="16.709211821691788"/>
    <n v="7.5859821670480718"/>
    <n v="7.8539816339744835E-3"/>
    <n v="6.8349275169662942"/>
    <n v="10"/>
  </r>
  <r>
    <x v="1"/>
    <n v="2"/>
    <n v="2"/>
    <n v="2"/>
    <n v="14"/>
    <s v="Retama"/>
    <s v="Parkinsonia acueleata"/>
    <s v="Pa.ac"/>
    <n v="330"/>
    <n v="250"/>
    <n v="10"/>
    <n v="9"/>
    <n v="400"/>
    <n v="9.5"/>
    <x v="2"/>
    <n v="4"/>
    <n v="2.9"/>
    <n v="14.578864557054171"/>
    <n v="6.6188045089025938"/>
    <n v="7.0882184246619708E-3"/>
    <n v="6.6051985541725404"/>
    <n v="10"/>
  </r>
  <r>
    <x v="1"/>
    <n v="2"/>
    <n v="2"/>
    <n v="2"/>
    <n v="14"/>
    <s v="Anacahuita"/>
    <s v="Cordia boissieri"/>
    <s v="Co.bo"/>
    <n v="305"/>
    <n v="242"/>
    <n v="9"/>
    <n v="7"/>
    <n v="234"/>
    <n v="8"/>
    <x v="2"/>
    <n v="2.34"/>
    <n v="2.7349999999999999"/>
    <n v="7.0680124811160177"/>
    <n v="3.2088776664266723"/>
    <n v="5.0265482457436689E-3"/>
    <n v="5.8749549767996765"/>
    <n v="10"/>
  </r>
  <r>
    <x v="1"/>
    <n v="2"/>
    <n v="2"/>
    <n v="2"/>
    <n v="14"/>
    <s v="Jara"/>
    <s v="Senecio salignus"/>
    <s v="Se.sa"/>
    <n v="280"/>
    <n v="290"/>
    <n v="7"/>
    <n v="6"/>
    <n v="421"/>
    <n v="6.5"/>
    <x v="0"/>
    <n v="4.21"/>
    <n v="2.85"/>
    <n v="7.439943021380282"/>
    <n v="3.377734131706648"/>
    <n v="3.3183072403542195E-3"/>
    <n v="6.3793965821957741"/>
    <n v="5"/>
  </r>
  <r>
    <x v="1"/>
    <n v="2"/>
    <n v="2"/>
    <n v="2"/>
    <n v="14"/>
    <s v="Gavia"/>
    <s v="Acacia rigidula"/>
    <s v="Ac.ri"/>
    <n v="370"/>
    <n v="300"/>
    <n v="5"/>
    <n v="7"/>
    <n v="295"/>
    <n v="6"/>
    <x v="0"/>
    <n v="2.95"/>
    <n v="3.35"/>
    <n v="5.0268272713930386"/>
    <n v="2.2821795812124397"/>
    <n v="2.8274333882308137E-3"/>
    <n v="8.8141308887278633"/>
    <n v="5"/>
  </r>
  <r>
    <x v="1"/>
    <n v="2"/>
    <n v="2"/>
    <n v="2"/>
    <n v="14"/>
    <s v="Anacahuita"/>
    <s v="Cordia boissieri"/>
    <s v="Co.bo"/>
    <n v="211"/>
    <n v="174"/>
    <n v="4"/>
    <n v="3"/>
    <n v="147"/>
    <n v="3.5"/>
    <x v="0"/>
    <n v="1.47"/>
    <n v="1.925"/>
    <n v="1.6983032614273768"/>
    <n v="0.77102968068802902"/>
    <n v="9.6211275016187424E-4"/>
    <n v="2.9103910692396697"/>
    <n v="5"/>
  </r>
  <r>
    <x v="1"/>
    <n v="2"/>
    <n v="2"/>
    <n v="2"/>
    <n v="14"/>
    <s v="Cenizo"/>
    <s v="Leucophyllum frutescens"/>
    <s v="Le.fr"/>
    <n v="318"/>
    <n v="201"/>
    <n v="3"/>
    <n v="3.5"/>
    <n v="231"/>
    <n v="3.25"/>
    <x v="0"/>
    <n v="2.31"/>
    <n v="2.5950000000000002"/>
    <n v="1.7032700317179166"/>
    <n v="0.77328459439993413"/>
    <n v="8.2957681008855489E-4"/>
    <n v="5.2888908672725021"/>
    <n v="5"/>
  </r>
  <r>
    <x v="1"/>
    <n v="2"/>
    <n v="2"/>
    <n v="2"/>
    <n v="14"/>
    <s v="Anacahuita"/>
    <s v="Cordia boissieri"/>
    <s v="Co.bo"/>
    <n v="64"/>
    <n v="65"/>
    <n v="2.5"/>
    <n v="2.5"/>
    <n v="127"/>
    <n v="2.5"/>
    <x v="0"/>
    <n v="1.27"/>
    <n v="0.64500000000000002"/>
    <n v="1.1770512008594163"/>
    <n v="0.53438124519017505"/>
    <n v="4.9087385212340522E-4"/>
    <n v="0.32674527092742345"/>
    <n v="5"/>
  </r>
  <r>
    <x v="1"/>
    <n v="2"/>
    <n v="2"/>
    <n v="2"/>
    <n v="14"/>
    <s v="Mezquite"/>
    <s v="Prosopis glandulosa"/>
    <s v="Pr.gl"/>
    <n v="82"/>
    <n v="112"/>
    <n v="1"/>
    <n v="1"/>
    <n v="193"/>
    <n v="1"/>
    <x v="0"/>
    <n v="1.93"/>
    <n v="0.97"/>
    <n v="0.46160019473890257"/>
    <n v="0.20956648841146178"/>
    <n v="7.8539816339744827E-5"/>
    <n v="0.73898113194065906"/>
    <n v="5"/>
  </r>
  <r>
    <x v="1"/>
    <n v="2"/>
    <n v="3"/>
    <n v="3"/>
    <n v="15"/>
    <s v="Retama"/>
    <s v="Parkinsonia acueleata"/>
    <s v="Pa.ac"/>
    <n v="440"/>
    <n v="450"/>
    <n v="13"/>
    <n v="12.5"/>
    <n v="494"/>
    <n v="12.75"/>
    <x v="4"/>
    <n v="4.9400000000000004"/>
    <n v="4.45"/>
    <n v="30.814523184574856"/>
    <n v="13.989793525796985"/>
    <n v="1.2767628893729769E-2"/>
    <n v="15.552847130677971"/>
    <n v="15"/>
  </r>
  <r>
    <x v="1"/>
    <n v="2"/>
    <n v="3"/>
    <n v="3"/>
    <n v="15"/>
    <s v="Anacahuita"/>
    <s v="Cordia boissieri"/>
    <s v="Co.bo"/>
    <n v="411"/>
    <n v="342"/>
    <n v="13"/>
    <n v="11"/>
    <n v="291"/>
    <n v="12"/>
    <x v="2"/>
    <n v="2.91"/>
    <n v="3.7650000000000001"/>
    <n v="17.304418329273677"/>
    <n v="7.8562059214902495"/>
    <n v="1.1309733552923255E-2"/>
    <n v="11.133195680745594"/>
    <n v="10"/>
  </r>
  <r>
    <x v="1"/>
    <n v="2"/>
    <n v="3"/>
    <n v="3"/>
    <n v="15"/>
    <s v="Huizache"/>
    <s v="Acacia farnesiana "/>
    <s v="Ac.fa"/>
    <n v="740"/>
    <n v="700"/>
    <n v="11"/>
    <n v="13"/>
    <n v="492"/>
    <n v="12"/>
    <x v="2"/>
    <n v="4.92"/>
    <n v="7.2"/>
    <n v="27.297181535533593"/>
    <n v="12.392920417132251"/>
    <n v="1.1309733552923255E-2"/>
    <n v="40.715040790523723"/>
    <n v="10"/>
  </r>
  <r>
    <x v="1"/>
    <n v="2"/>
    <n v="3"/>
    <n v="3"/>
    <n v="15"/>
    <s v="Anacahuita"/>
    <s v="Cordia boissieri"/>
    <s v="Co.bo"/>
    <n v="363"/>
    <n v="407"/>
    <n v="9"/>
    <n v="11"/>
    <n v="219"/>
    <n v="10"/>
    <x v="2"/>
    <n v="2.19"/>
    <n v="3.85"/>
    <n v="9.9298439983581215"/>
    <n v="4.5081491752545872"/>
    <n v="7.8539816339744835E-3"/>
    <n v="11.641564276958679"/>
    <n v="10"/>
  </r>
  <r>
    <x v="1"/>
    <n v="2"/>
    <n v="3"/>
    <n v="3"/>
    <n v="15"/>
    <s v="Cenizo"/>
    <s v="Leucophyllum frutescens"/>
    <s v="Le.fr"/>
    <n v="246"/>
    <n v="235"/>
    <n v="7"/>
    <n v="7.7"/>
    <n v="280"/>
    <n v="7.35"/>
    <x v="0"/>
    <n v="2.8"/>
    <n v="2.4049999999999998"/>
    <n v="6.9148489778426114"/>
    <n v="3.1393414359405458"/>
    <n v="4.2429172282138642E-3"/>
    <n v="4.5427626120449247"/>
    <n v="5"/>
  </r>
  <r>
    <x v="1"/>
    <n v="2"/>
    <n v="3"/>
    <n v="3"/>
    <n v="15"/>
    <s v="Huizache"/>
    <s v="Acacia farnesiana "/>
    <s v="Ac.fa"/>
    <n v="225"/>
    <n v="197"/>
    <n v="6"/>
    <n v="6.5"/>
    <n v="283"/>
    <n v="6.25"/>
    <x v="0"/>
    <n v="2.83"/>
    <n v="2.11"/>
    <n v="5.2518693071080014"/>
    <n v="2.3843486654270327"/>
    <n v="3.0679615757712823E-3"/>
    <n v="3.4966711632617793"/>
    <n v="5"/>
  </r>
  <r>
    <x v="1"/>
    <n v="2"/>
    <n v="3"/>
    <n v="3"/>
    <n v="15"/>
    <s v="Gavia"/>
    <s v="Acacia rigidula"/>
    <s v="Ac.ri"/>
    <n v="275"/>
    <n v="235"/>
    <n v="5"/>
    <n v="6"/>
    <n v="302"/>
    <n v="5.5"/>
    <x v="0"/>
    <n v="3.02"/>
    <n v="2.5499999999999998"/>
    <n v="4.3893380365252028"/>
    <n v="1.9927594685824421"/>
    <n v="2.3758294442772811E-3"/>
    <n v="5.1070515574919071"/>
    <n v="5"/>
  </r>
  <r>
    <x v="1"/>
    <n v="2"/>
    <n v="3"/>
    <n v="3"/>
    <n v="15"/>
    <s v="Anacahuita"/>
    <s v="Cordia boissieri"/>
    <s v="Co.bo"/>
    <n v="230"/>
    <n v="190"/>
    <n v="6"/>
    <n v="4"/>
    <n v="160"/>
    <n v="5"/>
    <x v="0"/>
    <n v="1.6"/>
    <n v="2.1"/>
    <n v="2.7448111217322984"/>
    <n v="1.2461442492664634"/>
    <n v="1.9634954084936209E-3"/>
    <n v="3.4636059005827469"/>
    <n v="5"/>
  </r>
  <r>
    <x v="1"/>
    <n v="2"/>
    <n v="3"/>
    <n v="3"/>
    <n v="15"/>
    <s v="Cenizo"/>
    <s v="Leucophyllum frutescens"/>
    <s v="Le.fr"/>
    <n v="206"/>
    <n v="171"/>
    <n v="4"/>
    <n v="4.5"/>
    <n v="243"/>
    <n v="4.25"/>
    <x v="0"/>
    <n v="2.4300000000000002"/>
    <n v="1.885"/>
    <n v="2.5724486605883787"/>
    <n v="1.1678916919071241"/>
    <n v="1.4186254326366413E-3"/>
    <n v="2.790696389137898"/>
    <n v="5"/>
  </r>
  <r>
    <x v="1"/>
    <n v="2"/>
    <n v="3"/>
    <n v="3"/>
    <n v="15"/>
    <s v="Cenizo"/>
    <s v="Leucophyllum frutescens"/>
    <s v="Le.fr"/>
    <n v="274"/>
    <n v="320"/>
    <n v="4"/>
    <n v="4.5"/>
    <n v="220"/>
    <n v="4.25"/>
    <x v="0"/>
    <n v="2.2000000000000002"/>
    <n v="2.97"/>
    <n v="2.4702461899088015"/>
    <n v="1.121491770218596"/>
    <n v="1.4186254326366413E-3"/>
    <n v="6.927918659512553"/>
    <n v="5"/>
  </r>
  <r>
    <x v="1"/>
    <n v="2"/>
    <n v="3"/>
    <n v="3"/>
    <n v="15"/>
    <s v="Anacahuita"/>
    <s v="Cordia boissieri"/>
    <s v="Co.bo"/>
    <n v="120"/>
    <n v="94"/>
    <n v="2"/>
    <n v="2"/>
    <n v="130"/>
    <n v="2"/>
    <x v="0"/>
    <n v="1.3"/>
    <n v="1.07"/>
    <n v="0.96335328861103209"/>
    <n v="0.4373623930294086"/>
    <n v="3.1415926535897931E-4"/>
    <n v="0.89920235727373854"/>
    <n v="5"/>
  </r>
  <r>
    <x v="1"/>
    <n v="2"/>
    <n v="3"/>
    <n v="3"/>
    <n v="15"/>
    <s v="Cenizo"/>
    <s v="Leucophyllum frutescens"/>
    <s v="Le.fr"/>
    <n v="167"/>
    <n v="94"/>
    <n v="1"/>
    <n v="1"/>
    <n v="160"/>
    <n v="1"/>
    <x v="0"/>
    <n v="1.6"/>
    <n v="1.3049999999999999"/>
    <n v="0.51892346366763287"/>
    <n v="0.23559125250510532"/>
    <n v="7.8539816339744827E-5"/>
    <n v="1.3375527072199391"/>
    <n v="5"/>
  </r>
  <r>
    <x v="1"/>
    <n v="2"/>
    <n v="4"/>
    <n v="4"/>
    <n v="16"/>
    <s v="Retama"/>
    <s v="Parkinsonia acueleata"/>
    <s v="Pa.ac"/>
    <n v="410"/>
    <n v="370"/>
    <n v="16"/>
    <n v="19"/>
    <n v="491"/>
    <n v="17.5"/>
    <x v="4"/>
    <n v="4.91"/>
    <n v="3.9"/>
    <n v="56.760074675760464"/>
    <n v="25.769073902795252"/>
    <n v="2.4052818754046849E-2"/>
    <n v="11.945906065275187"/>
    <n v="15"/>
  </r>
  <r>
    <x v="1"/>
    <n v="2"/>
    <n v="4"/>
    <n v="4"/>
    <n v="16"/>
    <s v="Jara"/>
    <s v="Senecio salignus"/>
    <s v="Se.sa"/>
    <n v="210"/>
    <n v="290"/>
    <n v="13"/>
    <n v="19"/>
    <n v="470"/>
    <n v="16"/>
    <x v="4"/>
    <n v="4.7"/>
    <n v="2.5"/>
    <n v="45.766959958700824"/>
    <n v="20.778199821250176"/>
    <n v="2.0106192982974676E-2"/>
    <n v="4.908738521234052"/>
    <n v="15"/>
  </r>
  <r>
    <x v="1"/>
    <n v="2"/>
    <n v="4"/>
    <n v="4"/>
    <n v="16"/>
    <s v="Huizache"/>
    <s v="Acacia farnesiana "/>
    <s v="Ac.fa"/>
    <n v="770"/>
    <n v="764"/>
    <n v="13"/>
    <n v="17"/>
    <n v="584"/>
    <n v="15"/>
    <x v="4"/>
    <n v="5.84"/>
    <n v="7.67"/>
    <n v="49.355964079108816"/>
    <n v="22.407607691915402"/>
    <n v="1.7671458676442587E-2"/>
    <n v="46.204110014692141"/>
    <n v="15"/>
  </r>
  <r>
    <x v="1"/>
    <n v="2"/>
    <n v="4"/>
    <n v="4"/>
    <n v="16"/>
    <s v="Huizache"/>
    <s v="Acacia farnesiana "/>
    <s v="Ac.fa"/>
    <n v="489"/>
    <n v="432"/>
    <n v="16"/>
    <n v="11"/>
    <n v="480"/>
    <n v="13.5"/>
    <x v="4"/>
    <n v="4.8"/>
    <n v="4.6050000000000004"/>
    <n v="33.542849861973018"/>
    <n v="15.228453837335751"/>
    <n v="1.4313881527918496E-2"/>
    <n v="16.655173087960375"/>
    <n v="15"/>
  </r>
  <r>
    <x v="1"/>
    <n v="2"/>
    <n v="4"/>
    <n v="4"/>
    <n v="16"/>
    <s v="Huizache"/>
    <s v="Acacia farnesiana "/>
    <s v="Ac.fa"/>
    <n v="385"/>
    <n v="460"/>
    <n v="9"/>
    <n v="12"/>
    <n v="462"/>
    <n v="10.5"/>
    <x v="2"/>
    <n v="4.62"/>
    <n v="4.2249999999999996"/>
    <n v="19.953727336007699"/>
    <n v="9.0589922105474958"/>
    <n v="8.6590147514568668E-3"/>
    <n v="14.019848090496573"/>
    <n v="10"/>
  </r>
  <r>
    <x v="1"/>
    <n v="2"/>
    <n v="4"/>
    <n v="4"/>
    <n v="16"/>
    <s v="Cenizo"/>
    <s v="Leucophyllum frutescens"/>
    <s v="Le.fr"/>
    <n v="373"/>
    <n v="390"/>
    <n v="9"/>
    <n v="9.5"/>
    <n v="310"/>
    <n v="9.25"/>
    <x v="2"/>
    <n v="3.1"/>
    <n v="3.8149999999999999"/>
    <n v="11.276905875000503"/>
    <n v="5.1197152672502284"/>
    <n v="6.7200630355694164E-3"/>
    <n v="11.430861584673226"/>
    <n v="10"/>
  </r>
  <r>
    <x v="1"/>
    <n v="2"/>
    <n v="4"/>
    <n v="4"/>
    <n v="16"/>
    <s v="Cenizo"/>
    <s v="Leucophyllum frutescens"/>
    <s v="Le.fr"/>
    <n v="283"/>
    <n v="217"/>
    <n v="8"/>
    <n v="8.5"/>
    <n v="122"/>
    <n v="8.25"/>
    <x v="2"/>
    <n v="1.22"/>
    <n v="2.5"/>
    <n v="4.9522476744798265"/>
    <n v="2.2483204442138414"/>
    <n v="5.3456162496238833E-3"/>
    <n v="4.908738521234052"/>
    <n v="10"/>
  </r>
  <r>
    <x v="1"/>
    <n v="2"/>
    <n v="4"/>
    <n v="4"/>
    <n v="16"/>
    <s v="Anacahuita"/>
    <s v="Cordia boissieri"/>
    <s v="Co.bo"/>
    <n v="160"/>
    <n v="178"/>
    <n v="4.5"/>
    <n v="4"/>
    <n v="133"/>
    <n v="4.25"/>
    <x v="0"/>
    <n v="1.33"/>
    <n v="1.69"/>
    <n v="2.0889640622658709"/>
    <n v="0.9483896842687054"/>
    <n v="1.4186254326366413E-3"/>
    <n v="2.2431756944794516"/>
    <n v="5"/>
  </r>
  <r>
    <x v="1"/>
    <n v="2"/>
    <n v="4"/>
    <n v="4"/>
    <n v="16"/>
    <s v="Jara"/>
    <s v="Senecio salignus"/>
    <s v="Se.sa"/>
    <n v="83"/>
    <n v="92"/>
    <n v="2"/>
    <n v="2"/>
    <n v="253"/>
    <n v="2"/>
    <x v="0"/>
    <n v="2.5299999999999998"/>
    <n v="0.875"/>
    <n v="0.88351252382427969"/>
    <n v="0.401114685816223"/>
    <n v="3.1415926535897931E-4"/>
    <n v="0.6013204688511713"/>
    <n v="5"/>
  </r>
  <r>
    <x v="1"/>
    <n v="2"/>
    <n v="4"/>
    <n v="4"/>
    <n v="16"/>
    <s v="Jara"/>
    <s v="Senecio salignus"/>
    <s v="Se.sa"/>
    <n v="140"/>
    <n v="60"/>
    <n v="2"/>
    <n v="2"/>
    <n v="216"/>
    <n v="2"/>
    <x v="0"/>
    <n v="2.16"/>
    <n v="1"/>
    <n v="0.9057680537621724"/>
    <n v="0.41121869640802627"/>
    <n v="3.1415926535897931E-4"/>
    <n v="0.78539816339744828"/>
    <n v="5"/>
  </r>
  <r>
    <x v="1"/>
    <n v="2"/>
    <n v="4"/>
    <n v="4"/>
    <n v="16"/>
    <s v="Jara"/>
    <s v="Senecio salignus"/>
    <s v="Se.sa"/>
    <n v="110"/>
    <n v="190"/>
    <n v="2"/>
    <n v="2"/>
    <n v="206"/>
    <n v="2"/>
    <x v="0"/>
    <n v="2.06"/>
    <n v="1.5"/>
    <n v="0.9119780486968404"/>
    <n v="0.41403803410836554"/>
    <n v="3.1415926535897931E-4"/>
    <n v="1.7671458676442586"/>
    <n v="5"/>
  </r>
  <r>
    <x v="1"/>
    <n v="2"/>
    <n v="4"/>
    <n v="4"/>
    <n v="16"/>
    <s v="Leucaena"/>
    <s v="Leucaena spp."/>
    <s v="Le.sp"/>
    <n v="40"/>
    <n v="50"/>
    <n v="1"/>
    <n v="1"/>
    <n v="188"/>
    <n v="1"/>
    <x v="0"/>
    <n v="1.88"/>
    <n v="0.45"/>
    <n v="0.4701952027932973"/>
    <n v="0.21346862206815698"/>
    <n v="7.8539816339744827E-5"/>
    <n v="0.15904312808798329"/>
    <n v="5"/>
  </r>
  <r>
    <x v="1"/>
    <n v="2"/>
    <n v="4"/>
    <n v="4"/>
    <n v="16"/>
    <s v="Huizache"/>
    <s v="Acacia farnesiana "/>
    <s v="Ac.fa"/>
    <n v="17"/>
    <n v="24"/>
    <n v="0.7"/>
    <n v="1"/>
    <n v="60"/>
    <n v="0.85"/>
    <x v="0"/>
    <n v="0.6"/>
    <n v="0.20499999999999999"/>
    <n v="0.65843836588080351"/>
    <n v="0.29893101810988482"/>
    <n v="5.6745017305465647E-5"/>
    <n v="3.3006357816777757E-2"/>
    <n v="5"/>
  </r>
  <r>
    <x v="1"/>
    <n v="2"/>
    <n v="5"/>
    <n v="5"/>
    <n v="17"/>
    <s v="Huizache"/>
    <s v="Acacia farnesiana "/>
    <s v="Ac.fa"/>
    <n v="816"/>
    <n v="723"/>
    <n v="22"/>
    <n v="19"/>
    <n v="520"/>
    <n v="20.5"/>
    <x v="1"/>
    <n v="5.2"/>
    <n v="7.6950000000000003"/>
    <n v="81.663074722727231"/>
    <n v="37.075035924118161"/>
    <n v="3.3006357816777757E-2"/>
    <n v="46.505801084207192"/>
    <n v="20"/>
  </r>
  <r>
    <x v="1"/>
    <n v="2"/>
    <n v="5"/>
    <n v="5"/>
    <n v="17"/>
    <s v="Huizache"/>
    <s v="Acacia farnesiana "/>
    <s v="Ac.fa"/>
    <n v="470"/>
    <n v="480"/>
    <n v="16"/>
    <n v="18"/>
    <n v="409"/>
    <n v="17"/>
    <x v="4"/>
    <n v="4.09"/>
    <n v="4.75"/>
    <n v="45.291850665975616"/>
    <n v="20.562500202352929"/>
    <n v="2.2698006922186261E-2"/>
    <n v="17.720546061654925"/>
    <n v="15"/>
  </r>
  <r>
    <x v="1"/>
    <n v="2"/>
    <n v="5"/>
    <n v="5"/>
    <n v="17"/>
    <s v="Retama"/>
    <s v="Parkinsonia acueleata"/>
    <s v="Pa.ac"/>
    <n v="320"/>
    <n v="340"/>
    <n v="15"/>
    <n v="16"/>
    <n v="520"/>
    <n v="15.5"/>
    <x v="4"/>
    <n v="5.2"/>
    <n v="3.3"/>
    <n v="47.241068888191613"/>
    <n v="21.447445275238994"/>
    <n v="1.8869190875623696E-2"/>
    <n v="8.55298599939821"/>
    <n v="15"/>
  </r>
  <r>
    <x v="1"/>
    <n v="2"/>
    <n v="5"/>
    <n v="5"/>
    <n v="17"/>
    <s v="Anacahuita"/>
    <s v="Cordia boissieri"/>
    <s v="Co.bo"/>
    <n v="470"/>
    <n v="460"/>
    <n v="14"/>
    <n v="16"/>
    <n v="256"/>
    <n v="15"/>
    <x v="4"/>
    <n v="2.56"/>
    <n v="4.6500000000000004"/>
    <n v="23.512498001693938"/>
    <n v="10.674674092769049"/>
    <n v="1.7671458676442587E-2"/>
    <n v="16.982271788061325"/>
    <n v="15"/>
  </r>
  <r>
    <x v="1"/>
    <n v="2"/>
    <n v="5"/>
    <n v="5"/>
    <n v="17"/>
    <s v="Retama"/>
    <s v="Parkinsonia acueleata"/>
    <s v="Pa.ac"/>
    <n v="310"/>
    <n v="390"/>
    <n v="13"/>
    <n v="11"/>
    <n v="511"/>
    <n v="12"/>
    <x v="2"/>
    <n v="5.1100000000000003"/>
    <n v="3.5"/>
    <n v="28.242261770616722"/>
    <n v="12.821986843859992"/>
    <n v="1.1309733552923255E-2"/>
    <n v="9.6211275016187408"/>
    <n v="10"/>
  </r>
  <r>
    <x v="1"/>
    <n v="2"/>
    <n v="5"/>
    <n v="5"/>
    <n v="17"/>
    <s v="Anacahuita"/>
    <s v="Cordia boissieri"/>
    <s v="Co.bo"/>
    <n v="500"/>
    <n v="483"/>
    <n v="11"/>
    <n v="10"/>
    <n v="148"/>
    <n v="10.5"/>
    <x v="2"/>
    <n v="1.48"/>
    <n v="4.915"/>
    <n v="8.1599679630221935"/>
    <n v="3.7046254552120761"/>
    <n v="8.6590147514568668E-3"/>
    <n v="18.973040147778924"/>
    <n v="10"/>
  </r>
  <r>
    <x v="1"/>
    <n v="2"/>
    <n v="5"/>
    <n v="5"/>
    <n v="17"/>
    <s v="Mezquite"/>
    <s v="Prosopis glandulosa"/>
    <s v="Pr.gl"/>
    <n v="210"/>
    <n v="140"/>
    <n v="5"/>
    <n v="3"/>
    <n v="340"/>
    <n v="4"/>
    <x v="0"/>
    <n v="3.4"/>
    <n v="1.75"/>
    <n v="2.7076391859970563"/>
    <n v="1.2292681904426637"/>
    <n v="1.2566370614359172E-3"/>
    <n v="2.4052818754046852"/>
    <n v="5"/>
  </r>
  <r>
    <x v="1"/>
    <n v="2"/>
    <n v="5"/>
    <n v="5"/>
    <n v="17"/>
    <s v="Mezquite"/>
    <s v="Prosopis glandulosa"/>
    <s v="Pr.gl"/>
    <n v="193"/>
    <n v="167"/>
    <n v="4"/>
    <n v="3"/>
    <n v="238"/>
    <n v="3.5"/>
    <x v="0"/>
    <n v="2.38"/>
    <n v="1.8"/>
    <n v="1.9091361712424302"/>
    <n v="0.86674782174406328"/>
    <n v="9.6211275016187424E-4"/>
    <n v="2.5446900494077327"/>
    <n v="5"/>
  </r>
  <r>
    <x v="1"/>
    <n v="2"/>
    <n v="5"/>
    <n v="5"/>
    <n v="17"/>
    <s v="Cenizo"/>
    <s v="Leucophyllum frutescens"/>
    <s v="Le.fr"/>
    <n v="224"/>
    <n v="200"/>
    <n v="3"/>
    <n v="3.5"/>
    <n v="211"/>
    <n v="3.25"/>
    <x v="0"/>
    <n v="2.11"/>
    <n v="2.12"/>
    <n v="1.6684058280076735"/>
    <n v="0.75745624591548377"/>
    <n v="8.2957681008855489E-4"/>
    <n v="3.5298935055734919"/>
    <n v="5"/>
  </r>
  <r>
    <x v="1"/>
    <n v="2"/>
    <n v="5"/>
    <n v="5"/>
    <n v="17"/>
    <s v="Cenizo"/>
    <s v="Leucophyllum frutescens"/>
    <s v="Le.fr"/>
    <n v="173"/>
    <n v="165"/>
    <n v="2"/>
    <n v="2.5"/>
    <n v="227"/>
    <n v="2.25"/>
    <x v="0"/>
    <n v="2.27"/>
    <n v="1.69"/>
    <n v="1.0408827981732218"/>
    <n v="0.47256079037064275"/>
    <n v="3.9760782021995816E-4"/>
    <n v="2.2431756944794516"/>
    <n v="5"/>
  </r>
  <r>
    <x v="1"/>
    <n v="2"/>
    <n v="6"/>
    <n v="6"/>
    <n v="18"/>
    <s v="Huizache"/>
    <s v="Acacia farnesiana "/>
    <s v="Ac.fa"/>
    <n v="470"/>
    <n v="460"/>
    <n v="15"/>
    <n v="17"/>
    <n v="361"/>
    <n v="16"/>
    <x v="4"/>
    <n v="3.61"/>
    <n v="4.6500000000000004"/>
    <n v="35.965551510278111"/>
    <n v="16.328360385666262"/>
    <n v="2.0106192982974676E-2"/>
    <n v="16.982271788061325"/>
    <n v="15"/>
  </r>
  <r>
    <x v="1"/>
    <n v="2"/>
    <n v="6"/>
    <n v="6"/>
    <n v="18"/>
    <s v="Retama"/>
    <s v="Parkinsonia acueleata"/>
    <s v="Pa.ac"/>
    <n v="615"/>
    <n v="646"/>
    <n v="17"/>
    <n v="15"/>
    <n v="574"/>
    <n v="16"/>
    <x v="4"/>
    <n v="5.74"/>
    <n v="6.3049999999999997"/>
    <n v="55.120927829287282"/>
    <n v="25.024901234496426"/>
    <n v="2.0106192982974676E-2"/>
    <n v="31.221952824492842"/>
    <n v="15"/>
  </r>
  <r>
    <x v="1"/>
    <n v="2"/>
    <n v="6"/>
    <n v="6"/>
    <n v="18"/>
    <s v="Huizache"/>
    <s v="Acacia farnesiana "/>
    <s v="Ac.fa"/>
    <n v="607"/>
    <n v="639"/>
    <n v="16"/>
    <n v="13"/>
    <n v="450"/>
    <n v="14.5"/>
    <x v="4"/>
    <n v="4.5"/>
    <n v="6.23"/>
    <n v="36.328915015200451"/>
    <n v="16.493327416901007"/>
    <n v="1.6512996385431349E-2"/>
    <n v="30.483580376128824"/>
    <n v="15"/>
  </r>
  <r>
    <x v="1"/>
    <n v="2"/>
    <n v="6"/>
    <n v="6"/>
    <n v="18"/>
    <s v="Anacahuita"/>
    <s v="Cordia boissieri"/>
    <s v="Co.bo"/>
    <n v="290"/>
    <n v="240"/>
    <n v="15"/>
    <n v="12"/>
    <n v="230"/>
    <n v="13.5"/>
    <x v="4"/>
    <n v="2.2999999999999998"/>
    <n v="2.65"/>
    <n v="17.68540920051359"/>
    <n v="8.0291757770331706"/>
    <n v="1.4313881527918496E-2"/>
    <n v="5.5154586024585806"/>
    <n v="15"/>
  </r>
  <r>
    <x v="1"/>
    <n v="2"/>
    <n v="6"/>
    <n v="6"/>
    <n v="18"/>
    <s v="Anacahuita"/>
    <s v="Cordia boissieri"/>
    <s v="Co.bo"/>
    <n v="312"/>
    <n v="320"/>
    <n v="12"/>
    <n v="11"/>
    <n v="280"/>
    <n v="11.5"/>
    <x v="2"/>
    <n v="2.8"/>
    <n v="3.16"/>
    <n v="15.49239089682785"/>
    <n v="7.0335454671598443"/>
    <n v="1.0386890710931254E-2"/>
    <n v="7.8426719004215606"/>
    <n v="10"/>
  </r>
  <r>
    <x v="1"/>
    <n v="2"/>
    <n v="6"/>
    <n v="6"/>
    <n v="18"/>
    <s v="Cenizo"/>
    <s v="Leucophyllum frutescens"/>
    <s v="Le.fr"/>
    <n v="310"/>
    <n v="295"/>
    <n v="5"/>
    <n v="4"/>
    <n v="238"/>
    <n v="4.5"/>
    <x v="0"/>
    <n v="2.38"/>
    <n v="3.0249999999999999"/>
    <n v="2.7842274612316911"/>
    <n v="1.2640392673991878"/>
    <n v="1.5904312808798326E-3"/>
    <n v="7.1868840689387747"/>
    <n v="5"/>
  </r>
  <r>
    <x v="1"/>
    <n v="2"/>
    <n v="6"/>
    <n v="6"/>
    <n v="18"/>
    <s v="Gavia"/>
    <s v="Acacia rigidula"/>
    <s v="Ac.ri"/>
    <n v="177"/>
    <n v="124"/>
    <n v="4"/>
    <n v="3"/>
    <n v="245"/>
    <n v="3.5"/>
    <x v="0"/>
    <n v="2.4500000000000002"/>
    <n v="1.5049999999999999"/>
    <n v="1.9256913591517646"/>
    <n v="0.87426387705490116"/>
    <n v="9.6211275016187424E-4"/>
    <n v="1.7789464750493049"/>
    <n v="5"/>
  </r>
  <r>
    <x v="1"/>
    <n v="2"/>
    <n v="6"/>
    <n v="6"/>
    <n v="18"/>
    <s v="Cenizo"/>
    <s v="Leucophyllum frutescens"/>
    <s v="Le.fr"/>
    <n v="150"/>
    <n v="160"/>
    <n v="2.5"/>
    <n v="3"/>
    <n v="202"/>
    <n v="2.75"/>
    <x v="0"/>
    <n v="2.02"/>
    <n v="1.55"/>
    <n v="1.3339387617329064"/>
    <n v="0.60560819782673947"/>
    <n v="5.9395736106932027E-4"/>
    <n v="1.8869190875623698"/>
    <n v="5"/>
  </r>
  <r>
    <x v="1"/>
    <n v="2"/>
    <n v="6"/>
    <n v="6"/>
    <n v="18"/>
    <s v="Anacua"/>
    <s v="Ehretia anacua"/>
    <s v="Eh.an"/>
    <n v="100"/>
    <n v="95"/>
    <n v="1"/>
    <n v="1"/>
    <n v="100"/>
    <n v="1"/>
    <x v="0"/>
    <n v="1"/>
    <n v="0.97499999999999998"/>
    <n v="0.62853700000000012"/>
    <n v="0.28535579800000005"/>
    <n v="7.8539816339744827E-5"/>
    <n v="0.74661912907969918"/>
    <n v="5"/>
  </r>
  <r>
    <x v="1"/>
    <n v="2"/>
    <n v="14"/>
    <n v="7"/>
    <n v="19"/>
    <s v="Huizache"/>
    <s v="Acacia farnesiana "/>
    <s v="Ac.fa"/>
    <n v="560"/>
    <n v="540"/>
    <n v="22.4"/>
    <n v="23.2"/>
    <n v="462"/>
    <n v="22.799999999999997"/>
    <x v="5"/>
    <n v="4.62"/>
    <n v="5.5"/>
    <n v="89.91913941417063"/>
    <n v="40.823289294033465"/>
    <n v="4.0828138126052946E-2"/>
    <n v="23.758294442772812"/>
    <n v="25"/>
  </r>
  <r>
    <x v="1"/>
    <n v="2"/>
    <n v="14"/>
    <n v="7"/>
    <n v="19"/>
    <s v="Huizache"/>
    <s v="Acacia farnesiana "/>
    <s v="Ac.fa"/>
    <n v="410"/>
    <n v="415"/>
    <n v="16.2"/>
    <n v="18.399999999999999"/>
    <n v="547"/>
    <n v="17.299999999999997"/>
    <x v="4"/>
    <n v="5.47"/>
    <n v="4.125"/>
    <n v="61.407207774830994"/>
    <n v="27.878872329773273"/>
    <n v="2.350618163232222E-2"/>
    <n v="13.364040624059706"/>
    <n v="15"/>
  </r>
  <r>
    <x v="1"/>
    <n v="2"/>
    <n v="14"/>
    <n v="7"/>
    <n v="19"/>
    <s v="Retama"/>
    <s v="Parkinsonia acueleata"/>
    <s v="Pa.ac"/>
    <n v="418"/>
    <n v="384"/>
    <n v="10"/>
    <n v="9.8000000000000007"/>
    <n v="472"/>
    <n v="9.9"/>
    <x v="2"/>
    <n v="4.72"/>
    <n v="4.01"/>
    <n v="18.153676465645209"/>
    <n v="8.2417691154029242"/>
    <n v="7.6976873994583908E-3"/>
    <n v="12.629281007247307"/>
    <n v="10"/>
  </r>
  <r>
    <x v="1"/>
    <n v="2"/>
    <n v="14"/>
    <n v="7"/>
    <n v="19"/>
    <s v="Anacahuita"/>
    <s v="Cordia boissieri"/>
    <s v="Co.bo"/>
    <n v="390"/>
    <n v="420"/>
    <n v="9.4"/>
    <n v="9.1999999999999993"/>
    <n v="238"/>
    <n v="9.3000000000000007"/>
    <x v="2"/>
    <n v="2.38"/>
    <n v="4.05"/>
    <n v="9.2985585576904555"/>
    <n v="4.2215455851914667"/>
    <n v="6.7929087152245318E-3"/>
    <n v="12.882493375126645"/>
    <n v="10"/>
  </r>
  <r>
    <x v="1"/>
    <n v="2"/>
    <n v="14"/>
    <n v="7"/>
    <n v="19"/>
    <s v="Cenizo"/>
    <s v="Leucophyllum frutescens"/>
    <s v="Le.fr"/>
    <n v="333"/>
    <n v="352"/>
    <n v="5.6"/>
    <n v="7.1"/>
    <n v="255"/>
    <n v="6.35"/>
    <x v="0"/>
    <n v="2.5499999999999998"/>
    <n v="3.4249999999999998"/>
    <n v="5.0489583503846731"/>
    <n v="2.2922270910746416"/>
    <n v="3.1669217443593611E-3"/>
    <n v="9.2132113305041905"/>
    <n v="5"/>
  </r>
  <r>
    <x v="1"/>
    <n v="2"/>
    <n v="14"/>
    <n v="7"/>
    <n v="19"/>
    <s v="Mezquite"/>
    <s v="Prosopis glandulosa"/>
    <s v="Pr.gl"/>
    <n v="170"/>
    <n v="167"/>
    <n v="6"/>
    <n v="5.8"/>
    <n v="261"/>
    <n v="5.9"/>
    <x v="0"/>
    <n v="2.61"/>
    <n v="1.6850000000000001"/>
    <n v="4.5262969051709812"/>
    <n v="2.0549387949476254"/>
    <n v="2.7339710067865179E-3"/>
    <n v="2.2299221004721201"/>
    <n v="5"/>
  </r>
  <r>
    <x v="1"/>
    <n v="2"/>
    <n v="14"/>
    <n v="7"/>
    <n v="19"/>
    <s v="Cenizo"/>
    <s v="Leucophyllum frutescens"/>
    <s v="Le.fr"/>
    <n v="126"/>
    <n v="123"/>
    <n v="5"/>
    <n v="4.5"/>
    <n v="148"/>
    <n v="4.75"/>
    <x v="0"/>
    <n v="1.48"/>
    <n v="1.2450000000000001"/>
    <n v="2.4868315868497954"/>
    <n v="1.1290215404298072"/>
    <n v="1.7720546061654927E-3"/>
    <n v="1.2173867882201299"/>
    <n v="5"/>
  </r>
  <r>
    <x v="1"/>
    <n v="2"/>
    <n v="14"/>
    <n v="7"/>
    <n v="19"/>
    <s v="Cenizo"/>
    <s v="Leucophyllum frutescens"/>
    <s v="Le.fr"/>
    <n v="241"/>
    <n v="254"/>
    <n v="3.5"/>
    <n v="4.5"/>
    <n v="214"/>
    <n v="4"/>
    <x v="0"/>
    <n v="2.14"/>
    <n v="2.4750000000000001"/>
    <n v="2.2376052395631443"/>
    <n v="1.0158727787616675"/>
    <n v="1.2566370614359172E-3"/>
    <n v="4.8110546246614945"/>
    <n v="5"/>
  </r>
  <r>
    <x v="1"/>
    <n v="2"/>
    <n v="14"/>
    <n v="7"/>
    <n v="19"/>
    <s v="Jara"/>
    <s v="Senecio salignus"/>
    <s v="Se.sa"/>
    <n v="220"/>
    <n v="164"/>
    <n v="4"/>
    <n v="4"/>
    <n v="138"/>
    <n v="4"/>
    <x v="0"/>
    <n v="1.38"/>
    <n v="1.92"/>
    <n v="1.9607517897131903"/>
    <n v="0.89018131252978838"/>
    <n v="1.2566370614359172E-3"/>
    <n v="2.8952917895483532"/>
    <n v="5"/>
  </r>
  <r>
    <x v="1"/>
    <n v="2"/>
    <n v="14"/>
    <n v="7"/>
    <n v="19"/>
    <s v="Cenizo"/>
    <s v="Leucophyllum frutescens"/>
    <s v="Le.fr"/>
    <n v="80"/>
    <n v="74"/>
    <n v="3"/>
    <n v="4.4000000000000004"/>
    <n v="90"/>
    <n v="3.7"/>
    <x v="0"/>
    <n v="0.9"/>
    <n v="0.77"/>
    <n v="1.6596968982007465"/>
    <n v="0.75350239178313894"/>
    <n v="1.075210085691107E-3"/>
    <n v="0.46566257107834708"/>
    <n v="5"/>
  </r>
  <r>
    <x v="1"/>
    <n v="2"/>
    <n v="14"/>
    <n v="7"/>
    <n v="19"/>
    <s v="Plantana"/>
    <m/>
    <s v="Plata"/>
    <n v="110"/>
    <n v="81"/>
    <n v="3"/>
    <n v="4"/>
    <n v="90"/>
    <n v="3.5"/>
    <x v="0"/>
    <n v="0.9"/>
    <n v="0.95499999999999996"/>
    <n v="1.5741273983808228"/>
    <n v="0.71465383886489364"/>
    <n v="9.6211275016187424E-4"/>
    <n v="0.71630275997255777"/>
    <n v="5"/>
  </r>
  <r>
    <x v="1"/>
    <n v="2"/>
    <n v="14"/>
    <n v="7"/>
    <n v="19"/>
    <s v="Cenizo"/>
    <s v="Leucophyllum frutescens"/>
    <s v="Le.fr"/>
    <n v="121"/>
    <n v="195"/>
    <n v="2.8"/>
    <n v="3.1"/>
    <n v="173"/>
    <n v="2.95"/>
    <x v="0"/>
    <n v="1.73"/>
    <n v="1.58"/>
    <n v="1.427394331675389"/>
    <n v="0.64803702658062667"/>
    <n v="6.8349275169662948E-4"/>
    <n v="1.9606679751053901"/>
    <n v="5"/>
  </r>
  <r>
    <x v="1"/>
    <n v="2"/>
    <n v="14"/>
    <n v="7"/>
    <n v="19"/>
    <s v="Cenizo"/>
    <s v="Leucophyllum frutescens"/>
    <s v="Le.fr"/>
    <n v="215"/>
    <n v="230"/>
    <n v="2.8"/>
    <n v="2.8"/>
    <n v="238"/>
    <n v="2.8"/>
    <x v="0"/>
    <n v="2.38"/>
    <n v="2.2250000000000001"/>
    <n v="1.3919099392484333"/>
    <n v="0.63192711241878874"/>
    <n v="6.1575216010359933E-4"/>
    <n v="3.8882117826694929"/>
    <n v="5"/>
  </r>
  <r>
    <x v="1"/>
    <n v="2"/>
    <n v="14"/>
    <n v="7"/>
    <n v="19"/>
    <s v="Mezquite"/>
    <s v="Prosopis glandulosa"/>
    <s v="Pr.gl"/>
    <n v="224"/>
    <n v="164"/>
    <n v="2"/>
    <n v="1.6"/>
    <n v="154"/>
    <n v="1.8"/>
    <x v="0"/>
    <n v="1.54"/>
    <n v="1.94"/>
    <n v="0.85840779081491769"/>
    <n v="0.38971713702997263"/>
    <n v="2.5446900494077327E-4"/>
    <n v="2.9559245277626363"/>
    <n v="5"/>
  </r>
  <r>
    <x v="1"/>
    <n v="2"/>
    <n v="14"/>
    <n v="7"/>
    <n v="19"/>
    <s v="Palo verde"/>
    <s v="Parkinsonia texana"/>
    <s v="Pa.te"/>
    <n v="60"/>
    <n v="99"/>
    <n v="1.6"/>
    <n v="1.8"/>
    <n v="141"/>
    <n v="1.7000000000000002"/>
    <x v="0"/>
    <n v="1.41"/>
    <n v="0.79500000000000004"/>
    <n v="0.8299700702587105"/>
    <n v="0.37680641189745456"/>
    <n v="2.2698006922186259E-4"/>
    <n v="0.49639127422127227"/>
    <n v="5"/>
  </r>
  <r>
    <x v="1"/>
    <n v="2"/>
    <n v="14"/>
    <n v="7"/>
    <n v="19"/>
    <s v="Plantana"/>
    <m/>
    <s v="Plata"/>
    <n v="196"/>
    <n v="180"/>
    <n v="0.7"/>
    <n v="1.9"/>
    <n v="168"/>
    <n v="1.2999999999999998"/>
    <x v="0"/>
    <n v="1.68"/>
    <n v="1.88"/>
    <n v="0.62900472909227345"/>
    <n v="0.28556814700789218"/>
    <n v="1.3273228961416871E-4"/>
    <n v="2.7759112687119409"/>
    <n v="5"/>
  </r>
  <r>
    <x v="1"/>
    <n v="2"/>
    <n v="14"/>
    <n v="7"/>
    <n v="19"/>
    <s v="Cenizo"/>
    <s v="Leucophyllum frutescens"/>
    <s v="Le.fr"/>
    <n v="150"/>
    <n v="116"/>
    <n v="1"/>
    <n v="1.1000000000000001"/>
    <n v="192"/>
    <n v="1.05"/>
    <x v="0"/>
    <n v="1.92"/>
    <n v="1.33"/>
    <n v="0.48480906261757234"/>
    <n v="0.22010331442837786"/>
    <n v="8.6590147514568685E-5"/>
    <n v="1.3892908112337463"/>
    <n v="5"/>
  </r>
  <r>
    <x v="1"/>
    <n v="2"/>
    <n v="14"/>
    <n v="7"/>
    <n v="19"/>
    <s v="Cenizo"/>
    <s v="Leucophyllum frutescens"/>
    <s v="Le.fr"/>
    <n v="140"/>
    <n v="141"/>
    <n v="1"/>
    <n v="1.1000000000000001"/>
    <n v="151"/>
    <n v="1.05"/>
    <x v="0"/>
    <n v="1.51"/>
    <n v="1.405"/>
    <n v="0.5548229130001805"/>
    <n v="0.25188960250208198"/>
    <n v="8.6590147514568685E-5"/>
    <n v="1.5503956095006479"/>
    <n v="5"/>
  </r>
  <r>
    <x v="1"/>
    <n v="2"/>
    <n v="15"/>
    <n v="8"/>
    <n v="20"/>
    <s v="Huizache"/>
    <s v="Acacia farnesiana "/>
    <s v="Ac.fa"/>
    <n v="650"/>
    <n v="580"/>
    <n v="19.899999999999999"/>
    <n v="15.6"/>
    <n v="490"/>
    <n v="17.75"/>
    <x v="1"/>
    <n v="4.9000000000000004"/>
    <n v="6.15"/>
    <n v="58.243349512845477"/>
    <n v="26.442480678831846"/>
    <n v="2.4744950885540854E-2"/>
    <n v="29.705722035099992"/>
    <n v="20"/>
  </r>
  <r>
    <x v="1"/>
    <n v="2"/>
    <n v="15"/>
    <n v="8"/>
    <n v="20"/>
    <s v="Retama"/>
    <s v="Parkinsonia acueleata"/>
    <s v="Pa.ac"/>
    <n v="410"/>
    <n v="460"/>
    <n v="11.4"/>
    <n v="11.8"/>
    <n v="480"/>
    <n v="11.600000000000001"/>
    <x v="2"/>
    <n v="4.8"/>
    <n v="4.3499999999999996"/>
    <n v="25.006243212232292"/>
    <n v="11.35283441835346"/>
    <n v="1.0568317686676067E-2"/>
    <n v="14.861696746888212"/>
    <n v="10"/>
  </r>
  <r>
    <x v="1"/>
    <n v="2"/>
    <n v="15"/>
    <n v="8"/>
    <n v="20"/>
    <s v="Cenizo"/>
    <s v="Leucophyllum frutescens"/>
    <s v="Le.fr"/>
    <n v="122"/>
    <n v="180"/>
    <n v="7.1"/>
    <n v="11.4"/>
    <n v="194"/>
    <n v="9.25"/>
    <x v="2"/>
    <n v="1.94"/>
    <n v="1.51"/>
    <n v="7.9498158880298773"/>
    <n v="3.6092164131655644"/>
    <n v="6.7200630355694164E-3"/>
    <n v="1.7907863523625218"/>
    <n v="10"/>
  </r>
  <r>
    <x v="1"/>
    <n v="2"/>
    <n v="15"/>
    <n v="8"/>
    <n v="20"/>
    <s v="Cenizo"/>
    <s v="Leucophyllum frutescens"/>
    <s v="Le.fr"/>
    <n v="372"/>
    <n v="290"/>
    <n v="8.1199999999999992"/>
    <n v="8.5"/>
    <n v="275"/>
    <n v="8.3099999999999987"/>
    <x v="2"/>
    <n v="2.75"/>
    <n v="3.31"/>
    <n v="8.4799850770431799"/>
    <n v="3.849913224977604"/>
    <n v="5.4236534111390521E-3"/>
    <n v="8.604900817998784"/>
    <n v="10"/>
  </r>
  <r>
    <x v="1"/>
    <n v="2"/>
    <n v="15"/>
    <n v="8"/>
    <n v="20"/>
    <s v="Ebano"/>
    <s v="Ebenopsis ebano"/>
    <s v="Eb.eb"/>
    <n v="240"/>
    <n v="392"/>
    <n v="5.8"/>
    <n v="5.6"/>
    <n v="325"/>
    <n v="5.6999999999999993"/>
    <x v="0"/>
    <n v="3.25"/>
    <n v="3.16"/>
    <n v="4.8909221157915743"/>
    <n v="2.2204786405693748"/>
    <n v="2.5517586328783091E-3"/>
    <n v="7.8426719004215606"/>
    <n v="5"/>
  </r>
  <r>
    <x v="1"/>
    <n v="2"/>
    <n v="15"/>
    <n v="8"/>
    <n v="20"/>
    <s v="Huizache"/>
    <s v="Acacia farnesiana "/>
    <s v="Ac.fa"/>
    <n v="146"/>
    <n v="118"/>
    <n v="6.1"/>
    <n v="5.3"/>
    <n v="221"/>
    <n v="5.6999999999999993"/>
    <x v="0"/>
    <n v="2.21"/>
    <n v="1.32"/>
    <n v="3.8875886502348704"/>
    <n v="1.7649652472066313"/>
    <n v="2.5517586328783091E-3"/>
    <n v="1.3684777599037141"/>
    <n v="5"/>
  </r>
  <r>
    <x v="1"/>
    <n v="2"/>
    <n v="15"/>
    <n v="8"/>
    <n v="20"/>
    <s v="Ebano"/>
    <s v="Ebenopsis ebano"/>
    <s v="Eb.eb"/>
    <n v="260"/>
    <n v="246"/>
    <n v="6"/>
    <n v="4.5"/>
    <n v="323"/>
    <n v="5.25"/>
    <x v="0"/>
    <n v="3.23"/>
    <n v="2.5299999999999998"/>
    <n v="4.2181879131249493"/>
    <n v="1.9150573125587271"/>
    <n v="2.1647536878642167E-3"/>
    <n v="5.0272551040907256"/>
    <n v="5"/>
  </r>
  <r>
    <x v="1"/>
    <n v="2"/>
    <n v="15"/>
    <n v="8"/>
    <n v="20"/>
    <s v="Cenizo"/>
    <s v="Leucophyllum frutescens"/>
    <s v="Le.fr"/>
    <n v="110"/>
    <n v="112"/>
    <n v="3.6"/>
    <n v="6.4"/>
    <n v="130"/>
    <n v="5"/>
    <x v="0"/>
    <n v="1.3"/>
    <n v="1.1100000000000001"/>
    <n v="2.540060104740363"/>
    <n v="1.153187287552125"/>
    <n v="1.9634954084936209E-3"/>
    <n v="0.96768907712199614"/>
    <n v="5"/>
  </r>
  <r>
    <x v="1"/>
    <n v="2"/>
    <n v="15"/>
    <n v="8"/>
    <n v="20"/>
    <s v="Anacahuita"/>
    <s v="Cordia boissieri"/>
    <s v="Co.bo"/>
    <n v="199"/>
    <n v="222"/>
    <n v="5"/>
    <n v="4.9000000000000004"/>
    <n v="138"/>
    <n v="4.95"/>
    <x v="0"/>
    <n v="1.38"/>
    <n v="2.105"/>
    <n v="2.560587741471064"/>
    <n v="1.1625068346278631"/>
    <n v="1.9244218498645977E-3"/>
    <n v="3.4801188969681784"/>
    <n v="5"/>
  </r>
  <r>
    <x v="1"/>
    <n v="2"/>
    <n v="15"/>
    <n v="8"/>
    <n v="20"/>
    <s v="Cenizo"/>
    <s v="Leucophyllum frutescens"/>
    <s v="Le.fr"/>
    <n v="115"/>
    <n v="116"/>
    <n v="5"/>
    <n v="4.2"/>
    <n v="146"/>
    <n v="4.5999999999999996"/>
    <x v="0"/>
    <n v="1.46"/>
    <n v="1.155"/>
    <n v="2.3734198959283996"/>
    <n v="1.0775326327514936"/>
    <n v="1.6619025137490004E-3"/>
    <n v="1.047740784926281"/>
    <n v="5"/>
  </r>
  <r>
    <x v="1"/>
    <n v="2"/>
    <n v="15"/>
    <n v="8"/>
    <n v="20"/>
    <s v="Mezquite"/>
    <s v="Prosopis glandulosa"/>
    <s v="Pr.gl"/>
    <n v="131"/>
    <n v="26"/>
    <n v="4.4000000000000004"/>
    <n v="4.8"/>
    <n v="319"/>
    <n v="4.5999999999999996"/>
    <x v="0"/>
    <n v="3.19"/>
    <n v="0.78500000000000003"/>
    <n v="3.3330825076361252"/>
    <n v="1.5132194584668008"/>
    <n v="1.6619025137490004E-3"/>
    <n v="0.48398198323959257"/>
    <n v="5"/>
  </r>
  <r>
    <x v="1"/>
    <n v="2"/>
    <n v="15"/>
    <n v="8"/>
    <n v="20"/>
    <s v="Cenizo"/>
    <s v="Leucophyllum frutescens"/>
    <s v="Le.fr"/>
    <n v="76"/>
    <n v="67"/>
    <n v="3.6"/>
    <n v="4.8"/>
    <n v="140"/>
    <n v="4.2"/>
    <x v="0"/>
    <n v="1.4"/>
    <n v="0.71499999999999997"/>
    <n v="2.0884728661976251"/>
    <n v="0.94816668125372183"/>
    <n v="1.385442360233099E-3"/>
    <n v="0.40151517608286041"/>
    <n v="5"/>
  </r>
  <r>
    <x v="1"/>
    <n v="2"/>
    <n v="15"/>
    <n v="8"/>
    <n v="20"/>
    <s v="Cenizo"/>
    <s v="Leucophyllum frutescens"/>
    <s v="Le.fr"/>
    <n v="120"/>
    <n v="114"/>
    <n v="3.4"/>
    <n v="5"/>
    <n v="100"/>
    <n v="4.2"/>
    <x v="0"/>
    <n v="1"/>
    <n v="1.17"/>
    <n v="1.9236241808280878"/>
    <n v="0.8733253780959519"/>
    <n v="1.385442360233099E-3"/>
    <n v="1.0751315458747668"/>
    <n v="5"/>
  </r>
  <r>
    <x v="1"/>
    <n v="2"/>
    <n v="15"/>
    <n v="8"/>
    <n v="20"/>
    <s v="Cenizo"/>
    <s v="Leucophyllum frutescens"/>
    <s v="Le.fr"/>
    <n v="77"/>
    <n v="89"/>
    <n v="4.4000000000000004"/>
    <n v="3.8"/>
    <n v="86"/>
    <n v="4.0999999999999996"/>
    <x v="0"/>
    <n v="0.86"/>
    <n v="0.83"/>
    <n v="1.8226540906659758"/>
    <n v="0.82748495716235304"/>
    <n v="1.3202543126711102E-3"/>
    <n v="0.54106079476450208"/>
    <n v="5"/>
  </r>
  <r>
    <x v="1"/>
    <n v="2"/>
    <n v="15"/>
    <n v="8"/>
    <n v="20"/>
    <s v="Jara"/>
    <s v="Senecio salignus"/>
    <s v="Se.sa"/>
    <n v="99"/>
    <n v="86"/>
    <n v="4.3"/>
    <n v="3"/>
    <n v="284"/>
    <n v="3.65"/>
    <x v="0"/>
    <n v="2.84"/>
    <n v="0.92500000000000004"/>
    <n v="2.1571528828199606"/>
    <n v="0.97934740880026216"/>
    <n v="1.0463467031862504E-3"/>
    <n v="0.6720063035569418"/>
    <n v="5"/>
  </r>
  <r>
    <x v="1"/>
    <n v="2"/>
    <n v="15"/>
    <n v="8"/>
    <n v="20"/>
    <s v="Huizache"/>
    <s v="Acacia farnesiana "/>
    <s v="Ac.fa"/>
    <n v="148"/>
    <n v="139"/>
    <n v="3"/>
    <n v="3.2"/>
    <n v="289"/>
    <n v="3.1"/>
    <x v="0"/>
    <n v="2.89"/>
    <n v="1.4350000000000001"/>
    <n v="1.6771541779363917"/>
    <n v="0.76142799678312179"/>
    <n v="7.5476763502494771E-4"/>
    <n v="1.6173115330221104"/>
    <n v="5"/>
  </r>
  <r>
    <x v="1"/>
    <n v="2"/>
    <n v="15"/>
    <n v="8"/>
    <n v="20"/>
    <s v="Mezquite"/>
    <s v="Prosopis glandulosa"/>
    <s v="Pr.gl"/>
    <n v="142"/>
    <n v="190"/>
    <n v="3"/>
    <n v="3.1"/>
    <n v="319"/>
    <n v="3.05"/>
    <x v="0"/>
    <n v="3.19"/>
    <n v="1.66"/>
    <n v="1.6754561527985465"/>
    <n v="0.7606570933705401"/>
    <n v="7.3061664150047623E-4"/>
    <n v="2.1642431790580083"/>
    <n v="5"/>
  </r>
  <r>
    <x v="1"/>
    <n v="2"/>
    <n v="15"/>
    <n v="8"/>
    <n v="20"/>
    <s v="Cenizo"/>
    <s v="Leucophyllum frutescens"/>
    <s v="Le.fr"/>
    <n v="39"/>
    <n v="46"/>
    <n v="2"/>
    <n v="2.8"/>
    <n v="88"/>
    <n v="2.4"/>
    <x v="0"/>
    <n v="0.88"/>
    <n v="0.42499999999999999"/>
    <n v="1.1406285339727693"/>
    <n v="0.51784535442363733"/>
    <n v="4.523893421169302E-4"/>
    <n v="0.14186254326366407"/>
    <n v="5"/>
  </r>
  <r>
    <x v="1"/>
    <n v="2"/>
    <n v="15"/>
    <n v="8"/>
    <n v="20"/>
    <s v="Huizache"/>
    <s v="Acacia farnesiana "/>
    <s v="Ac.fa"/>
    <n v="154"/>
    <n v="133"/>
    <n v="2.1"/>
    <n v="2.1"/>
    <n v="236"/>
    <n v="2.1"/>
    <x v="0"/>
    <n v="2.36"/>
    <n v="1.4350000000000001"/>
    <n v="0.95067258140717736"/>
    <n v="0.43160535195885852"/>
    <n v="3.4636059005827474E-4"/>
    <n v="1.6173115330221104"/>
    <n v="5"/>
  </r>
  <r>
    <x v="1"/>
    <n v="2"/>
    <n v="16"/>
    <n v="9"/>
    <n v="21"/>
    <s v="Huizache"/>
    <s v="Acacia farnesiana "/>
    <s v="Ac.fa"/>
    <n v="670"/>
    <n v="630"/>
    <n v="20.100000000000001"/>
    <n v="22.2"/>
    <n v="483"/>
    <n v="21.15"/>
    <x v="1"/>
    <n v="4.83"/>
    <n v="6.5"/>
    <n v="80.954218917009243"/>
    <n v="36.753215388322197"/>
    <n v="3.5132626994635499E-2"/>
    <n v="33.183072403542191"/>
    <n v="20"/>
  </r>
  <r>
    <x v="1"/>
    <n v="2"/>
    <n v="16"/>
    <n v="9"/>
    <n v="21"/>
    <s v="Mezquite"/>
    <s v="Prosopis glandulosa"/>
    <s v="Pr.gl"/>
    <n v="218"/>
    <n v="289"/>
    <n v="18.399999999999999"/>
    <n v="18.899999999999999"/>
    <n v="276"/>
    <n v="18.649999999999999"/>
    <x v="1"/>
    <n v="2.76"/>
    <n v="2.5350000000000001"/>
    <n v="37.860264602734283"/>
    <n v="17.188560129641363"/>
    <n v="2.7317915268830897E-2"/>
    <n v="5.0471453125787678"/>
    <n v="20"/>
  </r>
  <r>
    <x v="1"/>
    <n v="2"/>
    <n v="16"/>
    <n v="9"/>
    <n v="21"/>
    <s v="Huizache"/>
    <s v="Acacia farnesiana "/>
    <s v="Ac.fa"/>
    <n v="370"/>
    <n v="360"/>
    <n v="13.9"/>
    <n v="13.2"/>
    <n v="465"/>
    <n v="13.55"/>
    <x v="4"/>
    <n v="4.6500000000000004"/>
    <n v="3.65"/>
    <n v="32.825009623974061"/>
    <n v="14.902554369284225"/>
    <n v="1.4420106629518E-2"/>
    <n v="10.463467031862505"/>
    <n v="15"/>
  </r>
  <r>
    <x v="1"/>
    <n v="2"/>
    <n v="16"/>
    <n v="9"/>
    <n v="21"/>
    <s v="Huizache"/>
    <s v="Acacia farnesiana "/>
    <s v="Ac.fa"/>
    <n v="450"/>
    <n v="342"/>
    <n v="9.1"/>
    <n v="15.4"/>
    <n v="393"/>
    <n v="12.25"/>
    <x v="2"/>
    <n v="3.93"/>
    <n v="3.96"/>
    <n v="23.271368114483231"/>
    <n v="10.565201123975386"/>
    <n v="1.1785881189482957E-2"/>
    <n v="12.316299839133425"/>
    <n v="10"/>
  </r>
  <r>
    <x v="1"/>
    <n v="2"/>
    <n v="16"/>
    <n v="9"/>
    <n v="21"/>
    <s v="Huizache"/>
    <s v="Acacia farnesiana "/>
    <s v="Ac.fa"/>
    <n v="315"/>
    <n v="387"/>
    <n v="12"/>
    <n v="12.3"/>
    <n v="364"/>
    <n v="12.15"/>
    <x v="2"/>
    <n v="3.64"/>
    <n v="3.51"/>
    <n v="21.430883988396829"/>
    <n v="9.7296213307321615"/>
    <n v="1.159424403761398E-2"/>
    <n v="9.6761839128729008"/>
    <n v="10"/>
  </r>
  <r>
    <x v="1"/>
    <n v="2"/>
    <n v="16"/>
    <n v="9"/>
    <n v="21"/>
    <s v="Cenizo"/>
    <s v="Leucophyllum frutescens"/>
    <s v="Le.fr"/>
    <n v="280"/>
    <n v="274"/>
    <n v="11.3"/>
    <n v="11.7"/>
    <n v="137"/>
    <n v="11.5"/>
    <x v="2"/>
    <n v="1.37"/>
    <n v="2.77"/>
    <n v="9.0004173665093177"/>
    <n v="4.0861894843952307"/>
    <n v="1.0386890710931254E-2"/>
    <n v="6.0262815679322808"/>
    <n v="10"/>
  </r>
  <r>
    <x v="1"/>
    <n v="2"/>
    <n v="16"/>
    <n v="9"/>
    <n v="21"/>
    <s v="Cenizo"/>
    <s v="Leucophyllum frutescens"/>
    <s v="Le.fr"/>
    <n v="232"/>
    <n v="218"/>
    <n v="9.1999999999999993"/>
    <n v="9.6999999999999993"/>
    <n v="194"/>
    <n v="9.4499999999999993"/>
    <x v="2"/>
    <n v="1.94"/>
    <n v="2.25"/>
    <n v="8.2447123965626368"/>
    <n v="3.7430994280394372"/>
    <n v="7.0138019486800599E-3"/>
    <n v="3.9760782021995817"/>
    <n v="10"/>
  </r>
  <r>
    <x v="1"/>
    <n v="2"/>
    <n v="16"/>
    <n v="9"/>
    <n v="21"/>
    <s v="Anacahuita"/>
    <s v="Cordia boissieri"/>
    <s v="Co.bo"/>
    <n v="310"/>
    <n v="340"/>
    <n v="9.8000000000000007"/>
    <n v="8.1"/>
    <n v="191"/>
    <n v="8.9499999999999993"/>
    <x v="2"/>
    <n v="1.91"/>
    <n v="3.25"/>
    <n v="7.4377754489416867"/>
    <n v="3.3767500538195261"/>
    <n v="6.2912356383544102E-3"/>
    <n v="8.2957681008855477"/>
    <n v="10"/>
  </r>
  <r>
    <x v="1"/>
    <n v="2"/>
    <n v="16"/>
    <n v="9"/>
    <n v="21"/>
    <s v="Huizache"/>
    <s v="Acacia farnesiana "/>
    <s v="Ac.fa"/>
    <n v="290"/>
    <n v="196"/>
    <n v="8.9"/>
    <n v="8.6999999999999993"/>
    <n v="337"/>
    <n v="8.8000000000000007"/>
    <x v="2"/>
    <n v="3.37"/>
    <n v="2.4300000000000002"/>
    <n v="10.992119316663095"/>
    <n v="4.9904221697650453"/>
    <n v="6.0821233773498407E-3"/>
    <n v="4.6376976150455924"/>
    <n v="10"/>
  </r>
  <r>
    <x v="1"/>
    <n v="2"/>
    <n v="16"/>
    <n v="9"/>
    <n v="21"/>
    <s v="Cenizo"/>
    <s v="Leucophyllum frutescens"/>
    <s v="Le.fr"/>
    <n v="235"/>
    <n v="270"/>
    <n v="8.4"/>
    <n v="8.5"/>
    <n v="245"/>
    <n v="8.4499999999999993"/>
    <x v="2"/>
    <n v="2.4500000000000002"/>
    <n v="2.5249999999999999"/>
    <n v="8.027719430088446"/>
    <n v="3.6445846212601545"/>
    <n v="5.6079392361986294E-3"/>
    <n v="5.0074041655108559"/>
    <n v="10"/>
  </r>
  <r>
    <x v="1"/>
    <n v="2"/>
    <n v="16"/>
    <n v="9"/>
    <n v="21"/>
    <s v="Anacahuita"/>
    <s v="Cordia boissieri"/>
    <s v="Co.bo"/>
    <n v="335"/>
    <n v="340"/>
    <n v="8.1"/>
    <n v="8.5"/>
    <n v="222"/>
    <n v="8.3000000000000007"/>
    <x v="2"/>
    <n v="2.2200000000000002"/>
    <n v="3.375"/>
    <n v="7.258858367842759"/>
    <n v="3.2955216990006129"/>
    <n v="5.4106079476450219E-3"/>
    <n v="8.9461759549490587"/>
    <n v="10"/>
  </r>
  <r>
    <x v="1"/>
    <n v="2"/>
    <n v="16"/>
    <n v="9"/>
    <n v="21"/>
    <s v="Ebano"/>
    <s v="Ebenopsis ebano"/>
    <s v="Eb.eb"/>
    <n v="220"/>
    <n v="200"/>
    <n v="11"/>
    <n v="5.6"/>
    <n v="353"/>
    <n v="8.3000000000000007"/>
    <x v="2"/>
    <n v="3.53"/>
    <n v="2.1"/>
    <n v="10.235017565313148"/>
    <n v="4.6466979746521693"/>
    <n v="5.4106079476450219E-3"/>
    <n v="3.4636059005827469"/>
    <n v="10"/>
  </r>
  <r>
    <x v="1"/>
    <n v="2"/>
    <n v="16"/>
    <n v="9"/>
    <n v="21"/>
    <s v="Cenizo"/>
    <s v="Leucophyllum frutescens"/>
    <s v="Le.fr"/>
    <n v="70"/>
    <n v="63"/>
    <n v="5.3"/>
    <n v="5.6"/>
    <n v="105"/>
    <n v="5.4499999999999993"/>
    <x v="0"/>
    <n v="1.05"/>
    <n v="0.66500000000000004"/>
    <n v="2.6310226187386965"/>
    <n v="1.1944842689073683"/>
    <n v="2.3328288948312702E-3"/>
    <n v="0.34732270280843658"/>
    <n v="5"/>
  </r>
  <r>
    <x v="1"/>
    <n v="2"/>
    <n v="16"/>
    <n v="9"/>
    <n v="21"/>
    <s v="Huizache"/>
    <s v="Acacia farnesiana "/>
    <s v="Ac.fa"/>
    <n v="217"/>
    <n v="189"/>
    <n v="5.7"/>
    <n v="5.0999999999999996"/>
    <n v="398"/>
    <n v="5.4"/>
    <x v="0"/>
    <n v="3.98"/>
    <n v="2.0299999999999998"/>
    <n v="5.0676830422374639"/>
    <n v="2.3007281011758085"/>
    <n v="2.2902210444669595E-3"/>
    <n v="3.2365472915445439"/>
    <n v="5"/>
  </r>
  <r>
    <x v="1"/>
    <n v="2"/>
    <n v="16"/>
    <n v="9"/>
    <n v="21"/>
    <s v="Mezquite"/>
    <s v="Prosopis glandulosa"/>
    <s v="Pr.gl"/>
    <n v="140"/>
    <n v="193"/>
    <n v="6.1"/>
    <n v="3.8"/>
    <n v="314"/>
    <n v="4.9499999999999993"/>
    <x v="0"/>
    <n v="3.14"/>
    <n v="1.665"/>
    <n v="3.7469039703663025"/>
    <n v="1.7010944025463013"/>
    <n v="1.9244218498645975E-3"/>
    <n v="2.1773004235244913"/>
    <n v="5"/>
  </r>
  <r>
    <x v="1"/>
    <n v="2"/>
    <n v="16"/>
    <n v="9"/>
    <n v="21"/>
    <s v="Cenizo"/>
    <s v="Leucophyllum frutescens"/>
    <s v="Le.fr"/>
    <n v="79"/>
    <n v="110"/>
    <n v="4.8"/>
    <n v="5"/>
    <n v="123"/>
    <n v="4.9000000000000004"/>
    <x v="0"/>
    <n v="1.23"/>
    <n v="0.94499999999999995"/>
    <n v="2.4303547680325992"/>
    <n v="1.1033810646868001"/>
    <n v="1.8857409903172736E-3"/>
    <n v="0.70138019486800618"/>
    <n v="5"/>
  </r>
  <r>
    <x v="1"/>
    <n v="2"/>
    <n v="16"/>
    <n v="9"/>
    <n v="21"/>
    <s v="Cenizo"/>
    <s v="Leucophyllum frutescens"/>
    <s v="Le.fr"/>
    <n v="170"/>
    <n v="130"/>
    <n v="5.6"/>
    <n v="4.0999999999999996"/>
    <n v="136"/>
    <n v="4.8499999999999996"/>
    <x v="0"/>
    <n v="1.36"/>
    <n v="1.5"/>
    <n v="2.4809494873776283"/>
    <n v="1.1263510672694432"/>
    <n v="1.8474528298516471E-3"/>
    <n v="1.7671458676442586"/>
    <n v="5"/>
  </r>
  <r>
    <x v="1"/>
    <n v="2"/>
    <n v="16"/>
    <n v="9"/>
    <n v="21"/>
    <s v="Cenizo"/>
    <s v="Leucophyllum frutescens"/>
    <s v="Le.fr"/>
    <n v="80"/>
    <n v="70"/>
    <n v="4.4000000000000004"/>
    <n v="4.9000000000000004"/>
    <n v="122"/>
    <n v="4.6500000000000004"/>
    <x v="0"/>
    <n v="1.22"/>
    <n v="0.75"/>
    <n v="2.272862118206727"/>
    <n v="1.0318794016658541"/>
    <n v="1.6982271788061329E-3"/>
    <n v="0.44178646691106466"/>
    <n v="5"/>
  </r>
  <r>
    <x v="1"/>
    <n v="2"/>
    <n v="16"/>
    <n v="9"/>
    <n v="21"/>
    <s v="Ebano"/>
    <s v="Ebenopsis ebano"/>
    <s v="Eb.eb"/>
    <n v="192"/>
    <n v="206"/>
    <n v="3.6"/>
    <n v="3.6"/>
    <n v="284"/>
    <n v="3.6"/>
    <x v="0"/>
    <n v="2.84"/>
    <n v="1.99"/>
    <n v="2.1104526604631553"/>
    <n v="0.95814550785027253"/>
    <n v="1.0178760197630931E-3"/>
    <n v="3.1102552668702352"/>
    <n v="5"/>
  </r>
  <r>
    <x v="1"/>
    <n v="2"/>
    <n v="16"/>
    <n v="9"/>
    <n v="21"/>
    <s v="Huizache"/>
    <s v="Acacia farnesiana "/>
    <s v="Ac.fa"/>
    <n v="96"/>
    <n v="120"/>
    <n v="2.2000000000000002"/>
    <n v="2.1"/>
    <n v="247"/>
    <n v="2.1500000000000004"/>
    <x v="0"/>
    <n v="2.4700000000000002"/>
    <n v="1.08"/>
    <n v="0.97562567217724594"/>
    <n v="0.44293405516846968"/>
    <n v="3.6305030103047064E-4"/>
    <n v="0.91608841778678374"/>
    <n v="5"/>
  </r>
  <r>
    <x v="1"/>
    <n v="2"/>
    <n v="17"/>
    <n v="10"/>
    <n v="22"/>
    <s v="Huizache"/>
    <s v="Acacia farnesiana "/>
    <s v="Ac.fa"/>
    <n v="300"/>
    <n v="330"/>
    <n v="16"/>
    <n v="13.4"/>
    <n v="423"/>
    <n v="14.7"/>
    <x v="4"/>
    <n v="4.2300000000000004"/>
    <n v="3.15"/>
    <n v="35.264321338868392"/>
    <n v="16.010001887846251"/>
    <n v="1.6971668912855457E-2"/>
    <n v="7.7931132763111801"/>
    <n v="15"/>
  </r>
  <r>
    <x v="1"/>
    <n v="2"/>
    <n v="17"/>
    <n v="10"/>
    <n v="22"/>
    <s v="Cenizo"/>
    <s v="Leucophyllum frutescens"/>
    <s v="Le.fr"/>
    <n v="232"/>
    <n v="243"/>
    <n v="9.1999999999999993"/>
    <n v="9.3000000000000007"/>
    <n v="191"/>
    <n v="9.25"/>
    <x v="2"/>
    <n v="1.91"/>
    <n v="2.375"/>
    <n v="7.8639150554767987"/>
    <n v="3.5702174351864668"/>
    <n v="6.7200630355694164E-3"/>
    <n v="4.4301365154137313"/>
    <n v="10"/>
  </r>
  <r>
    <x v="1"/>
    <n v="2"/>
    <n v="17"/>
    <n v="10"/>
    <n v="22"/>
    <s v="Cenizo"/>
    <s v="Leucophyllum frutescens"/>
    <s v="Le.fr"/>
    <n v="210"/>
    <n v="163"/>
    <n v="9"/>
    <n v="8.6999999999999993"/>
    <n v="111"/>
    <n v="8.85"/>
    <x v="2"/>
    <n v="1.1100000000000001"/>
    <n v="1.865"/>
    <n v="5.2209393675248901"/>
    <n v="2.3703064728563001"/>
    <n v="6.1514347652696635E-3"/>
    <n v="2.7317915268830895"/>
    <n v="10"/>
  </r>
  <r>
    <x v="1"/>
    <n v="2"/>
    <n v="17"/>
    <n v="10"/>
    <n v="22"/>
    <s v="Huizache"/>
    <s v="Acacia farnesiana "/>
    <s v="Ac.fa"/>
    <n v="130"/>
    <n v="130"/>
    <n v="3.5"/>
    <n v="4"/>
    <n v="90"/>
    <n v="3.75"/>
    <x v="0"/>
    <n v="0.9"/>
    <n v="1.3"/>
    <n v="1.6814302919554103"/>
    <n v="0.76336935254775629"/>
    <n v="1.1044661672776617E-3"/>
    <n v="1.3273228961416876"/>
    <n v="5"/>
  </r>
  <r>
    <x v="1"/>
    <n v="2"/>
    <n v="17"/>
    <n v="10"/>
    <n v="22"/>
    <s v="Plantana"/>
    <m/>
    <s v="Plata"/>
    <n v="188"/>
    <n v="147"/>
    <n v="3.4"/>
    <n v="3.1"/>
    <n v="121"/>
    <n v="3.25"/>
    <x v="0"/>
    <n v="1.21"/>
    <n v="1.675"/>
    <n v="1.5177199539786199"/>
    <n v="0.68904485910629343"/>
    <n v="8.2957681008855489E-4"/>
    <n v="2.2035327221819658"/>
    <n v="5"/>
  </r>
  <r>
    <x v="1"/>
    <n v="2"/>
    <n v="17"/>
    <n v="10"/>
    <n v="22"/>
    <s v="Mezquite"/>
    <s v="Prosopis glandulosa"/>
    <s v="Pr.gl"/>
    <n v="219"/>
    <n v="122"/>
    <n v="2.6"/>
    <n v="2.9"/>
    <n v="227"/>
    <n v="2.75"/>
    <x v="0"/>
    <n v="2.27"/>
    <n v="1.7050000000000001"/>
    <n v="1.3504553316110806"/>
    <n v="0.61310672055143056"/>
    <n v="5.9395736106932027E-4"/>
    <n v="2.2831720959504676"/>
    <n v="5"/>
  </r>
  <r>
    <x v="1"/>
    <n v="2"/>
    <n v="17"/>
    <n v="10"/>
    <n v="22"/>
    <s v="Ebano"/>
    <s v="Ebenopsis ebano"/>
    <s v="Eb.eb"/>
    <n v="200"/>
    <n v="212"/>
    <n v="2.9"/>
    <n v="2.1"/>
    <n v="221"/>
    <n v="2.5"/>
    <x v="0"/>
    <n v="2.21"/>
    <n v="2.06"/>
    <n v="1.1900604365145082"/>
    <n v="0.54028743817758673"/>
    <n v="4.9087385212340522E-4"/>
    <n v="3.3329156461934115"/>
    <n v="5"/>
  </r>
  <r>
    <x v="1"/>
    <n v="2"/>
    <n v="17"/>
    <n v="10"/>
    <n v="22"/>
    <s v="Huizache"/>
    <s v="Acacia farnesiana "/>
    <s v="Ac.fa"/>
    <n v="42"/>
    <n v="12"/>
    <n v="0.6"/>
    <n v="0.6"/>
    <n v="130"/>
    <n v="0.6"/>
    <x v="0"/>
    <n v="1.3"/>
    <n v="0.27"/>
    <n v="0.41118689290503668"/>
    <n v="0.18667884937888665"/>
    <n v="2.8274333882308137E-5"/>
    <n v="5.7255526111673984E-2"/>
    <n v="5"/>
  </r>
  <r>
    <x v="1"/>
    <n v="2"/>
    <n v="18"/>
    <n v="11"/>
    <n v="23"/>
    <s v="Huizache"/>
    <s v="Acacia farnesiana "/>
    <s v="Ac.fa"/>
    <n v="566"/>
    <n v="568"/>
    <n v="22.2"/>
    <n v="22.4"/>
    <n v="421"/>
    <n v="22.299999999999997"/>
    <x v="1"/>
    <n v="4.21"/>
    <n v="5.67"/>
    <n v="78.860260239975375"/>
    <n v="35.802558148948819"/>
    <n v="3.9057065267591694E-2"/>
    <n v="25.249687015248224"/>
    <n v="20"/>
  </r>
  <r>
    <x v="1"/>
    <n v="2"/>
    <n v="18"/>
    <n v="11"/>
    <n v="23"/>
    <s v="Huizache"/>
    <s v="Acacia farnesiana "/>
    <s v="Ac.fa"/>
    <n v="308"/>
    <n v="207"/>
    <n v="16.8"/>
    <n v="16.7"/>
    <n v="374"/>
    <n v="16.75"/>
    <x v="4"/>
    <n v="3.74"/>
    <n v="2.5750000000000002"/>
    <n v="40.556167511772294"/>
    <n v="18.412500050344622"/>
    <n v="2.2035327221819664E-2"/>
    <n v="5.2076806971772065"/>
    <n v="15"/>
  </r>
  <r>
    <x v="1"/>
    <n v="2"/>
    <n v="18"/>
    <n v="11"/>
    <n v="23"/>
    <s v="Huizache"/>
    <s v="Acacia farnesiana "/>
    <s v="Ac.fa"/>
    <n v="428"/>
    <n v="363"/>
    <n v="17"/>
    <n v="14.1"/>
    <n v="379"/>
    <n v="15.55"/>
    <x v="4"/>
    <n v="3.79"/>
    <n v="3.9550000000000001"/>
    <n v="35.577705999837207"/>
    <n v="16.152278523926093"/>
    <n v="1.8991123940491149E-2"/>
    <n v="12.285217706816971"/>
    <n v="15"/>
  </r>
  <r>
    <x v="1"/>
    <n v="2"/>
    <n v="18"/>
    <n v="11"/>
    <n v="23"/>
    <s v="Huizache"/>
    <s v="Acacia farnesiana "/>
    <s v="Ac.fa"/>
    <n v="392"/>
    <n v="353"/>
    <n v="10"/>
    <n v="11.1"/>
    <n v="348"/>
    <n v="10.55"/>
    <x v="2"/>
    <n v="3.48"/>
    <n v="3.7250000000000001"/>
    <n v="15.806490857741929"/>
    <n v="7.1761468494148364"/>
    <n v="8.7416779081544507E-3"/>
    <n v="10.897890390991719"/>
    <n v="10"/>
  </r>
  <r>
    <x v="1"/>
    <n v="2"/>
    <n v="18"/>
    <n v="11"/>
    <n v="23"/>
    <s v="Anacahuita"/>
    <s v="Cordia boissieri"/>
    <s v="Co.bo"/>
    <n v="331"/>
    <n v="281"/>
    <n v="6.4"/>
    <n v="6.2"/>
    <n v="226"/>
    <n v="6.3000000000000007"/>
    <x v="0"/>
    <n v="2.2599999999999998"/>
    <n v="3.06"/>
    <n v="4.6279419541627345"/>
    <n v="2.1010856471898816"/>
    <n v="3.1172453105244723E-3"/>
    <n v="7.3541542427883471"/>
    <n v="5"/>
  </r>
  <r>
    <x v="1"/>
    <n v="2"/>
    <n v="18"/>
    <n v="11"/>
    <n v="23"/>
    <s v="Mezquite"/>
    <s v="Prosopis glandulosa"/>
    <s v="Pr.gl"/>
    <n v="379"/>
    <n v="211"/>
    <n v="6.4"/>
    <n v="5.9"/>
    <n v="263"/>
    <n v="6.15"/>
    <x v="0"/>
    <n v="2.63"/>
    <n v="2.95"/>
    <n v="4.8766883892194253"/>
    <n v="2.2140165287056193"/>
    <n v="2.9705722035099995E-3"/>
    <n v="6.8349275169662942"/>
    <n v="5"/>
  </r>
  <r>
    <x v="1"/>
    <n v="2"/>
    <n v="18"/>
    <n v="11"/>
    <n v="23"/>
    <s v="Anacahuita"/>
    <s v="Cordia boissieri"/>
    <s v="Co.bo"/>
    <n v="260"/>
    <n v="421"/>
    <n v="6.2"/>
    <n v="5.3"/>
    <n v="270"/>
    <n v="5.75"/>
    <x v="0"/>
    <n v="2.7"/>
    <n v="3.4049999999999998"/>
    <n v="4.4240909299321842"/>
    <n v="2.0085372821892116"/>
    <n v="2.5967226777328135E-3"/>
    <n v="9.1059259413840987"/>
    <n v="5"/>
  </r>
  <r>
    <x v="1"/>
    <n v="2"/>
    <n v="18"/>
    <n v="11"/>
    <n v="23"/>
    <s v="Ebano"/>
    <s v="Ebenopsis ebano"/>
    <s v="Eb.eb"/>
    <n v="240"/>
    <n v="252"/>
    <n v="5"/>
    <n v="5.0999999999999996"/>
    <n v="256"/>
    <n v="5.05"/>
    <x v="0"/>
    <n v="2.56"/>
    <n v="2.46"/>
    <n v="3.4635406755425926"/>
    <n v="1.5724474666963371"/>
    <n v="2.0029616662043423E-3"/>
    <n v="4.7529155256159976"/>
    <n v="5"/>
  </r>
  <r>
    <x v="1"/>
    <n v="2"/>
    <n v="18"/>
    <n v="11"/>
    <n v="23"/>
    <s v="Huizache"/>
    <s v="Acacia farnesiana "/>
    <s v="Ac.fa"/>
    <n v="160"/>
    <n v="190"/>
    <n v="2.4"/>
    <n v="2.6"/>
    <n v="234"/>
    <n v="2.5"/>
    <x v="0"/>
    <n v="2.34"/>
    <n v="1.75"/>
    <n v="1.192671986439346"/>
    <n v="0.5414730818434631"/>
    <n v="4.9087385212340522E-4"/>
    <n v="2.4052818754046852"/>
    <n v="5"/>
  </r>
  <r>
    <x v="1"/>
    <n v="2"/>
    <n v="18"/>
    <n v="11"/>
    <n v="23"/>
    <s v="Cenizo"/>
    <s v="Leucophyllum frutescens"/>
    <s v="Le.fr"/>
    <n v="227"/>
    <n v="300"/>
    <n v="2"/>
    <n v="2.4"/>
    <n v="191"/>
    <n v="2.2000000000000002"/>
    <x v="0"/>
    <n v="1.91"/>
    <n v="2.6349999999999998"/>
    <n v="1.0234316851003338"/>
    <n v="0.46463798503555154"/>
    <n v="3.8013271108436504E-4"/>
    <n v="5.4531961630552468"/>
    <n v="5"/>
  </r>
  <r>
    <x v="1"/>
    <n v="2"/>
    <n v="19"/>
    <n v="12"/>
    <n v="24"/>
    <s v="Huizache"/>
    <s v="Acacia farnesiana "/>
    <s v="Ac.fa"/>
    <n v="133"/>
    <n v="137"/>
    <n v="12"/>
    <n v="12.9"/>
    <n v="165"/>
    <n v="12.45"/>
    <x v="2"/>
    <n v="1.65"/>
    <n v="1.35"/>
    <n v="11.777893652033688"/>
    <n v="5.3471637180232943"/>
    <n v="1.2173867882201298E-2"/>
    <n v="1.4313881527918497"/>
    <n v="10"/>
  </r>
  <r>
    <x v="1"/>
    <n v="2"/>
    <n v="19"/>
    <n v="12"/>
    <n v="24"/>
    <s v="Huizache"/>
    <s v="Acacia farnesiana "/>
    <s v="Ac.fa"/>
    <n v="372"/>
    <n v="366"/>
    <n v="9.9"/>
    <n v="10"/>
    <n v="345"/>
    <n v="9.9499999999999993"/>
    <x v="2"/>
    <n v="3.45"/>
    <n v="3.69"/>
    <n v="14.066845178544966"/>
    <n v="6.3863477110594147"/>
    <n v="7.7756381671755855E-3"/>
    <n v="10.694059932635994"/>
    <n v="10"/>
  </r>
  <r>
    <x v="1"/>
    <n v="2"/>
    <n v="19"/>
    <n v="12"/>
    <n v="24"/>
    <s v="Anacahuita"/>
    <s v="Cordia boissieri"/>
    <s v="Co.bo"/>
    <n v="392"/>
    <n v="310"/>
    <n v="9"/>
    <n v="9.3000000000000007"/>
    <n v="299"/>
    <n v="9.15"/>
    <x v="2"/>
    <n v="2.99"/>
    <n v="3.51"/>
    <n v="10.746334530811106"/>
    <n v="4.8788358769882425"/>
    <n v="6.5755497735042858E-3"/>
    <n v="9.6761839128729008"/>
    <n v="10"/>
  </r>
  <r>
    <x v="1"/>
    <n v="2"/>
    <n v="19"/>
    <n v="12"/>
    <n v="24"/>
    <s v="Huizache"/>
    <s v="Acacia farnesiana "/>
    <s v="Ac.fa"/>
    <n v="221"/>
    <n v="231"/>
    <n v="6.4"/>
    <n v="11.5"/>
    <n v="371"/>
    <n v="8.9499999999999993"/>
    <x v="2"/>
    <n v="3.71"/>
    <n v="2.2599999999999998"/>
    <n v="12.250411395293067"/>
    <n v="5.5616867734630526"/>
    <n v="6.2912356383544102E-3"/>
    <n v="4.0114996593688055"/>
    <n v="10"/>
  </r>
  <r>
    <x v="1"/>
    <n v="2"/>
    <n v="19"/>
    <n v="12"/>
    <n v="24"/>
    <s v="Huizache"/>
    <s v="Acacia farnesiana "/>
    <s v="Ac.fa"/>
    <n v="371"/>
    <n v="371"/>
    <n v="4"/>
    <n v="4.2"/>
    <n v="327"/>
    <n v="4.0999999999999996"/>
    <x v="0"/>
    <n v="3.27"/>
    <n v="3.71"/>
    <n v="2.7729554314347582"/>
    <n v="1.2589217658713803"/>
    <n v="1.3202543126711102E-3"/>
    <n v="10.810298860818817"/>
    <n v="5"/>
  </r>
  <r>
    <x v="1"/>
    <n v="2"/>
    <n v="19"/>
    <n v="12"/>
    <n v="24"/>
    <s v="Huizache"/>
    <s v="Acacia farnesiana "/>
    <s v="Ac.fa"/>
    <n v="132"/>
    <n v="132"/>
    <n v="3.1"/>
    <n v="3.6"/>
    <n v="324"/>
    <n v="3.35"/>
    <x v="0"/>
    <n v="3.24"/>
    <n v="1.32"/>
    <n v="1.9654587261778391"/>
    <n v="0.89231826168473904"/>
    <n v="8.8141308887278646E-4"/>
    <n v="1.3684777599037141"/>
    <n v="5"/>
  </r>
  <r>
    <x v="1"/>
    <n v="2"/>
    <n v="19"/>
    <n v="12"/>
    <n v="24"/>
    <s v="Huizache"/>
    <s v="Acacia farnesiana "/>
    <s v="Ac.fa"/>
    <n v="161"/>
    <n v="116"/>
    <n v="3"/>
    <n v="3.6"/>
    <n v="398"/>
    <n v="3.3"/>
    <x v="0"/>
    <n v="3.98"/>
    <n v="1.385"/>
    <n v="2.0599741001399878"/>
    <n v="0.93522824146355454"/>
    <n v="8.5529859993982123E-4"/>
    <n v="1.5065703919830702"/>
    <n v="5"/>
  </r>
  <r>
    <x v="1"/>
    <n v="2"/>
    <n v="19"/>
    <n v="12"/>
    <n v="24"/>
    <s v="Huizache"/>
    <s v="Acacia farnesiana "/>
    <s v="Ac.fa"/>
    <n v="110"/>
    <n v="116"/>
    <n v="3"/>
    <n v="3.4"/>
    <n v="245"/>
    <n v="3.2"/>
    <x v="0"/>
    <n v="2.4500000000000002"/>
    <n v="1.1299999999999999"/>
    <n v="1.6895274986650226"/>
    <n v="0.76704548439392028"/>
    <n v="8.0424771931898698E-4"/>
    <n v="1.0028749148422014"/>
    <n v="5"/>
  </r>
  <r>
    <x v="1"/>
    <n v="2"/>
    <n v="19"/>
    <n v="12"/>
    <n v="24"/>
    <s v="Huizache"/>
    <s v="Acacia farnesiana "/>
    <s v="Ac.fa"/>
    <n v="146"/>
    <n v="151"/>
    <n v="3"/>
    <n v="3.1"/>
    <n v="319"/>
    <n v="3.05"/>
    <x v="0"/>
    <n v="3.19"/>
    <n v="1.4850000000000001"/>
    <n v="1.6754561527985465"/>
    <n v="0.7606570933705401"/>
    <n v="7.3061664150047623E-4"/>
    <n v="1.7319796648781383"/>
    <n v="5"/>
  </r>
  <r>
    <x v="1"/>
    <n v="2"/>
    <n v="19"/>
    <n v="12"/>
    <n v="24"/>
    <s v="Huizache"/>
    <s v="Acacia farnesiana "/>
    <s v="Ac.fa"/>
    <n v="192"/>
    <n v="139"/>
    <n v="1.1000000000000001"/>
    <n v="1.2"/>
    <n v="228"/>
    <n v="1.1499999999999999"/>
    <x v="0"/>
    <n v="2.2799999999999998"/>
    <n v="1.655"/>
    <n v="0.47094208830231138"/>
    <n v="0.21380770808924937"/>
    <n v="1.0386890710931253E-4"/>
    <n v="2.151225204499696"/>
    <n v="5"/>
  </r>
  <r>
    <x v="1"/>
    <n v="2"/>
    <n v="19"/>
    <n v="12"/>
    <n v="24"/>
    <s v="Huizache"/>
    <s v="Acacia farnesiana "/>
    <s v="Ac.fa"/>
    <n v="480"/>
    <n v="484"/>
    <n v="1.1000000000000001"/>
    <n v="1.1000000000000001"/>
    <n v="212"/>
    <n v="1.1000000000000001"/>
    <x v="0"/>
    <n v="2.12"/>
    <n v="4.82"/>
    <n v="0.47371614119756877"/>
    <n v="0.21506712810369624"/>
    <n v="9.503317777109126E-5"/>
    <n v="18.246684291314878"/>
    <n v="5"/>
  </r>
  <r>
    <x v="1"/>
    <n v="2"/>
    <n v="19"/>
    <n v="12"/>
    <n v="24"/>
    <s v="Huizache"/>
    <s v="Acacia farnesiana "/>
    <s v="Ac.fa"/>
    <n v="0.93"/>
    <n v="0.87"/>
    <n v="1.2"/>
    <n v="1"/>
    <n v="176"/>
    <n v="1.1000000000000001"/>
    <x v="0"/>
    <n v="1.76"/>
    <n v="9.0000000000000011E-3"/>
    <n v="0.53276637161553775"/>
    <n v="0.24187593271345414"/>
    <n v="9.503317777109126E-5"/>
    <n v="6.3617251235193318E-5"/>
    <n v="5"/>
  </r>
  <r>
    <x v="2"/>
    <n v="3"/>
    <m/>
    <n v="1"/>
    <n v="25"/>
    <s v="SinVeg"/>
    <s v="SinVeg"/>
    <s v="SinV"/>
    <n v="0"/>
    <n v="0"/>
    <n v="0"/>
    <n v="0"/>
    <n v="0"/>
    <n v="0"/>
    <x v="7"/>
    <n v="0"/>
    <n v="0"/>
    <n v="0"/>
    <n v="0"/>
    <n v="0"/>
    <n v="0"/>
    <n v="0"/>
  </r>
  <r>
    <x v="2"/>
    <n v="3"/>
    <n v="2"/>
    <n v="2"/>
    <n v="26"/>
    <s v="Anacahuita"/>
    <s v="Cordia boissieri"/>
    <s v="Co.bo"/>
    <n v="34"/>
    <n v="36"/>
    <n v="1"/>
    <n v="1"/>
    <n v="66"/>
    <n v="1"/>
    <x v="0"/>
    <n v="0.66"/>
    <n v="0.35"/>
    <n v="0.69688071059764944"/>
    <n v="0.31638384261133284"/>
    <n v="7.8539816339744827E-5"/>
    <n v="9.6211275016187398E-2"/>
    <n v="5"/>
  </r>
  <r>
    <x v="2"/>
    <n v="3"/>
    <n v="2"/>
    <n v="2"/>
    <n v="26"/>
    <s v="Cenizo"/>
    <s v="Leucophyllum frutescens"/>
    <s v="Le.fr"/>
    <n v="226"/>
    <n v="182"/>
    <n v="3.5"/>
    <n v="3"/>
    <n v="206"/>
    <n v="3.25"/>
    <x v="0"/>
    <n v="2.06"/>
    <n v="2.04"/>
    <n v="1.6597458184710523"/>
    <n v="0.75352460158585777"/>
    <n v="8.2957681008855489E-4"/>
    <n v="3.2685129967948208"/>
    <n v="5"/>
  </r>
  <r>
    <x v="2"/>
    <n v="3"/>
    <n v="3"/>
    <n v="3"/>
    <n v="27"/>
    <s v="Anacua"/>
    <s v="Ehretia anacua"/>
    <s v="Eh.an"/>
    <n v="45"/>
    <n v="30"/>
    <n v="0.5"/>
    <n v="0.8"/>
    <n v="50"/>
    <n v="0.65"/>
    <x v="0"/>
    <n v="0.5"/>
    <n v="0.375"/>
    <n v="0.60917420522797261"/>
    <n v="0.27656508917349959"/>
    <n v="3.3183072403542198E-5"/>
    <n v="0.11044661672776616"/>
    <n v="5"/>
  </r>
  <r>
    <x v="2"/>
    <n v="3"/>
    <n v="3"/>
    <n v="3"/>
    <n v="27"/>
    <s v="Sangre de drago"/>
    <s v="Jatropha dioica"/>
    <s v="Ja.di"/>
    <n v="108"/>
    <n v="98"/>
    <n v="0.4"/>
    <n v="0.5"/>
    <n v="59"/>
    <n v="0.45"/>
    <x v="0"/>
    <n v="0.59"/>
    <n v="1.03"/>
    <n v="0.50145699695828272"/>
    <n v="0.22766147661906036"/>
    <n v="1.590431280879833E-5"/>
    <n v="0.83322891154835288"/>
    <n v="5"/>
  </r>
  <r>
    <x v="2"/>
    <n v="3"/>
    <n v="4"/>
    <n v="4"/>
    <n v="28"/>
    <s v="Anacahuita"/>
    <s v="Cordia boissieri"/>
    <s v="Co.bo"/>
    <n v="80"/>
    <n v="66"/>
    <n v="1"/>
    <n v="1"/>
    <n v="77"/>
    <n v="1"/>
    <x v="0"/>
    <n v="0.77"/>
    <n v="0.73"/>
    <n v="0.67394608677466583"/>
    <n v="0.30597152339569827"/>
    <n v="7.8539816339744827E-5"/>
    <n v="0.41853868127450011"/>
    <n v="5"/>
  </r>
  <r>
    <x v="2"/>
    <n v="3"/>
    <n v="5"/>
    <n v="5"/>
    <n v="29"/>
    <s v="Huizache"/>
    <s v="Acacia farnesiana"/>
    <s v="Ac.fa"/>
    <n v="964"/>
    <n v="1043"/>
    <n v="28"/>
    <n v="32"/>
    <n v="572"/>
    <n v="30"/>
    <x v="6"/>
    <n v="5.72"/>
    <n v="10.035"/>
    <n v="189.44985418812556"/>
    <n v="86.010233801409001"/>
    <n v="7.0685834705770348E-2"/>
    <n v="79.090557166873211"/>
    <n v="30"/>
  </r>
  <r>
    <x v="2"/>
    <n v="3"/>
    <n v="5"/>
    <n v="5"/>
    <n v="29"/>
    <s v="Huizache"/>
    <s v="Acacia farnesiana"/>
    <s v="Ac.fa"/>
    <n v="426"/>
    <n v="440"/>
    <n v="16"/>
    <n v="15"/>
    <n v="493"/>
    <n v="15.5"/>
    <x v="4"/>
    <n v="4.93"/>
    <n v="4.33"/>
    <n v="44.965320835893593"/>
    <n v="20.414255659495691"/>
    <n v="1.8869190875623696E-2"/>
    <n v="14.725351625722418"/>
    <n v="15"/>
  </r>
  <r>
    <x v="2"/>
    <n v="3"/>
    <n v="6"/>
    <n v="6"/>
    <n v="30"/>
    <s v="Huizache"/>
    <s v="Acacia farnesiana"/>
    <s v="Ac.fa"/>
    <n v="420"/>
    <n v="480"/>
    <n v="12"/>
    <n v="10"/>
    <n v="395"/>
    <n v="11"/>
    <x v="2"/>
    <n v="3.95"/>
    <n v="4.5"/>
    <n v="19.042930180281385"/>
    <n v="8.6454903018477491"/>
    <n v="9.5033177771091243E-3"/>
    <n v="15.904312808798327"/>
    <n v="10"/>
  </r>
  <r>
    <x v="2"/>
    <n v="3"/>
    <n v="6"/>
    <n v="6"/>
    <n v="30"/>
    <s v="Cenizo"/>
    <s v="Leucophyllum frutescens"/>
    <s v="Le.fr"/>
    <n v="256"/>
    <n v="261"/>
    <n v="6"/>
    <n v="4"/>
    <n v="272"/>
    <n v="5"/>
    <x v="0"/>
    <n v="2.72"/>
    <n v="2.585"/>
    <n v="3.5194270579417775"/>
    <n v="1.5978198843055671"/>
    <n v="1.9634954084936209E-3"/>
    <n v="5.2482072424085136"/>
    <n v="5"/>
  </r>
  <r>
    <x v="2"/>
    <n v="3"/>
    <m/>
    <n v="7"/>
    <n v="31"/>
    <s v="SinVeg"/>
    <s v="SinVeg"/>
    <s v="SinV"/>
    <n v="0"/>
    <n v="0"/>
    <n v="0"/>
    <n v="0"/>
    <n v="0"/>
    <n v="0"/>
    <x v="7"/>
    <n v="0"/>
    <n v="0"/>
    <n v="0"/>
    <n v="0"/>
    <n v="0"/>
    <n v="0"/>
    <n v="0"/>
  </r>
  <r>
    <x v="2"/>
    <n v="3"/>
    <m/>
    <n v="8"/>
    <n v="32"/>
    <s v="SinVeg"/>
    <s v="SinVeg"/>
    <s v="SinV"/>
    <n v="0"/>
    <n v="0"/>
    <n v="0"/>
    <n v="0"/>
    <n v="0"/>
    <n v="0"/>
    <x v="7"/>
    <n v="0"/>
    <n v="0"/>
    <n v="0"/>
    <n v="0"/>
    <n v="0"/>
    <n v="0"/>
    <n v="0"/>
  </r>
  <r>
    <x v="2"/>
    <n v="3"/>
    <m/>
    <n v="9"/>
    <n v="33"/>
    <s v="SinVeg"/>
    <s v="SinVeg"/>
    <s v="SinV"/>
    <n v="0"/>
    <n v="0"/>
    <n v="0"/>
    <n v="0"/>
    <n v="0"/>
    <n v="0"/>
    <x v="7"/>
    <n v="0"/>
    <n v="0"/>
    <n v="0"/>
    <n v="0"/>
    <n v="0"/>
    <n v="0"/>
    <n v="0"/>
  </r>
  <r>
    <x v="2"/>
    <n v="3"/>
    <n v="10"/>
    <n v="10"/>
    <n v="34"/>
    <s v="Huizache"/>
    <s v="Acacia farnesiana"/>
    <s v="Ac.fa"/>
    <n v="70"/>
    <n v="60"/>
    <n v="1"/>
    <n v="1"/>
    <n v="160"/>
    <n v="1"/>
    <x v="0"/>
    <n v="1.6"/>
    <n v="0.65"/>
    <n v="0.51892346366763276"/>
    <n v="0.23559125250510529"/>
    <n v="7.8539816339744827E-5"/>
    <n v="0.33183072403542191"/>
    <n v="5"/>
  </r>
  <r>
    <x v="2"/>
    <n v="3"/>
    <m/>
    <n v="11"/>
    <n v="35"/>
    <s v="SinVeg"/>
    <s v="SinVeg"/>
    <s v="SinV"/>
    <n v="0"/>
    <n v="0"/>
    <n v="0"/>
    <n v="0"/>
    <n v="0"/>
    <n v="0"/>
    <x v="7"/>
    <n v="0"/>
    <n v="0"/>
    <n v="0"/>
    <n v="0"/>
    <n v="0"/>
    <n v="0"/>
    <n v="0"/>
  </r>
  <r>
    <x v="2"/>
    <n v="3"/>
    <n v="12"/>
    <n v="12"/>
    <n v="36"/>
    <s v="Huizache"/>
    <s v="Acacia farnesiana"/>
    <s v="Ac.fa"/>
    <n v="193"/>
    <n v="177"/>
    <n v="2"/>
    <n v="2.5"/>
    <n v="224"/>
    <n v="2.25"/>
    <x v="0"/>
    <n v="2.2400000000000002"/>
    <n v="1.85"/>
    <n v="1.0415634917545109"/>
    <n v="0.47286982525654797"/>
    <n v="3.9760782021995816E-4"/>
    <n v="2.6880252142277672"/>
    <n v="5"/>
  </r>
  <r>
    <x v="2"/>
    <n v="3"/>
    <n v="12"/>
    <n v="12"/>
    <n v="36"/>
    <s v="Mezquite"/>
    <s v="Prospis glandulosa"/>
    <s v="Pr.gl"/>
    <n v="150"/>
    <n v="170"/>
    <n v="2"/>
    <n v="2"/>
    <n v="270"/>
    <n v="2"/>
    <x v="0"/>
    <n v="2.7"/>
    <n v="1.6"/>
    <n v="0.87360491601144785"/>
    <n v="0.39661663186919732"/>
    <n v="3.1415926535897931E-4"/>
    <n v="2.0106192982974678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7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I14" firstHeaderRow="1" firstDataRow="3" firstDataCol="1"/>
  <pivotFields count="22"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7"/>
        <item x="0"/>
        <item x="2"/>
        <item x="4"/>
        <item x="1"/>
        <item x="5"/>
        <item x="6"/>
        <item x="3"/>
        <item t="default"/>
      </items>
    </pivotField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1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0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uma de Biomasa" fld="17" baseField="0" baseItem="0"/>
    <dataField name="Suma de Carbono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26" firstHeaderRow="1" firstDataRow="2" firstDataCol="1"/>
  <pivotFields count="20">
    <pivotField showAll="0"/>
    <pivotField axis="axisCol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2">
        <item x="13"/>
        <item x="0"/>
        <item x="8"/>
        <item x="1"/>
        <item x="3"/>
        <item x="9"/>
        <item x="17"/>
        <item x="4"/>
        <item x="10"/>
        <item x="20"/>
        <item x="12"/>
        <item x="15"/>
        <item x="11"/>
        <item x="16"/>
        <item x="5"/>
        <item x="18"/>
        <item x="2"/>
        <item x="14"/>
        <item x="19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a de Bloque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5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L26" firstHeaderRow="1" firstDataRow="2" firstDataCol="1"/>
  <pivotFields count="4">
    <pivotField axis="axisCol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showAll="0"/>
    <pivotField axis="axisRow" dataField="1" showAll="0">
      <items count="22">
        <item x="13"/>
        <item x="0"/>
        <item x="8"/>
        <item x="1"/>
        <item x="3"/>
        <item x="9"/>
        <item x="17"/>
        <item x="4"/>
        <item x="10"/>
        <item x="20"/>
        <item x="12"/>
        <item x="15"/>
        <item x="11"/>
        <item x="16"/>
        <item x="5"/>
        <item x="18"/>
        <item x="2"/>
        <item x="14"/>
        <item x="19"/>
        <item x="6"/>
        <item x="7"/>
        <item t="default"/>
      </items>
    </pivotField>
  </pivotFields>
  <rowFields count="1">
    <field x="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0"/>
  </colFields>
  <col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dataFields count="1">
    <dataField name="Cuenta de ClaveEsp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F43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2">
    <field x="0"/>
    <field x="3"/>
  </rowFields>
  <rowItems count="4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ClaveEsp" fld="7" subtotal="count" baseField="0" baseItem="0"/>
    <dataField name="Suma de Biomasa" fld="16" baseField="0" baseItem="0"/>
    <dataField name="Suma de Carbono" fld="17" baseField="0" baseItem="0"/>
    <dataField name="Suma de AreaBasal" fld="18" baseField="0" baseItem="0"/>
    <dataField name="Suma de AreaCopa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workbookViewId="0">
      <pane ySplit="1" topLeftCell="A2" activePane="bottomLeft" state="frozen"/>
      <selection pane="bottomLeft" sqref="A1:XFD1"/>
    </sheetView>
  </sheetViews>
  <sheetFormatPr baseColWidth="10" defaultColWidth="10.7109375" defaultRowHeight="15"/>
  <cols>
    <col min="1" max="1" width="11.28515625" bestFit="1" customWidth="1"/>
    <col min="2" max="2" width="13.7109375" bestFit="1" customWidth="1"/>
    <col min="3" max="3" width="7.28515625" bestFit="1" customWidth="1"/>
    <col min="4" max="4" width="17.28515625" bestFit="1" customWidth="1"/>
    <col min="5" max="5" width="23.42578125" bestFit="1" customWidth="1"/>
    <col min="6" max="6" width="8.140625" bestFit="1" customWidth="1"/>
    <col min="7" max="8" width="15.85546875" bestFit="1" customWidth="1"/>
    <col min="9" max="10" width="15.5703125" bestFit="1" customWidth="1"/>
    <col min="11" max="11" width="13.140625" bestFit="1" customWidth="1"/>
    <col min="12" max="12" width="12" bestFit="1" customWidth="1"/>
    <col min="13" max="13" width="10.28515625" bestFit="1" customWidth="1"/>
    <col min="14" max="14" width="12.28515625" bestFit="1" customWidth="1"/>
    <col min="15" max="16" width="12" bestFit="1" customWidth="1"/>
  </cols>
  <sheetData>
    <row r="1" spans="1:16" s="5" customFormat="1">
      <c r="A1" s="3" t="s">
        <v>58</v>
      </c>
      <c r="B1" s="3" t="s">
        <v>57</v>
      </c>
      <c r="C1" s="3" t="s">
        <v>0</v>
      </c>
      <c r="D1" s="3" t="s">
        <v>1</v>
      </c>
      <c r="E1" s="3" t="s">
        <v>2</v>
      </c>
      <c r="F1" s="3" t="s">
        <v>94</v>
      </c>
      <c r="G1" s="3" t="s">
        <v>56</v>
      </c>
      <c r="H1" s="3" t="s">
        <v>86</v>
      </c>
      <c r="I1" s="3" t="s">
        <v>87</v>
      </c>
      <c r="J1" s="3" t="s">
        <v>88</v>
      </c>
      <c r="K1" s="3" t="s">
        <v>3</v>
      </c>
      <c r="L1" s="4" t="s">
        <v>89</v>
      </c>
      <c r="M1" s="4" t="s">
        <v>28</v>
      </c>
      <c r="N1" s="4" t="s">
        <v>29</v>
      </c>
      <c r="O1" s="7" t="s">
        <v>84</v>
      </c>
      <c r="P1" s="7" t="s">
        <v>85</v>
      </c>
    </row>
    <row r="2" spans="1:16">
      <c r="A2" t="s">
        <v>75</v>
      </c>
      <c r="B2">
        <v>1</v>
      </c>
      <c r="C2">
        <v>1</v>
      </c>
      <c r="D2" t="s">
        <v>38</v>
      </c>
      <c r="E2" t="s">
        <v>14</v>
      </c>
      <c r="F2" t="s">
        <v>63</v>
      </c>
      <c r="G2">
        <v>1.75</v>
      </c>
      <c r="H2">
        <v>2.77</v>
      </c>
      <c r="I2">
        <v>0.03</v>
      </c>
      <c r="J2">
        <v>0.03</v>
      </c>
      <c r="K2">
        <v>7.27</v>
      </c>
      <c r="L2">
        <f>((I2+J2)/2)*100</f>
        <v>3</v>
      </c>
      <c r="M2">
        <f>K2</f>
        <v>7.27</v>
      </c>
      <c r="N2">
        <f>(G2+H2)/2</f>
        <v>2.2599999999999998</v>
      </c>
      <c r="O2">
        <f>(0.026884+(0.001191*POWER(L2,2)*M2)+0.044529*L2-0.01516*M2)+(1.025041+0.023663*POWER(L2,2)*M2-0.17071*M2-0.09615*LOG(M2)+(-0.43154+0.011037*POWER(L2,2)*M2+0.113602*L2+0.307809*LOG(L2)))</f>
        <v>2.1558769126899082</v>
      </c>
      <c r="P2">
        <f>O2*0.454</f>
        <v>0.97876811836121835</v>
      </c>
    </row>
    <row r="3" spans="1:16">
      <c r="A3" t="s">
        <v>75</v>
      </c>
      <c r="B3">
        <v>1</v>
      </c>
      <c r="C3">
        <v>1</v>
      </c>
      <c r="D3" t="s">
        <v>38</v>
      </c>
      <c r="E3" t="s">
        <v>14</v>
      </c>
      <c r="F3" t="s">
        <v>63</v>
      </c>
      <c r="G3">
        <v>2.12</v>
      </c>
      <c r="H3">
        <v>2.33</v>
      </c>
      <c r="I3">
        <v>0.2</v>
      </c>
      <c r="J3">
        <v>0.19</v>
      </c>
      <c r="K3">
        <v>4.1399999999999997</v>
      </c>
      <c r="L3">
        <f t="shared" ref="L3:L66" si="0">((I3+J3)/2)*100</f>
        <v>19.5</v>
      </c>
      <c r="M3">
        <f t="shared" ref="M3:M66" si="1">K3</f>
        <v>4.1399999999999997</v>
      </c>
      <c r="N3">
        <f t="shared" ref="N3:N66" si="2">(G3+H3)/2</f>
        <v>2.2250000000000001</v>
      </c>
      <c r="O3">
        <f t="shared" ref="O3:O66" si="3">(0.026884+(0.001191*POWER(L3,2)*M3)+0.044529*L3-0.01516*M3)+(1.025041+0.023663*POWER(L3,2)*M3-0.17071*M3-0.09615*LOG(M3)+(-0.43154+0.011037*POWER(L3,2)*M3+0.113602*L3+0.307809*LOG(L3)))</f>
        <v>59.773065765890109</v>
      </c>
      <c r="P3">
        <f t="shared" ref="P3:P66" si="4">O3*0.454</f>
        <v>27.136971857714112</v>
      </c>
    </row>
    <row r="4" spans="1:16">
      <c r="A4" t="s">
        <v>75</v>
      </c>
      <c r="B4">
        <v>1</v>
      </c>
      <c r="C4">
        <v>1</v>
      </c>
      <c r="D4" t="s">
        <v>38</v>
      </c>
      <c r="E4" t="s">
        <v>14</v>
      </c>
      <c r="F4" t="s">
        <v>63</v>
      </c>
      <c r="G4">
        <v>2.12</v>
      </c>
      <c r="H4">
        <v>1.97</v>
      </c>
      <c r="I4">
        <v>0.05</v>
      </c>
      <c r="J4">
        <v>0.06</v>
      </c>
      <c r="K4">
        <v>4.45</v>
      </c>
      <c r="L4">
        <f t="shared" si="0"/>
        <v>5.5</v>
      </c>
      <c r="M4">
        <f t="shared" si="1"/>
        <v>4.45</v>
      </c>
      <c r="N4">
        <f t="shared" si="2"/>
        <v>2.0449999999999999</v>
      </c>
      <c r="O4">
        <f t="shared" si="3"/>
        <v>5.6599117215347166</v>
      </c>
      <c r="P4">
        <f t="shared" si="4"/>
        <v>2.5695999215767613</v>
      </c>
    </row>
    <row r="5" spans="1:16">
      <c r="A5" t="s">
        <v>75</v>
      </c>
      <c r="B5">
        <v>1</v>
      </c>
      <c r="C5">
        <v>1</v>
      </c>
      <c r="D5" t="s">
        <v>38</v>
      </c>
      <c r="E5" t="s">
        <v>14</v>
      </c>
      <c r="F5" t="s">
        <v>63</v>
      </c>
      <c r="G5">
        <v>2.85</v>
      </c>
      <c r="H5">
        <v>2.4</v>
      </c>
      <c r="I5">
        <v>0.04</v>
      </c>
      <c r="J5">
        <v>0.03</v>
      </c>
      <c r="K5">
        <v>3.77</v>
      </c>
      <c r="L5">
        <f t="shared" si="0"/>
        <v>3.5000000000000004</v>
      </c>
      <c r="M5">
        <f t="shared" si="1"/>
        <v>3.77</v>
      </c>
      <c r="N5">
        <f t="shared" si="2"/>
        <v>2.625</v>
      </c>
      <c r="O5">
        <f t="shared" si="3"/>
        <v>2.2427035273411273</v>
      </c>
      <c r="P5">
        <f t="shared" si="4"/>
        <v>1.0181874014128718</v>
      </c>
    </row>
    <row r="6" spans="1:16">
      <c r="A6" t="s">
        <v>75</v>
      </c>
      <c r="B6">
        <v>1</v>
      </c>
      <c r="C6">
        <v>1</v>
      </c>
      <c r="D6" t="s">
        <v>37</v>
      </c>
      <c r="E6" t="s">
        <v>34</v>
      </c>
      <c r="F6" t="s">
        <v>59</v>
      </c>
      <c r="G6">
        <v>2.77</v>
      </c>
      <c r="H6">
        <v>2.95</v>
      </c>
      <c r="I6">
        <v>0.08</v>
      </c>
      <c r="J6">
        <v>0.08</v>
      </c>
      <c r="K6">
        <v>3.63</v>
      </c>
      <c r="L6">
        <f t="shared" si="0"/>
        <v>8</v>
      </c>
      <c r="M6">
        <f t="shared" si="1"/>
        <v>3.63</v>
      </c>
      <c r="N6">
        <f t="shared" si="2"/>
        <v>2.8600000000000003</v>
      </c>
      <c r="O6">
        <f t="shared" si="3"/>
        <v>9.7730662238087795</v>
      </c>
      <c r="P6">
        <f t="shared" si="4"/>
        <v>4.4369720656091864</v>
      </c>
    </row>
    <row r="7" spans="1:16">
      <c r="A7" t="s">
        <v>75</v>
      </c>
      <c r="B7">
        <v>1</v>
      </c>
      <c r="C7">
        <v>1</v>
      </c>
      <c r="D7" t="s">
        <v>21</v>
      </c>
      <c r="E7" t="s">
        <v>22</v>
      </c>
      <c r="F7" t="s">
        <v>67</v>
      </c>
      <c r="G7">
        <v>7.76</v>
      </c>
      <c r="H7">
        <v>6.8</v>
      </c>
      <c r="I7">
        <v>0.24</v>
      </c>
      <c r="J7">
        <v>0.2</v>
      </c>
      <c r="K7">
        <v>4.7699999999999996</v>
      </c>
      <c r="L7">
        <f t="shared" si="0"/>
        <v>22</v>
      </c>
      <c r="M7">
        <f t="shared" si="1"/>
        <v>4.7699999999999996</v>
      </c>
      <c r="N7">
        <f t="shared" si="2"/>
        <v>7.2799999999999994</v>
      </c>
      <c r="O7">
        <f t="shared" si="3"/>
        <v>86.4214712208165</v>
      </c>
      <c r="P7">
        <f t="shared" si="4"/>
        <v>39.23534793425069</v>
      </c>
    </row>
    <row r="8" spans="1:16">
      <c r="A8" t="s">
        <v>75</v>
      </c>
      <c r="B8">
        <v>2</v>
      </c>
      <c r="C8">
        <v>2</v>
      </c>
      <c r="D8" t="s">
        <v>13</v>
      </c>
      <c r="E8" t="s">
        <v>14</v>
      </c>
      <c r="F8" t="s">
        <v>63</v>
      </c>
      <c r="G8">
        <v>2.27</v>
      </c>
      <c r="H8">
        <v>2.42</v>
      </c>
      <c r="I8">
        <v>0.05</v>
      </c>
      <c r="J8">
        <v>0.05</v>
      </c>
      <c r="K8">
        <v>4.6399999999999997</v>
      </c>
      <c r="L8">
        <f t="shared" si="0"/>
        <v>5</v>
      </c>
      <c r="M8">
        <f t="shared" si="1"/>
        <v>4.6399999999999997</v>
      </c>
      <c r="N8">
        <f t="shared" si="2"/>
        <v>2.3449999999999998</v>
      </c>
      <c r="O8">
        <f t="shared" si="3"/>
        <v>4.8630227542343132</v>
      </c>
      <c r="P8">
        <f t="shared" si="4"/>
        <v>2.2078123304223785</v>
      </c>
    </row>
    <row r="9" spans="1:16">
      <c r="A9" t="s">
        <v>75</v>
      </c>
      <c r="B9">
        <v>2</v>
      </c>
      <c r="C9">
        <v>2</v>
      </c>
      <c r="D9" t="s">
        <v>13</v>
      </c>
      <c r="E9" t="s">
        <v>14</v>
      </c>
      <c r="F9" t="s">
        <v>63</v>
      </c>
      <c r="G9">
        <v>2.4500000000000002</v>
      </c>
      <c r="H9">
        <v>2.5299999999999998</v>
      </c>
      <c r="I9">
        <v>0.05</v>
      </c>
      <c r="J9">
        <v>0.05</v>
      </c>
      <c r="K9">
        <v>3.48</v>
      </c>
      <c r="L9">
        <f t="shared" si="0"/>
        <v>5</v>
      </c>
      <c r="M9">
        <f t="shared" si="1"/>
        <v>3.48</v>
      </c>
      <c r="N9">
        <f t="shared" si="2"/>
        <v>2.4900000000000002</v>
      </c>
      <c r="O9">
        <f t="shared" si="3"/>
        <v>4.0498058137592015</v>
      </c>
      <c r="P9">
        <f t="shared" si="4"/>
        <v>1.8386118394466775</v>
      </c>
    </row>
    <row r="10" spans="1:16">
      <c r="A10" t="s">
        <v>75</v>
      </c>
      <c r="B10">
        <v>2</v>
      </c>
      <c r="C10">
        <v>2</v>
      </c>
      <c r="D10" t="s">
        <v>13</v>
      </c>
      <c r="E10" t="s">
        <v>14</v>
      </c>
      <c r="F10" t="s">
        <v>63</v>
      </c>
      <c r="G10">
        <v>4.3499999999999996</v>
      </c>
      <c r="H10">
        <v>4.17</v>
      </c>
      <c r="I10">
        <v>0.05</v>
      </c>
      <c r="J10">
        <v>0.05</v>
      </c>
      <c r="K10">
        <v>3.36</v>
      </c>
      <c r="L10">
        <f t="shared" si="0"/>
        <v>5</v>
      </c>
      <c r="M10">
        <f t="shared" si="1"/>
        <v>3.36</v>
      </c>
      <c r="N10">
        <f t="shared" si="2"/>
        <v>4.26</v>
      </c>
      <c r="O10">
        <f t="shared" si="3"/>
        <v>3.9659025365436325</v>
      </c>
      <c r="P10">
        <f t="shared" si="4"/>
        <v>1.8005197515908091</v>
      </c>
    </row>
    <row r="11" spans="1:16">
      <c r="A11" t="s">
        <v>75</v>
      </c>
      <c r="B11">
        <v>2</v>
      </c>
      <c r="C11">
        <v>2</v>
      </c>
      <c r="D11" t="s">
        <v>4</v>
      </c>
      <c r="E11" t="s">
        <v>34</v>
      </c>
      <c r="F11" t="s">
        <v>59</v>
      </c>
      <c r="G11">
        <v>2.09</v>
      </c>
      <c r="H11">
        <v>2.27</v>
      </c>
      <c r="I11">
        <v>0.03</v>
      </c>
      <c r="J11">
        <v>0.04</v>
      </c>
      <c r="K11">
        <v>3.15</v>
      </c>
      <c r="L11">
        <f t="shared" si="0"/>
        <v>3.5000000000000004</v>
      </c>
      <c r="M11">
        <f t="shared" si="1"/>
        <v>3.15</v>
      </c>
      <c r="N11">
        <f t="shared" si="2"/>
        <v>2.1799999999999997</v>
      </c>
      <c r="O11">
        <f t="shared" si="3"/>
        <v>2.0928534434165447</v>
      </c>
      <c r="P11">
        <f t="shared" si="4"/>
        <v>0.95015546331111134</v>
      </c>
    </row>
    <row r="12" spans="1:16">
      <c r="A12" t="s">
        <v>75</v>
      </c>
      <c r="B12">
        <v>2</v>
      </c>
      <c r="C12">
        <v>2</v>
      </c>
      <c r="D12" t="s">
        <v>4</v>
      </c>
      <c r="E12" t="s">
        <v>34</v>
      </c>
      <c r="F12" t="s">
        <v>59</v>
      </c>
      <c r="G12">
        <v>2.72</v>
      </c>
      <c r="H12">
        <v>2.48</v>
      </c>
      <c r="I12">
        <v>0.06</v>
      </c>
      <c r="J12">
        <v>0.06</v>
      </c>
      <c r="K12">
        <v>4.03</v>
      </c>
      <c r="L12">
        <f t="shared" si="0"/>
        <v>6</v>
      </c>
      <c r="M12">
        <f t="shared" si="1"/>
        <v>4.03</v>
      </c>
      <c r="N12">
        <f t="shared" si="2"/>
        <v>2.6</v>
      </c>
      <c r="O12">
        <f t="shared" si="3"/>
        <v>6.2085030580428704</v>
      </c>
      <c r="P12">
        <f t="shared" si="4"/>
        <v>2.8186603883514634</v>
      </c>
    </row>
    <row r="13" spans="1:16">
      <c r="A13" t="s">
        <v>75</v>
      </c>
      <c r="B13">
        <v>2</v>
      </c>
      <c r="C13">
        <v>2</v>
      </c>
      <c r="D13" t="s">
        <v>39</v>
      </c>
      <c r="E13" t="s">
        <v>40</v>
      </c>
      <c r="F13" t="s">
        <v>77</v>
      </c>
      <c r="G13">
        <v>2.36</v>
      </c>
      <c r="H13">
        <v>1.55</v>
      </c>
      <c r="I13">
        <v>7.0000000000000007E-2</v>
      </c>
      <c r="J13">
        <v>7.0000000000000007E-2</v>
      </c>
      <c r="K13">
        <v>3.64</v>
      </c>
      <c r="L13">
        <f t="shared" si="0"/>
        <v>7.0000000000000009</v>
      </c>
      <c r="M13">
        <f t="shared" si="1"/>
        <v>3.64</v>
      </c>
      <c r="N13">
        <f t="shared" si="2"/>
        <v>1.9550000000000001</v>
      </c>
      <c r="O13">
        <f t="shared" si="3"/>
        <v>7.6584328445608936</v>
      </c>
      <c r="P13">
        <f t="shared" si="4"/>
        <v>3.4769285114306459</v>
      </c>
    </row>
    <row r="14" spans="1:16">
      <c r="A14" t="s">
        <v>75</v>
      </c>
      <c r="B14">
        <v>2</v>
      </c>
      <c r="C14">
        <v>2</v>
      </c>
      <c r="D14" t="s">
        <v>39</v>
      </c>
      <c r="E14" t="s">
        <v>40</v>
      </c>
      <c r="F14" t="s">
        <v>79</v>
      </c>
      <c r="G14">
        <v>2.73</v>
      </c>
      <c r="H14">
        <v>2.92</v>
      </c>
      <c r="I14">
        <v>7.0000000000000007E-2</v>
      </c>
      <c r="J14">
        <v>7.0000000000000007E-2</v>
      </c>
      <c r="K14">
        <v>3.95</v>
      </c>
      <c r="L14">
        <f t="shared" si="0"/>
        <v>7.0000000000000009</v>
      </c>
      <c r="M14">
        <f t="shared" si="1"/>
        <v>3.95</v>
      </c>
      <c r="N14">
        <f t="shared" si="2"/>
        <v>2.8250000000000002</v>
      </c>
      <c r="O14">
        <f t="shared" si="3"/>
        <v>8.1425845218542676</v>
      </c>
      <c r="P14">
        <f t="shared" si="4"/>
        <v>3.6967333729218375</v>
      </c>
    </row>
    <row r="15" spans="1:16">
      <c r="A15" t="s">
        <v>75</v>
      </c>
      <c r="B15">
        <v>2</v>
      </c>
      <c r="C15">
        <v>2</v>
      </c>
      <c r="D15" t="s">
        <v>43</v>
      </c>
      <c r="E15" t="s">
        <v>44</v>
      </c>
      <c r="F15" t="s">
        <v>78</v>
      </c>
      <c r="G15">
        <v>1.3</v>
      </c>
      <c r="H15">
        <v>1.76</v>
      </c>
      <c r="I15">
        <v>0.03</v>
      </c>
      <c r="J15">
        <v>0.03</v>
      </c>
      <c r="K15">
        <v>3.01</v>
      </c>
      <c r="L15">
        <f t="shared" si="0"/>
        <v>3</v>
      </c>
      <c r="M15">
        <f t="shared" si="1"/>
        <v>3.01</v>
      </c>
      <c r="N15">
        <f t="shared" si="2"/>
        <v>1.53</v>
      </c>
      <c r="O15">
        <f t="shared" si="3"/>
        <v>1.6084445377426566</v>
      </c>
      <c r="P15">
        <f t="shared" si="4"/>
        <v>0.73023382013516613</v>
      </c>
    </row>
    <row r="16" spans="1:16">
      <c r="A16" t="s">
        <v>75</v>
      </c>
      <c r="B16">
        <v>2</v>
      </c>
      <c r="C16">
        <v>2</v>
      </c>
      <c r="D16" t="s">
        <v>23</v>
      </c>
      <c r="E16" t="s">
        <v>30</v>
      </c>
      <c r="F16" t="s">
        <v>68</v>
      </c>
      <c r="G16">
        <v>4.32</v>
      </c>
      <c r="H16">
        <v>3.86</v>
      </c>
      <c r="I16">
        <v>0.09</v>
      </c>
      <c r="J16">
        <v>0.09</v>
      </c>
      <c r="K16">
        <v>4.3499999999999996</v>
      </c>
      <c r="L16">
        <f t="shared" si="0"/>
        <v>9</v>
      </c>
      <c r="M16">
        <f t="shared" si="1"/>
        <v>4.3499999999999996</v>
      </c>
      <c r="N16">
        <f t="shared" si="2"/>
        <v>4.09</v>
      </c>
      <c r="O16">
        <f t="shared" si="3"/>
        <v>14.11355704053182</v>
      </c>
      <c r="P16">
        <f t="shared" si="4"/>
        <v>6.4075548964014466</v>
      </c>
    </row>
    <row r="17" spans="1:16">
      <c r="A17" t="s">
        <v>75</v>
      </c>
      <c r="B17">
        <v>2</v>
      </c>
      <c r="C17">
        <v>2</v>
      </c>
      <c r="D17" t="s">
        <v>45</v>
      </c>
      <c r="E17" t="s">
        <v>46</v>
      </c>
      <c r="F17" t="s">
        <v>82</v>
      </c>
      <c r="G17">
        <v>3.01</v>
      </c>
      <c r="H17">
        <v>4.13</v>
      </c>
      <c r="I17">
        <v>0.36</v>
      </c>
      <c r="J17">
        <v>0.36</v>
      </c>
      <c r="K17">
        <v>6.33</v>
      </c>
      <c r="L17">
        <f t="shared" si="0"/>
        <v>36</v>
      </c>
      <c r="M17">
        <f t="shared" si="1"/>
        <v>6.33</v>
      </c>
      <c r="N17">
        <f t="shared" si="2"/>
        <v>3.57</v>
      </c>
      <c r="O17">
        <f t="shared" si="3"/>
        <v>299.97681172974052</v>
      </c>
      <c r="P17">
        <f t="shared" si="4"/>
        <v>136.18947252530219</v>
      </c>
    </row>
    <row r="18" spans="1:16">
      <c r="A18" t="s">
        <v>75</v>
      </c>
      <c r="B18">
        <v>2</v>
      </c>
      <c r="C18">
        <v>2</v>
      </c>
      <c r="D18" t="s">
        <v>41</v>
      </c>
      <c r="E18" t="s">
        <v>42</v>
      </c>
      <c r="F18" t="s">
        <v>83</v>
      </c>
      <c r="G18">
        <v>3.87</v>
      </c>
      <c r="H18">
        <v>4.22</v>
      </c>
      <c r="I18">
        <v>0.18</v>
      </c>
      <c r="J18">
        <v>0.18</v>
      </c>
      <c r="K18">
        <v>4.82</v>
      </c>
      <c r="L18">
        <f t="shared" si="0"/>
        <v>18</v>
      </c>
      <c r="M18">
        <f t="shared" si="1"/>
        <v>4.82</v>
      </c>
      <c r="N18">
        <f t="shared" si="2"/>
        <v>4.0449999999999999</v>
      </c>
      <c r="O18">
        <f t="shared" si="3"/>
        <v>58.941815681796683</v>
      </c>
      <c r="P18">
        <f t="shared" si="4"/>
        <v>26.759584319535694</v>
      </c>
    </row>
    <row r="19" spans="1:16">
      <c r="A19" t="s">
        <v>75</v>
      </c>
      <c r="B19">
        <v>3</v>
      </c>
      <c r="C19">
        <v>3</v>
      </c>
      <c r="D19" t="s">
        <v>13</v>
      </c>
      <c r="E19" t="s">
        <v>14</v>
      </c>
      <c r="F19" t="s">
        <v>63</v>
      </c>
      <c r="G19">
        <v>1.6</v>
      </c>
      <c r="H19">
        <v>1.58</v>
      </c>
      <c r="I19">
        <v>0.05</v>
      </c>
      <c r="J19">
        <v>0.05</v>
      </c>
      <c r="K19">
        <v>4.16</v>
      </c>
      <c r="L19">
        <f t="shared" si="0"/>
        <v>5</v>
      </c>
      <c r="M19">
        <f t="shared" si="1"/>
        <v>4.16</v>
      </c>
      <c r="N19">
        <f t="shared" si="2"/>
        <v>1.59</v>
      </c>
      <c r="O19">
        <f t="shared" si="3"/>
        <v>4.5261082343249042</v>
      </c>
      <c r="P19">
        <f t="shared" si="4"/>
        <v>2.0548531383835065</v>
      </c>
    </row>
    <row r="20" spans="1:16">
      <c r="A20" t="s">
        <v>75</v>
      </c>
      <c r="B20">
        <v>3</v>
      </c>
      <c r="C20">
        <v>3</v>
      </c>
      <c r="D20" t="s">
        <v>13</v>
      </c>
      <c r="E20" t="s">
        <v>14</v>
      </c>
      <c r="F20" t="s">
        <v>63</v>
      </c>
      <c r="G20">
        <v>1.63</v>
      </c>
      <c r="H20">
        <v>1.32</v>
      </c>
      <c r="I20">
        <v>0.04</v>
      </c>
      <c r="J20">
        <v>0.04</v>
      </c>
      <c r="K20">
        <v>4.17</v>
      </c>
      <c r="L20">
        <f t="shared" si="0"/>
        <v>4</v>
      </c>
      <c r="M20">
        <f t="shared" si="1"/>
        <v>4.17</v>
      </c>
      <c r="N20">
        <f t="shared" si="2"/>
        <v>1.4750000000000001</v>
      </c>
      <c r="O20">
        <f t="shared" si="3"/>
        <v>2.9981720221849417</v>
      </c>
      <c r="P20">
        <f t="shared" si="4"/>
        <v>1.3611700980719637</v>
      </c>
    </row>
    <row r="21" spans="1:16">
      <c r="A21" t="s">
        <v>75</v>
      </c>
      <c r="B21">
        <v>3</v>
      </c>
      <c r="C21">
        <v>3</v>
      </c>
      <c r="D21" t="s">
        <v>13</v>
      </c>
      <c r="E21" t="s">
        <v>14</v>
      </c>
      <c r="F21" t="s">
        <v>63</v>
      </c>
      <c r="G21">
        <v>1.73</v>
      </c>
      <c r="H21">
        <v>1.98</v>
      </c>
      <c r="I21">
        <v>0.06</v>
      </c>
      <c r="J21">
        <v>0.06</v>
      </c>
      <c r="K21">
        <v>4.03</v>
      </c>
      <c r="L21">
        <f t="shared" si="0"/>
        <v>6</v>
      </c>
      <c r="M21">
        <f t="shared" si="1"/>
        <v>4.03</v>
      </c>
      <c r="N21">
        <f t="shared" si="2"/>
        <v>1.855</v>
      </c>
      <c r="O21">
        <f t="shared" si="3"/>
        <v>6.2085030580428704</v>
      </c>
      <c r="P21">
        <f t="shared" si="4"/>
        <v>2.8186603883514634</v>
      </c>
    </row>
    <row r="22" spans="1:16">
      <c r="A22" t="s">
        <v>75</v>
      </c>
      <c r="B22">
        <v>3</v>
      </c>
      <c r="C22">
        <v>3</v>
      </c>
      <c r="D22" t="s">
        <v>13</v>
      </c>
      <c r="E22" t="s">
        <v>14</v>
      </c>
      <c r="F22" t="s">
        <v>63</v>
      </c>
      <c r="G22">
        <v>2.12</v>
      </c>
      <c r="H22">
        <v>1.27</v>
      </c>
      <c r="I22">
        <v>0.04</v>
      </c>
      <c r="J22">
        <v>0.04</v>
      </c>
      <c r="K22">
        <v>4.1500000000000004</v>
      </c>
      <c r="L22">
        <f t="shared" si="0"/>
        <v>4</v>
      </c>
      <c r="M22">
        <f t="shared" si="1"/>
        <v>4.1500000000000004</v>
      </c>
      <c r="N22">
        <f t="shared" si="2"/>
        <v>1.6950000000000001</v>
      </c>
      <c r="O22">
        <f t="shared" si="3"/>
        <v>2.9906050593718012</v>
      </c>
      <c r="P22">
        <f t="shared" si="4"/>
        <v>1.3577346969547979</v>
      </c>
    </row>
    <row r="23" spans="1:16">
      <c r="A23" t="s">
        <v>75</v>
      </c>
      <c r="B23">
        <v>3</v>
      </c>
      <c r="C23">
        <v>3</v>
      </c>
      <c r="D23" t="s">
        <v>13</v>
      </c>
      <c r="E23" t="s">
        <v>14</v>
      </c>
      <c r="F23" t="s">
        <v>63</v>
      </c>
      <c r="G23">
        <v>2.1800000000000002</v>
      </c>
      <c r="H23">
        <v>1.53</v>
      </c>
      <c r="I23">
        <v>0.04</v>
      </c>
      <c r="J23">
        <v>0.04</v>
      </c>
      <c r="K23">
        <v>4.2300000000000004</v>
      </c>
      <c r="L23">
        <f t="shared" si="0"/>
        <v>4</v>
      </c>
      <c r="M23">
        <f t="shared" si="1"/>
        <v>4.2300000000000004</v>
      </c>
      <c r="N23">
        <f t="shared" si="2"/>
        <v>1.855</v>
      </c>
      <c r="O23">
        <f t="shared" si="3"/>
        <v>3.0208786375475589</v>
      </c>
      <c r="P23">
        <f t="shared" si="4"/>
        <v>1.3714789014465918</v>
      </c>
    </row>
    <row r="24" spans="1:16">
      <c r="A24" t="s">
        <v>75</v>
      </c>
      <c r="B24">
        <v>3</v>
      </c>
      <c r="C24">
        <v>3</v>
      </c>
      <c r="D24" t="s">
        <v>13</v>
      </c>
      <c r="E24" t="s">
        <v>14</v>
      </c>
      <c r="F24" t="s">
        <v>63</v>
      </c>
      <c r="G24">
        <v>2.48</v>
      </c>
      <c r="H24">
        <v>3.12</v>
      </c>
      <c r="I24">
        <v>0.05</v>
      </c>
      <c r="J24">
        <v>0.05</v>
      </c>
      <c r="K24">
        <v>3.53</v>
      </c>
      <c r="L24">
        <f t="shared" si="0"/>
        <v>5</v>
      </c>
      <c r="M24">
        <f t="shared" si="1"/>
        <v>3.53</v>
      </c>
      <c r="N24">
        <f t="shared" si="2"/>
        <v>2.8</v>
      </c>
      <c r="O24">
        <f t="shared" si="3"/>
        <v>4.084780370141627</v>
      </c>
      <c r="P24">
        <f t="shared" si="4"/>
        <v>1.8544902880442986</v>
      </c>
    </row>
    <row r="25" spans="1:16">
      <c r="A25" t="s">
        <v>75</v>
      </c>
      <c r="B25">
        <v>3</v>
      </c>
      <c r="C25">
        <v>3</v>
      </c>
      <c r="D25" t="s">
        <v>13</v>
      </c>
      <c r="E25" t="s">
        <v>14</v>
      </c>
      <c r="F25" t="s">
        <v>63</v>
      </c>
      <c r="G25">
        <v>2.75</v>
      </c>
      <c r="H25">
        <v>2.83</v>
      </c>
      <c r="I25">
        <v>0.06</v>
      </c>
      <c r="J25">
        <v>0.06</v>
      </c>
      <c r="K25">
        <v>4.46</v>
      </c>
      <c r="L25">
        <f t="shared" si="0"/>
        <v>6</v>
      </c>
      <c r="M25">
        <f t="shared" si="1"/>
        <v>4.46</v>
      </c>
      <c r="N25">
        <f t="shared" si="2"/>
        <v>2.79</v>
      </c>
      <c r="O25">
        <f t="shared" si="3"/>
        <v>6.6799381715641664</v>
      </c>
      <c r="P25">
        <f t="shared" si="4"/>
        <v>3.0326919298901318</v>
      </c>
    </row>
    <row r="26" spans="1:16">
      <c r="A26" t="s">
        <v>75</v>
      </c>
      <c r="B26">
        <v>3</v>
      </c>
      <c r="C26">
        <v>3</v>
      </c>
      <c r="D26" t="s">
        <v>13</v>
      </c>
      <c r="E26" t="s">
        <v>14</v>
      </c>
      <c r="F26" t="s">
        <v>63</v>
      </c>
      <c r="G26">
        <v>3.48</v>
      </c>
      <c r="H26">
        <v>3.21</v>
      </c>
      <c r="I26">
        <v>0.05</v>
      </c>
      <c r="J26">
        <v>0.05</v>
      </c>
      <c r="K26">
        <v>5.37</v>
      </c>
      <c r="L26">
        <f t="shared" si="0"/>
        <v>5</v>
      </c>
      <c r="M26">
        <f t="shared" si="1"/>
        <v>5.37</v>
      </c>
      <c r="N26">
        <f t="shared" si="2"/>
        <v>3.3449999999999998</v>
      </c>
      <c r="O26">
        <f t="shared" si="3"/>
        <v>5.3762470804946538</v>
      </c>
      <c r="P26">
        <f t="shared" si="4"/>
        <v>2.4408161745445729</v>
      </c>
    </row>
    <row r="27" spans="1:16">
      <c r="A27" t="s">
        <v>75</v>
      </c>
      <c r="B27">
        <v>3</v>
      </c>
      <c r="C27">
        <v>3</v>
      </c>
      <c r="D27" t="s">
        <v>4</v>
      </c>
      <c r="E27" t="s">
        <v>34</v>
      </c>
      <c r="F27" t="s">
        <v>59</v>
      </c>
      <c r="G27">
        <v>3.03</v>
      </c>
      <c r="H27">
        <v>3.67</v>
      </c>
      <c r="I27">
        <v>7.0000000000000007E-2</v>
      </c>
      <c r="J27">
        <v>7.0000000000000007E-2</v>
      </c>
      <c r="K27">
        <v>4.2300000000000004</v>
      </c>
      <c r="L27">
        <f t="shared" si="0"/>
        <v>7.0000000000000009</v>
      </c>
      <c r="M27">
        <f t="shared" si="1"/>
        <v>4.2300000000000004</v>
      </c>
      <c r="N27">
        <f t="shared" si="2"/>
        <v>3.3499999999999996</v>
      </c>
      <c r="O27">
        <f t="shared" si="3"/>
        <v>8.5801056262756408</v>
      </c>
      <c r="P27">
        <f t="shared" si="4"/>
        <v>3.8953679543291408</v>
      </c>
    </row>
    <row r="28" spans="1:16">
      <c r="A28" t="s">
        <v>75</v>
      </c>
      <c r="B28">
        <v>3</v>
      </c>
      <c r="C28">
        <v>3</v>
      </c>
      <c r="D28" t="s">
        <v>4</v>
      </c>
      <c r="E28" t="s">
        <v>34</v>
      </c>
      <c r="F28" t="s">
        <v>59</v>
      </c>
      <c r="G28">
        <v>4.26</v>
      </c>
      <c r="H28">
        <v>3.82</v>
      </c>
      <c r="I28">
        <v>0.06</v>
      </c>
      <c r="J28">
        <v>0.06</v>
      </c>
      <c r="K28">
        <v>4.2</v>
      </c>
      <c r="L28">
        <f t="shared" si="0"/>
        <v>6</v>
      </c>
      <c r="M28">
        <f t="shared" si="1"/>
        <v>4.2</v>
      </c>
      <c r="N28">
        <f t="shared" si="2"/>
        <v>4.04</v>
      </c>
      <c r="O28">
        <f t="shared" si="3"/>
        <v>6.3948327389575814</v>
      </c>
      <c r="P28">
        <f t="shared" si="4"/>
        <v>2.9032540634867421</v>
      </c>
    </row>
    <row r="29" spans="1:16">
      <c r="A29" t="s">
        <v>75</v>
      </c>
      <c r="B29">
        <v>3</v>
      </c>
      <c r="C29">
        <v>3</v>
      </c>
      <c r="D29" t="s">
        <v>4</v>
      </c>
      <c r="E29" t="s">
        <v>34</v>
      </c>
      <c r="F29" t="s">
        <v>59</v>
      </c>
      <c r="G29">
        <v>4.7300000000000004</v>
      </c>
      <c r="H29">
        <v>6.13</v>
      </c>
      <c r="I29">
        <v>0.16</v>
      </c>
      <c r="J29">
        <v>0.16</v>
      </c>
      <c r="K29">
        <v>4.78</v>
      </c>
      <c r="L29">
        <f t="shared" si="0"/>
        <v>16</v>
      </c>
      <c r="M29">
        <f t="shared" si="1"/>
        <v>4.78</v>
      </c>
      <c r="N29">
        <f t="shared" si="2"/>
        <v>5.43</v>
      </c>
      <c r="O29">
        <f t="shared" si="3"/>
        <v>46.486433255482083</v>
      </c>
      <c r="P29">
        <f t="shared" si="4"/>
        <v>21.104840697988866</v>
      </c>
    </row>
    <row r="30" spans="1:16">
      <c r="A30" t="s">
        <v>75</v>
      </c>
      <c r="B30">
        <v>3</v>
      </c>
      <c r="C30">
        <v>3</v>
      </c>
      <c r="D30" t="s">
        <v>47</v>
      </c>
      <c r="E30" t="s">
        <v>30</v>
      </c>
      <c r="F30" t="s">
        <v>68</v>
      </c>
      <c r="G30">
        <v>2.13</v>
      </c>
      <c r="H30">
        <v>2.0299999999999998</v>
      </c>
      <c r="I30">
        <v>0.04</v>
      </c>
      <c r="J30">
        <v>0.04</v>
      </c>
      <c r="K30">
        <v>4.93</v>
      </c>
      <c r="L30">
        <f t="shared" si="0"/>
        <v>4</v>
      </c>
      <c r="M30">
        <f t="shared" si="1"/>
        <v>4.93</v>
      </c>
      <c r="N30">
        <f t="shared" si="2"/>
        <v>2.08</v>
      </c>
      <c r="O30">
        <f t="shared" si="3"/>
        <v>3.2863542325821626</v>
      </c>
      <c r="P30">
        <f t="shared" si="4"/>
        <v>1.4920048215923019</v>
      </c>
    </row>
    <row r="31" spans="1:16">
      <c r="A31" t="s">
        <v>75</v>
      </c>
      <c r="B31">
        <v>3</v>
      </c>
      <c r="C31">
        <v>3</v>
      </c>
      <c r="D31" t="s">
        <v>47</v>
      </c>
      <c r="E31" t="s">
        <v>30</v>
      </c>
      <c r="F31" t="s">
        <v>68</v>
      </c>
      <c r="G31">
        <v>2.93</v>
      </c>
      <c r="H31">
        <v>2.27</v>
      </c>
      <c r="I31">
        <v>0.05</v>
      </c>
      <c r="J31">
        <v>0.05</v>
      </c>
      <c r="K31">
        <v>4.8099999999999996</v>
      </c>
      <c r="L31">
        <f t="shared" si="0"/>
        <v>5</v>
      </c>
      <c r="M31">
        <f t="shared" si="1"/>
        <v>4.8099999999999996</v>
      </c>
      <c r="N31">
        <f t="shared" si="2"/>
        <v>2.6</v>
      </c>
      <c r="O31">
        <f t="shared" si="3"/>
        <v>4.9824590589713207</v>
      </c>
      <c r="P31">
        <f t="shared" si="4"/>
        <v>2.2620364127729795</v>
      </c>
    </row>
    <row r="32" spans="1:16">
      <c r="A32" t="s">
        <v>75</v>
      </c>
      <c r="B32">
        <v>3</v>
      </c>
      <c r="C32">
        <v>3</v>
      </c>
      <c r="D32" t="s">
        <v>47</v>
      </c>
      <c r="E32" t="s">
        <v>30</v>
      </c>
      <c r="F32" t="s">
        <v>68</v>
      </c>
      <c r="G32">
        <v>4.7699999999999996</v>
      </c>
      <c r="H32">
        <v>3.32</v>
      </c>
      <c r="I32">
        <v>0.1</v>
      </c>
      <c r="J32">
        <v>0.1</v>
      </c>
      <c r="K32">
        <v>4.13</v>
      </c>
      <c r="L32">
        <f t="shared" si="0"/>
        <v>10</v>
      </c>
      <c r="M32">
        <f t="shared" si="1"/>
        <v>4.13</v>
      </c>
      <c r="N32">
        <f t="shared" si="2"/>
        <v>4.0449999999999999</v>
      </c>
      <c r="O32">
        <f t="shared" si="3"/>
        <v>16.505620302533234</v>
      </c>
      <c r="P32">
        <f t="shared" si="4"/>
        <v>7.4935516173500885</v>
      </c>
    </row>
    <row r="33" spans="1:16">
      <c r="A33" t="s">
        <v>75</v>
      </c>
      <c r="B33">
        <v>3</v>
      </c>
      <c r="C33">
        <v>3</v>
      </c>
      <c r="D33" t="s">
        <v>41</v>
      </c>
      <c r="E33" t="s">
        <v>42</v>
      </c>
      <c r="F33" t="s">
        <v>83</v>
      </c>
      <c r="G33">
        <v>2.73</v>
      </c>
      <c r="H33">
        <v>3.05</v>
      </c>
      <c r="I33">
        <v>0.06</v>
      </c>
      <c r="J33">
        <v>0.06</v>
      </c>
      <c r="K33">
        <v>4.8600000000000003</v>
      </c>
      <c r="L33">
        <f t="shared" si="0"/>
        <v>6</v>
      </c>
      <c r="M33">
        <f t="shared" si="1"/>
        <v>4.8600000000000003</v>
      </c>
      <c r="N33">
        <f t="shared" si="2"/>
        <v>2.8899999999999997</v>
      </c>
      <c r="O33">
        <f t="shared" si="3"/>
        <v>7.1188340409397686</v>
      </c>
      <c r="P33">
        <f t="shared" si="4"/>
        <v>3.231950654586655</v>
      </c>
    </row>
    <row r="34" spans="1:16">
      <c r="A34" t="s">
        <v>75</v>
      </c>
      <c r="B34">
        <v>3</v>
      </c>
      <c r="C34">
        <v>3</v>
      </c>
      <c r="D34" t="s">
        <v>41</v>
      </c>
      <c r="E34" t="s">
        <v>42</v>
      </c>
      <c r="F34" t="s">
        <v>83</v>
      </c>
      <c r="G34">
        <v>2.78</v>
      </c>
      <c r="H34">
        <v>3.21</v>
      </c>
      <c r="I34">
        <v>0.06</v>
      </c>
      <c r="J34">
        <v>0.06</v>
      </c>
      <c r="K34">
        <v>4.66</v>
      </c>
      <c r="L34">
        <f t="shared" si="0"/>
        <v>6</v>
      </c>
      <c r="M34">
        <f t="shared" si="1"/>
        <v>4.66</v>
      </c>
      <c r="N34">
        <f t="shared" si="2"/>
        <v>2.9950000000000001</v>
      </c>
      <c r="O34">
        <f t="shared" si="3"/>
        <v>6.8993476123395956</v>
      </c>
      <c r="P34">
        <f t="shared" si="4"/>
        <v>3.1323038160021763</v>
      </c>
    </row>
    <row r="35" spans="1:16">
      <c r="A35" t="s">
        <v>75</v>
      </c>
      <c r="B35">
        <v>3</v>
      </c>
      <c r="C35">
        <v>3</v>
      </c>
      <c r="D35" t="s">
        <v>41</v>
      </c>
      <c r="E35" t="s">
        <v>42</v>
      </c>
      <c r="F35" t="s">
        <v>83</v>
      </c>
      <c r="G35">
        <v>2.8</v>
      </c>
      <c r="H35">
        <v>1.95</v>
      </c>
      <c r="I35">
        <v>0.06</v>
      </c>
      <c r="J35">
        <v>0.06</v>
      </c>
      <c r="K35">
        <v>4.76</v>
      </c>
      <c r="L35">
        <f t="shared" si="0"/>
        <v>6</v>
      </c>
      <c r="M35">
        <f t="shared" si="1"/>
        <v>4.76</v>
      </c>
      <c r="N35">
        <f t="shared" si="2"/>
        <v>2.375</v>
      </c>
      <c r="O35">
        <f t="shared" si="3"/>
        <v>7.0090816097252624</v>
      </c>
      <c r="P35">
        <f t="shared" si="4"/>
        <v>3.1821230508152691</v>
      </c>
    </row>
    <row r="36" spans="1:16">
      <c r="A36" t="s">
        <v>75</v>
      </c>
      <c r="B36">
        <v>3</v>
      </c>
      <c r="C36">
        <v>3</v>
      </c>
      <c r="D36" t="s">
        <v>41</v>
      </c>
      <c r="E36" t="s">
        <v>42</v>
      </c>
      <c r="F36" t="s">
        <v>83</v>
      </c>
      <c r="G36">
        <v>2.83</v>
      </c>
      <c r="H36">
        <v>3.82</v>
      </c>
      <c r="I36">
        <v>0.08</v>
      </c>
      <c r="J36">
        <v>0.08</v>
      </c>
      <c r="K36">
        <v>4.4800000000000004</v>
      </c>
      <c r="L36">
        <f t="shared" si="0"/>
        <v>8</v>
      </c>
      <c r="M36">
        <f t="shared" si="1"/>
        <v>4.4800000000000004</v>
      </c>
      <c r="N36">
        <f t="shared" si="2"/>
        <v>3.3250000000000002</v>
      </c>
      <c r="O36">
        <f t="shared" si="3"/>
        <v>11.558761764760082</v>
      </c>
      <c r="P36">
        <f t="shared" si="4"/>
        <v>5.2476778412010772</v>
      </c>
    </row>
    <row r="37" spans="1:16">
      <c r="A37" t="s">
        <v>75</v>
      </c>
      <c r="B37">
        <v>3</v>
      </c>
      <c r="C37">
        <v>3</v>
      </c>
      <c r="D37" t="s">
        <v>41</v>
      </c>
      <c r="E37" t="s">
        <v>42</v>
      </c>
      <c r="F37" t="s">
        <v>83</v>
      </c>
      <c r="G37">
        <v>3.07</v>
      </c>
      <c r="H37">
        <v>3.13</v>
      </c>
      <c r="I37">
        <v>7.0000000000000007E-2</v>
      </c>
      <c r="J37">
        <v>7.0000000000000007E-2</v>
      </c>
      <c r="K37">
        <v>4.29</v>
      </c>
      <c r="L37">
        <f t="shared" si="0"/>
        <v>7.0000000000000009</v>
      </c>
      <c r="M37">
        <f t="shared" si="1"/>
        <v>4.29</v>
      </c>
      <c r="N37">
        <f t="shared" si="2"/>
        <v>3.0999999999999996</v>
      </c>
      <c r="O37">
        <f t="shared" si="3"/>
        <v>8.6738848239551896</v>
      </c>
      <c r="P37">
        <f t="shared" si="4"/>
        <v>3.9379437100756562</v>
      </c>
    </row>
    <row r="38" spans="1:16">
      <c r="A38" t="s">
        <v>75</v>
      </c>
      <c r="B38">
        <v>3</v>
      </c>
      <c r="C38">
        <v>3</v>
      </c>
      <c r="D38" t="s">
        <v>41</v>
      </c>
      <c r="E38" t="s">
        <v>42</v>
      </c>
      <c r="F38" t="s">
        <v>83</v>
      </c>
      <c r="G38">
        <v>4.03</v>
      </c>
      <c r="H38">
        <v>3.81</v>
      </c>
      <c r="I38">
        <v>0.08</v>
      </c>
      <c r="J38">
        <v>0.08</v>
      </c>
      <c r="K38">
        <v>4.5999999999999996</v>
      </c>
      <c r="L38">
        <f t="shared" si="0"/>
        <v>8</v>
      </c>
      <c r="M38">
        <f t="shared" si="1"/>
        <v>4.5999999999999996</v>
      </c>
      <c r="N38">
        <f t="shared" si="2"/>
        <v>3.92</v>
      </c>
      <c r="O38">
        <f t="shared" si="3"/>
        <v>11.81099646028982</v>
      </c>
      <c r="P38">
        <f t="shared" si="4"/>
        <v>5.3621923929715782</v>
      </c>
    </row>
    <row r="39" spans="1:16">
      <c r="A39" t="s">
        <v>75</v>
      </c>
      <c r="B39">
        <v>3</v>
      </c>
      <c r="C39">
        <v>3</v>
      </c>
      <c r="D39" t="s">
        <v>41</v>
      </c>
      <c r="E39" t="s">
        <v>42</v>
      </c>
      <c r="F39" t="s">
        <v>83</v>
      </c>
      <c r="G39">
        <v>4.82</v>
      </c>
      <c r="H39">
        <v>4.3600000000000003</v>
      </c>
      <c r="I39">
        <v>7.0000000000000007E-2</v>
      </c>
      <c r="J39">
        <v>7.0000000000000007E-2</v>
      </c>
      <c r="K39">
        <v>4.7300000000000004</v>
      </c>
      <c r="L39">
        <f t="shared" si="0"/>
        <v>7.0000000000000009</v>
      </c>
      <c r="M39">
        <f t="shared" si="1"/>
        <v>4.7300000000000004</v>
      </c>
      <c r="N39">
        <f t="shared" si="2"/>
        <v>4.59</v>
      </c>
      <c r="O39">
        <f t="shared" si="3"/>
        <v>9.3618348539168093</v>
      </c>
      <c r="P39">
        <f t="shared" si="4"/>
        <v>4.2502730236782318</v>
      </c>
    </row>
    <row r="40" spans="1:16">
      <c r="A40" t="s">
        <v>75</v>
      </c>
      <c r="B40">
        <v>4</v>
      </c>
      <c r="C40">
        <v>4</v>
      </c>
      <c r="D40" t="s">
        <v>48</v>
      </c>
      <c r="E40" t="s">
        <v>49</v>
      </c>
      <c r="F40" t="s">
        <v>76</v>
      </c>
      <c r="G40">
        <v>4.8600000000000003</v>
      </c>
      <c r="H40">
        <v>3.72</v>
      </c>
      <c r="I40">
        <v>0.09</v>
      </c>
      <c r="J40">
        <v>0.09</v>
      </c>
      <c r="K40">
        <v>6.04</v>
      </c>
      <c r="L40">
        <f t="shared" si="0"/>
        <v>9</v>
      </c>
      <c r="M40">
        <f t="shared" si="1"/>
        <v>6.04</v>
      </c>
      <c r="N40">
        <f t="shared" si="2"/>
        <v>4.29</v>
      </c>
      <c r="O40">
        <f t="shared" si="3"/>
        <v>18.698849770939589</v>
      </c>
      <c r="P40">
        <f t="shared" si="4"/>
        <v>8.489277796006574</v>
      </c>
    </row>
    <row r="41" spans="1:16">
      <c r="A41" t="s">
        <v>75</v>
      </c>
      <c r="B41">
        <v>4</v>
      </c>
      <c r="C41">
        <v>4</v>
      </c>
      <c r="D41" t="s">
        <v>4</v>
      </c>
      <c r="E41" t="s">
        <v>34</v>
      </c>
      <c r="F41" t="s">
        <v>59</v>
      </c>
      <c r="G41">
        <v>3.12</v>
      </c>
      <c r="H41">
        <v>3.81</v>
      </c>
      <c r="I41">
        <v>0.06</v>
      </c>
      <c r="J41">
        <v>0.06</v>
      </c>
      <c r="K41">
        <v>4.34</v>
      </c>
      <c r="L41">
        <f t="shared" si="0"/>
        <v>6</v>
      </c>
      <c r="M41">
        <f t="shared" si="1"/>
        <v>4.34</v>
      </c>
      <c r="N41">
        <f t="shared" si="2"/>
        <v>3.4649999999999999</v>
      </c>
      <c r="O41">
        <f t="shared" si="3"/>
        <v>6.548332360736711</v>
      </c>
      <c r="P41">
        <f t="shared" si="4"/>
        <v>2.9729428917744669</v>
      </c>
    </row>
    <row r="42" spans="1:16">
      <c r="A42" t="s">
        <v>75</v>
      </c>
      <c r="B42">
        <v>4</v>
      </c>
      <c r="C42">
        <v>4</v>
      </c>
      <c r="D42" t="s">
        <v>11</v>
      </c>
      <c r="E42" t="s">
        <v>12</v>
      </c>
      <c r="F42" t="s">
        <v>62</v>
      </c>
      <c r="G42">
        <v>5.23</v>
      </c>
      <c r="H42">
        <v>6.12</v>
      </c>
      <c r="I42">
        <v>0.18</v>
      </c>
      <c r="J42">
        <v>0.18</v>
      </c>
      <c r="K42">
        <v>7.62</v>
      </c>
      <c r="L42">
        <f t="shared" si="0"/>
        <v>18</v>
      </c>
      <c r="M42">
        <f t="shared" si="1"/>
        <v>7.62</v>
      </c>
      <c r="N42">
        <f t="shared" si="2"/>
        <v>5.6750000000000007</v>
      </c>
      <c r="O42">
        <f t="shared" si="3"/>
        <v>90.962569884029051</v>
      </c>
      <c r="P42">
        <f t="shared" si="4"/>
        <v>41.297006727349192</v>
      </c>
    </row>
    <row r="43" spans="1:16">
      <c r="A43" t="s">
        <v>75</v>
      </c>
      <c r="B43">
        <v>4</v>
      </c>
      <c r="C43">
        <v>4</v>
      </c>
      <c r="D43" t="s">
        <v>21</v>
      </c>
      <c r="E43" t="s">
        <v>22</v>
      </c>
      <c r="F43" t="s">
        <v>67</v>
      </c>
      <c r="G43">
        <v>4.57</v>
      </c>
      <c r="H43">
        <v>3.93</v>
      </c>
      <c r="I43">
        <v>0.11</v>
      </c>
      <c r="J43">
        <v>0.11</v>
      </c>
      <c r="K43">
        <v>7.51</v>
      </c>
      <c r="L43">
        <f t="shared" si="0"/>
        <v>11</v>
      </c>
      <c r="M43">
        <f t="shared" si="1"/>
        <v>7.51</v>
      </c>
      <c r="N43">
        <f t="shared" si="2"/>
        <v>4.25</v>
      </c>
      <c r="O43">
        <f t="shared" si="3"/>
        <v>33.814810171082918</v>
      </c>
      <c r="P43">
        <f t="shared" si="4"/>
        <v>15.351923817671645</v>
      </c>
    </row>
    <row r="44" spans="1:16">
      <c r="A44" t="s">
        <v>75</v>
      </c>
      <c r="B44">
        <v>4</v>
      </c>
      <c r="C44">
        <v>4</v>
      </c>
      <c r="D44" t="s">
        <v>21</v>
      </c>
      <c r="E44" t="s">
        <v>22</v>
      </c>
      <c r="F44" t="s">
        <v>67</v>
      </c>
      <c r="G44">
        <v>6.42</v>
      </c>
      <c r="H44">
        <v>7.52</v>
      </c>
      <c r="I44">
        <v>0.19</v>
      </c>
      <c r="J44">
        <v>0.19</v>
      </c>
      <c r="K44">
        <v>7.28</v>
      </c>
      <c r="L44">
        <f t="shared" si="0"/>
        <v>19</v>
      </c>
      <c r="M44">
        <f t="shared" si="1"/>
        <v>7.28</v>
      </c>
      <c r="N44">
        <f t="shared" si="2"/>
        <v>6.97</v>
      </c>
      <c r="O44">
        <f t="shared" si="3"/>
        <v>96.906877615034745</v>
      </c>
      <c r="P44">
        <f t="shared" si="4"/>
        <v>43.995722437225773</v>
      </c>
    </row>
    <row r="45" spans="1:16">
      <c r="A45" t="s">
        <v>75</v>
      </c>
      <c r="B45">
        <v>4</v>
      </c>
      <c r="C45">
        <v>4</v>
      </c>
      <c r="D45" t="s">
        <v>21</v>
      </c>
      <c r="E45" t="s">
        <v>22</v>
      </c>
      <c r="F45" t="s">
        <v>67</v>
      </c>
      <c r="G45">
        <v>10.31</v>
      </c>
      <c r="H45">
        <v>8.7200000000000006</v>
      </c>
      <c r="I45">
        <v>0.25</v>
      </c>
      <c r="J45">
        <v>0.25</v>
      </c>
      <c r="K45">
        <v>7.67</v>
      </c>
      <c r="L45">
        <f t="shared" si="0"/>
        <v>25</v>
      </c>
      <c r="M45">
        <f t="shared" si="1"/>
        <v>7.67</v>
      </c>
      <c r="N45">
        <f t="shared" si="2"/>
        <v>9.5150000000000006</v>
      </c>
      <c r="O45">
        <f t="shared" si="3"/>
        <v>175.54574379188566</v>
      </c>
      <c r="P45">
        <f t="shared" si="4"/>
        <v>79.697767681516083</v>
      </c>
    </row>
    <row r="46" spans="1:16">
      <c r="A46" t="s">
        <v>75</v>
      </c>
      <c r="B46">
        <v>4</v>
      </c>
      <c r="C46">
        <v>4</v>
      </c>
      <c r="D46" t="s">
        <v>41</v>
      </c>
      <c r="E46" t="s">
        <v>42</v>
      </c>
      <c r="F46" t="s">
        <v>83</v>
      </c>
      <c r="G46">
        <v>2.75</v>
      </c>
      <c r="H46">
        <v>2.52</v>
      </c>
      <c r="I46">
        <v>0.04</v>
      </c>
      <c r="J46">
        <v>0.04</v>
      </c>
      <c r="K46">
        <v>3.58</v>
      </c>
      <c r="L46">
        <f t="shared" si="0"/>
        <v>4</v>
      </c>
      <c r="M46">
        <f t="shared" si="1"/>
        <v>3.58</v>
      </c>
      <c r="N46">
        <f t="shared" si="2"/>
        <v>2.6349999999999998</v>
      </c>
      <c r="O46">
        <f t="shared" si="3"/>
        <v>2.7753945108588605</v>
      </c>
      <c r="P46">
        <f t="shared" si="4"/>
        <v>1.2600291079299226</v>
      </c>
    </row>
    <row r="47" spans="1:16">
      <c r="A47" t="s">
        <v>75</v>
      </c>
      <c r="B47">
        <v>4</v>
      </c>
      <c r="C47">
        <v>4</v>
      </c>
      <c r="D47" t="s">
        <v>41</v>
      </c>
      <c r="E47" t="s">
        <v>42</v>
      </c>
      <c r="F47" t="s">
        <v>83</v>
      </c>
      <c r="G47">
        <v>4.32</v>
      </c>
      <c r="H47">
        <v>4.97</v>
      </c>
      <c r="I47">
        <v>7.0000000000000007E-2</v>
      </c>
      <c r="J47">
        <v>7.0000000000000007E-2</v>
      </c>
      <c r="K47">
        <v>4.5199999999999996</v>
      </c>
      <c r="L47">
        <f t="shared" si="0"/>
        <v>7.0000000000000009</v>
      </c>
      <c r="M47">
        <f t="shared" si="1"/>
        <v>4.5199999999999996</v>
      </c>
      <c r="N47">
        <f t="shared" si="2"/>
        <v>4.6449999999999996</v>
      </c>
      <c r="O47">
        <f t="shared" si="3"/>
        <v>9.0334455020916344</v>
      </c>
      <c r="P47">
        <f t="shared" si="4"/>
        <v>4.1011842579496021</v>
      </c>
    </row>
    <row r="48" spans="1:16">
      <c r="A48" t="s">
        <v>75</v>
      </c>
      <c r="B48">
        <v>5</v>
      </c>
      <c r="C48">
        <v>5</v>
      </c>
      <c r="D48" t="s">
        <v>38</v>
      </c>
      <c r="E48" t="s">
        <v>14</v>
      </c>
      <c r="F48" t="s">
        <v>63</v>
      </c>
      <c r="G48">
        <v>3.72</v>
      </c>
      <c r="H48">
        <v>3.91</v>
      </c>
      <c r="I48">
        <v>0.03</v>
      </c>
      <c r="J48">
        <v>0.03</v>
      </c>
      <c r="K48">
        <v>4.3899999999999997</v>
      </c>
      <c r="L48">
        <f t="shared" si="0"/>
        <v>3</v>
      </c>
      <c r="M48">
        <f t="shared" si="1"/>
        <v>4.3899999999999997</v>
      </c>
      <c r="N48">
        <f t="shared" si="2"/>
        <v>3.8150000000000004</v>
      </c>
      <c r="O48">
        <f t="shared" si="3"/>
        <v>1.7819513626727246</v>
      </c>
      <c r="P48">
        <f t="shared" si="4"/>
        <v>0.80900591865341698</v>
      </c>
    </row>
    <row r="49" spans="1:16">
      <c r="A49" t="s">
        <v>75</v>
      </c>
      <c r="B49">
        <v>5</v>
      </c>
      <c r="C49">
        <v>5</v>
      </c>
      <c r="D49" t="s">
        <v>50</v>
      </c>
      <c r="E49" t="s">
        <v>51</v>
      </c>
      <c r="F49" t="s">
        <v>80</v>
      </c>
      <c r="G49">
        <v>2.13</v>
      </c>
      <c r="H49">
        <v>1.4</v>
      </c>
      <c r="I49">
        <v>0.03</v>
      </c>
      <c r="J49">
        <v>0.03</v>
      </c>
      <c r="K49">
        <v>3.13</v>
      </c>
      <c r="L49">
        <f t="shared" si="0"/>
        <v>3</v>
      </c>
      <c r="M49">
        <f t="shared" si="1"/>
        <v>3.13</v>
      </c>
      <c r="N49">
        <f t="shared" si="2"/>
        <v>1.7649999999999999</v>
      </c>
      <c r="O49">
        <f t="shared" si="3"/>
        <v>1.6232699982389138</v>
      </c>
      <c r="P49">
        <f t="shared" si="4"/>
        <v>0.73696457920046687</v>
      </c>
    </row>
    <row r="50" spans="1:16">
      <c r="A50" t="s">
        <v>75</v>
      </c>
      <c r="B50">
        <v>5</v>
      </c>
      <c r="C50">
        <v>5</v>
      </c>
      <c r="D50" t="s">
        <v>50</v>
      </c>
      <c r="E50" t="s">
        <v>51</v>
      </c>
      <c r="F50" t="s">
        <v>80</v>
      </c>
      <c r="G50">
        <v>2.2999999999999998</v>
      </c>
      <c r="H50">
        <v>1.78</v>
      </c>
      <c r="I50">
        <v>0.05</v>
      </c>
      <c r="J50">
        <v>0.05</v>
      </c>
      <c r="K50">
        <v>5.28</v>
      </c>
      <c r="L50">
        <f t="shared" si="0"/>
        <v>5</v>
      </c>
      <c r="M50">
        <f t="shared" si="1"/>
        <v>5.28</v>
      </c>
      <c r="N50">
        <f t="shared" si="2"/>
        <v>2.04</v>
      </c>
      <c r="O50">
        <f t="shared" si="3"/>
        <v>5.3129264064130393</v>
      </c>
      <c r="P50">
        <f t="shared" si="4"/>
        <v>2.4120685885115201</v>
      </c>
    </row>
    <row r="51" spans="1:16">
      <c r="A51" t="s">
        <v>75</v>
      </c>
      <c r="B51">
        <v>5</v>
      </c>
      <c r="C51">
        <v>5</v>
      </c>
      <c r="D51" t="s">
        <v>50</v>
      </c>
      <c r="E51" t="s">
        <v>51</v>
      </c>
      <c r="F51" t="s">
        <v>80</v>
      </c>
      <c r="G51">
        <v>2.62</v>
      </c>
      <c r="H51">
        <v>3.15</v>
      </c>
      <c r="I51">
        <v>0.04</v>
      </c>
      <c r="J51">
        <v>0.04</v>
      </c>
      <c r="K51">
        <v>4.49</v>
      </c>
      <c r="L51">
        <f t="shared" si="0"/>
        <v>4</v>
      </c>
      <c r="M51">
        <f t="shared" si="1"/>
        <v>4.49</v>
      </c>
      <c r="N51">
        <f t="shared" si="2"/>
        <v>2.8849999999999998</v>
      </c>
      <c r="O51">
        <f t="shared" si="3"/>
        <v>3.1193681381831992</v>
      </c>
      <c r="P51">
        <f t="shared" si="4"/>
        <v>1.4161931347351726</v>
      </c>
    </row>
    <row r="52" spans="1:16">
      <c r="A52" t="s">
        <v>75</v>
      </c>
      <c r="B52">
        <v>5</v>
      </c>
      <c r="C52">
        <v>5</v>
      </c>
      <c r="D52" t="s">
        <v>50</v>
      </c>
      <c r="E52" t="s">
        <v>51</v>
      </c>
      <c r="F52" t="s">
        <v>80</v>
      </c>
      <c r="G52">
        <v>2.91</v>
      </c>
      <c r="H52">
        <v>2.13</v>
      </c>
      <c r="I52">
        <v>0.06</v>
      </c>
      <c r="J52">
        <v>0.06</v>
      </c>
      <c r="K52">
        <v>5.3</v>
      </c>
      <c r="L52">
        <f t="shared" si="0"/>
        <v>6</v>
      </c>
      <c r="M52">
        <f t="shared" si="1"/>
        <v>5.3</v>
      </c>
      <c r="N52">
        <f t="shared" si="2"/>
        <v>2.52</v>
      </c>
      <c r="O52">
        <f t="shared" si="3"/>
        <v>7.6019456333672224</v>
      </c>
      <c r="P52">
        <f t="shared" si="4"/>
        <v>3.451283317548719</v>
      </c>
    </row>
    <row r="53" spans="1:16">
      <c r="A53" t="s">
        <v>75</v>
      </c>
      <c r="B53">
        <v>5</v>
      </c>
      <c r="C53">
        <v>5</v>
      </c>
      <c r="D53" t="s">
        <v>50</v>
      </c>
      <c r="E53" t="s">
        <v>51</v>
      </c>
      <c r="F53" t="s">
        <v>80</v>
      </c>
      <c r="G53">
        <v>3.01</v>
      </c>
      <c r="H53">
        <v>3.13</v>
      </c>
      <c r="I53">
        <v>0.05</v>
      </c>
      <c r="J53">
        <v>0.05</v>
      </c>
      <c r="K53">
        <v>4.45</v>
      </c>
      <c r="L53">
        <f t="shared" si="0"/>
        <v>5</v>
      </c>
      <c r="M53">
        <f t="shared" si="1"/>
        <v>4.45</v>
      </c>
      <c r="N53">
        <f t="shared" si="2"/>
        <v>3.07</v>
      </c>
      <c r="O53">
        <f t="shared" si="3"/>
        <v>4.7296016930088491</v>
      </c>
      <c r="P53">
        <f t="shared" si="4"/>
        <v>2.1472391686260175</v>
      </c>
    </row>
    <row r="54" spans="1:16">
      <c r="A54" t="s">
        <v>75</v>
      </c>
      <c r="B54">
        <v>5</v>
      </c>
      <c r="C54">
        <v>5</v>
      </c>
      <c r="D54" t="s">
        <v>50</v>
      </c>
      <c r="E54" t="s">
        <v>51</v>
      </c>
      <c r="F54" t="s">
        <v>80</v>
      </c>
      <c r="G54">
        <v>3.12</v>
      </c>
      <c r="H54">
        <v>2.2799999999999998</v>
      </c>
      <c r="I54">
        <v>0.11</v>
      </c>
      <c r="J54">
        <v>0.11</v>
      </c>
      <c r="K54">
        <v>5.14</v>
      </c>
      <c r="L54">
        <f t="shared" si="0"/>
        <v>11</v>
      </c>
      <c r="M54">
        <f t="shared" si="1"/>
        <v>5.14</v>
      </c>
      <c r="N54">
        <f t="shared" si="2"/>
        <v>2.7</v>
      </c>
      <c r="O54">
        <f t="shared" si="3"/>
        <v>23.978693677134469</v>
      </c>
      <c r="P54">
        <f t="shared" si="4"/>
        <v>10.886326929419049</v>
      </c>
    </row>
    <row r="55" spans="1:16">
      <c r="A55" t="s">
        <v>75</v>
      </c>
      <c r="B55">
        <v>5</v>
      </c>
      <c r="C55">
        <v>5</v>
      </c>
      <c r="D55" t="s">
        <v>50</v>
      </c>
      <c r="E55" t="s">
        <v>51</v>
      </c>
      <c r="F55" t="s">
        <v>80</v>
      </c>
      <c r="G55">
        <v>3.72</v>
      </c>
      <c r="H55">
        <v>3.17</v>
      </c>
      <c r="I55">
        <v>0.06</v>
      </c>
      <c r="J55">
        <v>0.06</v>
      </c>
      <c r="K55">
        <v>4.3899999999999997</v>
      </c>
      <c r="L55">
        <f t="shared" si="0"/>
        <v>6</v>
      </c>
      <c r="M55">
        <f t="shared" si="1"/>
        <v>4.3899999999999997</v>
      </c>
      <c r="N55">
        <f t="shared" si="2"/>
        <v>3.4450000000000003</v>
      </c>
      <c r="O55">
        <f t="shared" si="3"/>
        <v>6.6031643346080591</v>
      </c>
      <c r="P55">
        <f t="shared" si="4"/>
        <v>2.9978366079120589</v>
      </c>
    </row>
    <row r="56" spans="1:16">
      <c r="A56" t="s">
        <v>75</v>
      </c>
      <c r="B56">
        <v>5</v>
      </c>
      <c r="C56">
        <v>5</v>
      </c>
      <c r="D56" t="s">
        <v>50</v>
      </c>
      <c r="E56" t="s">
        <v>51</v>
      </c>
      <c r="F56" t="s">
        <v>80</v>
      </c>
      <c r="G56">
        <v>4.3099999999999996</v>
      </c>
      <c r="H56">
        <v>3.73</v>
      </c>
      <c r="I56">
        <v>7.0000000000000007E-2</v>
      </c>
      <c r="J56">
        <v>7.0000000000000007E-2</v>
      </c>
      <c r="K56">
        <v>4.28</v>
      </c>
      <c r="L56">
        <f t="shared" si="0"/>
        <v>7.0000000000000009</v>
      </c>
      <c r="M56">
        <f t="shared" si="1"/>
        <v>4.28</v>
      </c>
      <c r="N56">
        <f t="shared" si="2"/>
        <v>4.0199999999999996</v>
      </c>
      <c r="O56">
        <f t="shared" si="3"/>
        <v>8.6582543842081332</v>
      </c>
      <c r="P56">
        <f t="shared" si="4"/>
        <v>3.9308474904304926</v>
      </c>
    </row>
    <row r="57" spans="1:16">
      <c r="A57" t="s">
        <v>75</v>
      </c>
      <c r="B57">
        <v>5</v>
      </c>
      <c r="C57">
        <v>5</v>
      </c>
      <c r="D57" t="s">
        <v>50</v>
      </c>
      <c r="E57" t="s">
        <v>51</v>
      </c>
      <c r="F57" t="s">
        <v>80</v>
      </c>
      <c r="G57">
        <v>7.13</v>
      </c>
      <c r="H57">
        <v>6.32</v>
      </c>
      <c r="I57">
        <v>7.0000000000000007E-2</v>
      </c>
      <c r="J57">
        <v>7.0000000000000007E-2</v>
      </c>
      <c r="K57">
        <v>5.78</v>
      </c>
      <c r="L57">
        <f t="shared" si="0"/>
        <v>7.0000000000000009</v>
      </c>
      <c r="M57">
        <f t="shared" si="1"/>
        <v>5.78</v>
      </c>
      <c r="N57">
        <f t="shared" si="2"/>
        <v>6.7249999999999996</v>
      </c>
      <c r="O57">
        <f t="shared" si="3"/>
        <v>11.004891840934619</v>
      </c>
      <c r="P57">
        <f t="shared" si="4"/>
        <v>4.9962208957843171</v>
      </c>
    </row>
    <row r="58" spans="1:16">
      <c r="A58" t="s">
        <v>75</v>
      </c>
      <c r="B58">
        <v>5</v>
      </c>
      <c r="C58">
        <v>5</v>
      </c>
      <c r="D58" t="s">
        <v>52</v>
      </c>
      <c r="E58" t="s">
        <v>53</v>
      </c>
      <c r="F58" t="s">
        <v>81</v>
      </c>
      <c r="G58">
        <v>3.22</v>
      </c>
      <c r="H58">
        <v>3.66</v>
      </c>
      <c r="I58">
        <v>0.08</v>
      </c>
      <c r="J58">
        <v>0.08</v>
      </c>
      <c r="K58">
        <v>3.51</v>
      </c>
      <c r="L58">
        <f t="shared" si="0"/>
        <v>8</v>
      </c>
      <c r="M58">
        <f t="shared" si="1"/>
        <v>3.51</v>
      </c>
      <c r="N58">
        <f t="shared" si="2"/>
        <v>3.4400000000000004</v>
      </c>
      <c r="O58">
        <f t="shared" si="3"/>
        <v>9.5211314865578132</v>
      </c>
      <c r="P58">
        <f t="shared" si="4"/>
        <v>4.3225936948972477</v>
      </c>
    </row>
    <row r="59" spans="1:16">
      <c r="A59" t="s">
        <v>75</v>
      </c>
      <c r="B59">
        <v>5</v>
      </c>
      <c r="C59">
        <v>5</v>
      </c>
      <c r="D59" t="s">
        <v>47</v>
      </c>
      <c r="E59" t="s">
        <v>30</v>
      </c>
      <c r="F59" t="s">
        <v>68</v>
      </c>
      <c r="G59">
        <v>1.86</v>
      </c>
      <c r="H59">
        <v>1.98</v>
      </c>
      <c r="I59">
        <v>0.04</v>
      </c>
      <c r="J59">
        <v>0.04</v>
      </c>
      <c r="K59">
        <v>2.38</v>
      </c>
      <c r="L59">
        <f t="shared" si="0"/>
        <v>4</v>
      </c>
      <c r="M59">
        <f t="shared" si="1"/>
        <v>2.38</v>
      </c>
      <c r="N59">
        <f t="shared" si="2"/>
        <v>1.92</v>
      </c>
      <c r="O59">
        <f t="shared" si="3"/>
        <v>2.3263792894496849</v>
      </c>
      <c r="P59">
        <f t="shared" si="4"/>
        <v>1.0561761974101569</v>
      </c>
    </row>
    <row r="60" spans="1:16">
      <c r="A60" t="s">
        <v>75</v>
      </c>
      <c r="B60">
        <v>5</v>
      </c>
      <c r="C60">
        <v>5</v>
      </c>
      <c r="D60" t="s">
        <v>47</v>
      </c>
      <c r="E60" t="s">
        <v>30</v>
      </c>
      <c r="F60" t="s">
        <v>68</v>
      </c>
      <c r="G60">
        <v>2.2799999999999998</v>
      </c>
      <c r="H60">
        <v>2.15</v>
      </c>
      <c r="I60">
        <v>0.06</v>
      </c>
      <c r="J60">
        <v>0.06</v>
      </c>
      <c r="K60">
        <v>3.99</v>
      </c>
      <c r="L60">
        <f t="shared" si="0"/>
        <v>6</v>
      </c>
      <c r="M60">
        <f t="shared" si="1"/>
        <v>3.99</v>
      </c>
      <c r="N60">
        <f t="shared" si="2"/>
        <v>2.2149999999999999</v>
      </c>
      <c r="O60">
        <f t="shared" si="3"/>
        <v>6.1646713543090588</v>
      </c>
      <c r="P60">
        <f t="shared" si="4"/>
        <v>2.7987607948563129</v>
      </c>
    </row>
    <row r="61" spans="1:16">
      <c r="A61" t="s">
        <v>75</v>
      </c>
      <c r="B61">
        <v>5</v>
      </c>
      <c r="C61">
        <v>5</v>
      </c>
      <c r="D61" t="s">
        <v>47</v>
      </c>
      <c r="E61" t="s">
        <v>30</v>
      </c>
      <c r="F61" t="s">
        <v>68</v>
      </c>
      <c r="G61">
        <v>3.46</v>
      </c>
      <c r="H61">
        <v>3.82</v>
      </c>
      <c r="I61">
        <v>0.13</v>
      </c>
      <c r="J61">
        <v>0.13</v>
      </c>
      <c r="K61">
        <v>6.1</v>
      </c>
      <c r="L61">
        <f t="shared" si="0"/>
        <v>13</v>
      </c>
      <c r="M61">
        <f t="shared" si="1"/>
        <v>6.1</v>
      </c>
      <c r="N61">
        <f t="shared" si="2"/>
        <v>3.6399999999999997</v>
      </c>
      <c r="O61">
        <f t="shared" si="3"/>
        <v>38.809685225693926</v>
      </c>
      <c r="P61">
        <f t="shared" si="4"/>
        <v>17.619597092465042</v>
      </c>
    </row>
    <row r="62" spans="1:16">
      <c r="A62" t="s">
        <v>75</v>
      </c>
      <c r="B62">
        <v>5</v>
      </c>
      <c r="C62">
        <v>5</v>
      </c>
      <c r="D62" t="s">
        <v>47</v>
      </c>
      <c r="E62" t="s">
        <v>30</v>
      </c>
      <c r="F62" t="s">
        <v>68</v>
      </c>
      <c r="G62">
        <v>5.13</v>
      </c>
      <c r="H62">
        <v>4.78</v>
      </c>
      <c r="I62">
        <v>0.11</v>
      </c>
      <c r="J62">
        <v>0.11</v>
      </c>
      <c r="K62">
        <v>3.69</v>
      </c>
      <c r="L62">
        <f t="shared" si="0"/>
        <v>11</v>
      </c>
      <c r="M62">
        <f t="shared" si="1"/>
        <v>3.69</v>
      </c>
      <c r="N62">
        <f t="shared" si="2"/>
        <v>4.9550000000000001</v>
      </c>
      <c r="O62">
        <f t="shared" si="3"/>
        <v>17.964968745919673</v>
      </c>
      <c r="P62">
        <f t="shared" si="4"/>
        <v>8.1560958106475319</v>
      </c>
    </row>
    <row r="63" spans="1:16">
      <c r="A63" t="s">
        <v>75</v>
      </c>
      <c r="B63">
        <v>5</v>
      </c>
      <c r="C63">
        <v>5</v>
      </c>
      <c r="D63" t="s">
        <v>47</v>
      </c>
      <c r="E63" t="s">
        <v>30</v>
      </c>
      <c r="F63" t="s">
        <v>68</v>
      </c>
      <c r="G63">
        <v>6.86</v>
      </c>
      <c r="H63">
        <v>5.32</v>
      </c>
      <c r="I63">
        <v>0.14000000000000001</v>
      </c>
      <c r="J63">
        <v>0.14000000000000001</v>
      </c>
      <c r="K63">
        <v>5.57</v>
      </c>
      <c r="L63">
        <f t="shared" si="0"/>
        <v>14.000000000000002</v>
      </c>
      <c r="M63">
        <f t="shared" si="1"/>
        <v>5.57</v>
      </c>
      <c r="N63">
        <f t="shared" si="2"/>
        <v>6.09</v>
      </c>
      <c r="O63">
        <f t="shared" si="3"/>
        <v>41.262920167518139</v>
      </c>
      <c r="P63">
        <f t="shared" si="4"/>
        <v>18.733365756053235</v>
      </c>
    </row>
    <row r="64" spans="1:16">
      <c r="A64" t="s">
        <v>75</v>
      </c>
      <c r="B64">
        <v>6</v>
      </c>
      <c r="C64">
        <v>6</v>
      </c>
      <c r="D64" t="s">
        <v>4</v>
      </c>
      <c r="E64" t="s">
        <v>34</v>
      </c>
      <c r="F64" t="s">
        <v>59</v>
      </c>
      <c r="G64">
        <v>2.12</v>
      </c>
      <c r="H64">
        <v>2.61</v>
      </c>
      <c r="I64">
        <v>0.04</v>
      </c>
      <c r="J64">
        <v>0.04</v>
      </c>
      <c r="K64">
        <v>2.91</v>
      </c>
      <c r="L64">
        <f t="shared" si="0"/>
        <v>4</v>
      </c>
      <c r="M64">
        <f t="shared" si="1"/>
        <v>2.91</v>
      </c>
      <c r="N64">
        <f t="shared" si="2"/>
        <v>2.3650000000000002</v>
      </c>
      <c r="O64">
        <f t="shared" si="3"/>
        <v>2.5238284329796739</v>
      </c>
      <c r="P64">
        <f t="shared" si="4"/>
        <v>1.1458181085727719</v>
      </c>
    </row>
    <row r="65" spans="1:16">
      <c r="A65" t="s">
        <v>75</v>
      </c>
      <c r="B65">
        <v>6</v>
      </c>
      <c r="C65">
        <v>6</v>
      </c>
      <c r="D65" t="s">
        <v>4</v>
      </c>
      <c r="E65" t="s">
        <v>34</v>
      </c>
      <c r="F65" t="s">
        <v>59</v>
      </c>
      <c r="G65">
        <v>2.36</v>
      </c>
      <c r="H65">
        <v>3.72</v>
      </c>
      <c r="I65">
        <v>0.06</v>
      </c>
      <c r="J65">
        <v>0.06</v>
      </c>
      <c r="K65">
        <v>3.27</v>
      </c>
      <c r="L65">
        <f t="shared" si="0"/>
        <v>6</v>
      </c>
      <c r="M65">
        <f t="shared" si="1"/>
        <v>3.27</v>
      </c>
      <c r="N65">
        <f t="shared" si="2"/>
        <v>3.04</v>
      </c>
      <c r="O65">
        <f t="shared" si="3"/>
        <v>5.3765128118110521</v>
      </c>
      <c r="P65">
        <f t="shared" si="4"/>
        <v>2.4409368165622176</v>
      </c>
    </row>
    <row r="66" spans="1:16">
      <c r="A66" t="s">
        <v>75</v>
      </c>
      <c r="B66">
        <v>6</v>
      </c>
      <c r="C66">
        <v>6</v>
      </c>
      <c r="D66" t="s">
        <v>4</v>
      </c>
      <c r="E66" t="s">
        <v>34</v>
      </c>
      <c r="F66" t="s">
        <v>59</v>
      </c>
      <c r="G66">
        <v>2.76</v>
      </c>
      <c r="H66">
        <v>2.91</v>
      </c>
      <c r="I66">
        <v>0.09</v>
      </c>
      <c r="J66">
        <v>0.09</v>
      </c>
      <c r="K66">
        <v>3.83</v>
      </c>
      <c r="L66">
        <f t="shared" si="0"/>
        <v>9</v>
      </c>
      <c r="M66">
        <f t="shared" si="1"/>
        <v>3.83</v>
      </c>
      <c r="N66">
        <f t="shared" si="2"/>
        <v>2.835</v>
      </c>
      <c r="O66">
        <f t="shared" si="3"/>
        <v>12.703796700470926</v>
      </c>
      <c r="P66">
        <f t="shared" si="4"/>
        <v>5.7675237020138006</v>
      </c>
    </row>
    <row r="67" spans="1:16">
      <c r="A67" t="s">
        <v>75</v>
      </c>
      <c r="B67">
        <v>6</v>
      </c>
      <c r="C67">
        <v>6</v>
      </c>
      <c r="D67" t="s">
        <v>4</v>
      </c>
      <c r="E67" t="s">
        <v>34</v>
      </c>
      <c r="F67" t="s">
        <v>59</v>
      </c>
      <c r="G67">
        <v>2.86</v>
      </c>
      <c r="H67">
        <v>2.81</v>
      </c>
      <c r="I67">
        <v>0.08</v>
      </c>
      <c r="J67">
        <v>0.08</v>
      </c>
      <c r="K67">
        <v>3.74</v>
      </c>
      <c r="L67">
        <f t="shared" ref="L67:L130" si="5">((I67+J67)/2)*100</f>
        <v>8</v>
      </c>
      <c r="M67">
        <f t="shared" ref="M67:M130" si="6">K67</f>
        <v>3.74</v>
      </c>
      <c r="N67">
        <f t="shared" ref="N67:N130" si="7">(G67+H67)/2</f>
        <v>2.835</v>
      </c>
      <c r="O67">
        <f t="shared" ref="O67:O130" si="8">(0.026884+(0.001191*POWER(L67,2)*M67)+0.044529*L67-0.01516*M67)+(1.025041+0.023663*POWER(L67,2)*M67-0.17071*M67-0.09615*LOG(M67)+(-0.43154+0.011037*POWER(L67,2)*M67+0.113602*L67+0.307809*LOG(L67)))</f>
        <v>10.004046581254427</v>
      </c>
      <c r="P67">
        <f t="shared" ref="P67:P130" si="9">O67*0.454</f>
        <v>4.5418371478895097</v>
      </c>
    </row>
    <row r="68" spans="1:16">
      <c r="A68" t="s">
        <v>75</v>
      </c>
      <c r="B68">
        <v>6</v>
      </c>
      <c r="C68">
        <v>6</v>
      </c>
      <c r="D68" t="s">
        <v>4</v>
      </c>
      <c r="E68" t="s">
        <v>34</v>
      </c>
      <c r="F68" t="s">
        <v>59</v>
      </c>
      <c r="G68">
        <v>3.03</v>
      </c>
      <c r="H68">
        <v>3.31</v>
      </c>
      <c r="I68">
        <v>0.05</v>
      </c>
      <c r="J68">
        <v>0.05</v>
      </c>
      <c r="K68">
        <v>3.18</v>
      </c>
      <c r="L68">
        <f t="shared" si="5"/>
        <v>5</v>
      </c>
      <c r="M68">
        <f t="shared" si="6"/>
        <v>3.18</v>
      </c>
      <c r="N68">
        <f t="shared" si="7"/>
        <v>3.17</v>
      </c>
      <c r="O68">
        <f t="shared" si="8"/>
        <v>3.840148790478163</v>
      </c>
      <c r="P68">
        <f t="shared" si="9"/>
        <v>1.743427550877086</v>
      </c>
    </row>
    <row r="69" spans="1:16">
      <c r="A69" t="s">
        <v>75</v>
      </c>
      <c r="B69">
        <v>6</v>
      </c>
      <c r="C69">
        <v>6</v>
      </c>
      <c r="D69" t="s">
        <v>4</v>
      </c>
      <c r="E69" t="s">
        <v>34</v>
      </c>
      <c r="F69" t="s">
        <v>59</v>
      </c>
      <c r="G69">
        <v>3.36</v>
      </c>
      <c r="H69">
        <v>2.71</v>
      </c>
      <c r="I69">
        <v>7.0000000000000007E-2</v>
      </c>
      <c r="J69">
        <v>7.0000000000000007E-2</v>
      </c>
      <c r="K69">
        <v>3.45</v>
      </c>
      <c r="L69">
        <f t="shared" si="5"/>
        <v>7.0000000000000009</v>
      </c>
      <c r="M69">
        <f t="shared" si="6"/>
        <v>3.45</v>
      </c>
      <c r="N69">
        <f t="shared" si="7"/>
        <v>3.0350000000000001</v>
      </c>
      <c r="O69">
        <f t="shared" si="8"/>
        <v>7.3618415266074555</v>
      </c>
      <c r="P69">
        <f t="shared" si="9"/>
        <v>3.342276053079785</v>
      </c>
    </row>
    <row r="70" spans="1:16">
      <c r="A70" t="s">
        <v>75</v>
      </c>
      <c r="B70">
        <v>6</v>
      </c>
      <c r="C70">
        <v>6</v>
      </c>
      <c r="D70" t="s">
        <v>4</v>
      </c>
      <c r="E70" t="s">
        <v>34</v>
      </c>
      <c r="F70" t="s">
        <v>59</v>
      </c>
      <c r="G70">
        <v>3.71</v>
      </c>
      <c r="H70">
        <v>3.56</v>
      </c>
      <c r="I70">
        <v>0.1</v>
      </c>
      <c r="J70">
        <v>0.1</v>
      </c>
      <c r="K70">
        <v>3.3</v>
      </c>
      <c r="L70">
        <f t="shared" si="5"/>
        <v>10</v>
      </c>
      <c r="M70">
        <f t="shared" si="6"/>
        <v>3.3</v>
      </c>
      <c r="N70">
        <f t="shared" si="7"/>
        <v>3.6349999999999998</v>
      </c>
      <c r="O70">
        <f t="shared" si="8"/>
        <v>13.69030788468074</v>
      </c>
      <c r="P70">
        <f t="shared" si="9"/>
        <v>6.2153997796450557</v>
      </c>
    </row>
    <row r="71" spans="1:16">
      <c r="A71" t="s">
        <v>75</v>
      </c>
      <c r="B71">
        <v>6</v>
      </c>
      <c r="C71">
        <v>6</v>
      </c>
      <c r="D71" t="s">
        <v>4</v>
      </c>
      <c r="E71" t="s">
        <v>34</v>
      </c>
      <c r="F71" t="s">
        <v>59</v>
      </c>
      <c r="G71">
        <v>3.72</v>
      </c>
      <c r="H71">
        <v>3.28</v>
      </c>
      <c r="I71">
        <v>0.04</v>
      </c>
      <c r="J71">
        <v>0.04</v>
      </c>
      <c r="K71">
        <v>3.45</v>
      </c>
      <c r="L71">
        <f t="shared" si="5"/>
        <v>4</v>
      </c>
      <c r="M71">
        <f t="shared" si="6"/>
        <v>3.45</v>
      </c>
      <c r="N71">
        <f t="shared" si="7"/>
        <v>3.5</v>
      </c>
      <c r="O71">
        <f t="shared" si="8"/>
        <v>2.7264488778793732</v>
      </c>
      <c r="P71">
        <f t="shared" si="9"/>
        <v>1.2378077905572356</v>
      </c>
    </row>
    <row r="72" spans="1:16">
      <c r="A72" t="s">
        <v>75</v>
      </c>
      <c r="B72">
        <v>6</v>
      </c>
      <c r="C72">
        <v>6</v>
      </c>
      <c r="D72" t="s">
        <v>4</v>
      </c>
      <c r="E72" t="s">
        <v>34</v>
      </c>
      <c r="F72" t="s">
        <v>59</v>
      </c>
      <c r="G72">
        <v>4.8600000000000003</v>
      </c>
      <c r="H72">
        <v>3.62</v>
      </c>
      <c r="I72">
        <v>0.1</v>
      </c>
      <c r="J72">
        <v>0.1</v>
      </c>
      <c r="K72">
        <v>3.94</v>
      </c>
      <c r="L72">
        <f t="shared" si="5"/>
        <v>10</v>
      </c>
      <c r="M72">
        <f t="shared" si="6"/>
        <v>3.94</v>
      </c>
      <c r="N72">
        <f t="shared" si="7"/>
        <v>4.24</v>
      </c>
      <c r="O72">
        <f t="shared" si="8"/>
        <v>15.860973238271471</v>
      </c>
      <c r="P72">
        <f t="shared" si="9"/>
        <v>7.2008818501752483</v>
      </c>
    </row>
    <row r="73" spans="1:16">
      <c r="A73" t="s">
        <v>75</v>
      </c>
      <c r="B73">
        <v>6</v>
      </c>
      <c r="C73">
        <v>6</v>
      </c>
      <c r="D73" t="s">
        <v>47</v>
      </c>
      <c r="E73" t="s">
        <v>30</v>
      </c>
      <c r="F73" t="s">
        <v>68</v>
      </c>
      <c r="G73">
        <v>3.1</v>
      </c>
      <c r="H73">
        <v>3.31</v>
      </c>
      <c r="I73">
        <v>0.05</v>
      </c>
      <c r="J73">
        <v>0.05</v>
      </c>
      <c r="K73">
        <v>2.79</v>
      </c>
      <c r="L73">
        <f t="shared" si="5"/>
        <v>5</v>
      </c>
      <c r="M73">
        <f t="shared" si="6"/>
        <v>2.79</v>
      </c>
      <c r="N73">
        <f t="shared" si="7"/>
        <v>3.2050000000000001</v>
      </c>
      <c r="O73">
        <f t="shared" si="8"/>
        <v>3.5681643639199097</v>
      </c>
      <c r="P73">
        <f t="shared" si="9"/>
        <v>1.6199466212196389</v>
      </c>
    </row>
    <row r="74" spans="1:16">
      <c r="A74" t="s">
        <v>75</v>
      </c>
      <c r="B74">
        <v>6</v>
      </c>
      <c r="C74">
        <v>6</v>
      </c>
      <c r="D74" t="s">
        <v>47</v>
      </c>
      <c r="E74" t="s">
        <v>30</v>
      </c>
      <c r="F74" t="s">
        <v>68</v>
      </c>
      <c r="G74">
        <v>5.36</v>
      </c>
      <c r="H74">
        <v>5.61</v>
      </c>
      <c r="I74">
        <v>0.12</v>
      </c>
      <c r="J74">
        <v>0.12</v>
      </c>
      <c r="K74">
        <v>5.0599999999999996</v>
      </c>
      <c r="L74">
        <f t="shared" si="5"/>
        <v>12</v>
      </c>
      <c r="M74">
        <f t="shared" si="6"/>
        <v>5.0599999999999996</v>
      </c>
      <c r="N74">
        <f t="shared" si="7"/>
        <v>5.4850000000000003</v>
      </c>
      <c r="O74">
        <f t="shared" si="8"/>
        <v>27.993550667970524</v>
      </c>
      <c r="P74">
        <f t="shared" si="9"/>
        <v>12.709072003258619</v>
      </c>
    </row>
    <row r="75" spans="1:16">
      <c r="A75" t="s">
        <v>75</v>
      </c>
      <c r="B75">
        <v>7</v>
      </c>
      <c r="C75">
        <v>7</v>
      </c>
      <c r="D75" t="s">
        <v>13</v>
      </c>
      <c r="E75" t="s">
        <v>14</v>
      </c>
      <c r="F75" t="s">
        <v>63</v>
      </c>
      <c r="G75">
        <v>3.31</v>
      </c>
      <c r="H75">
        <v>2.72</v>
      </c>
      <c r="I75">
        <v>0.03</v>
      </c>
      <c r="J75">
        <v>0.03</v>
      </c>
      <c r="K75">
        <v>3.19</v>
      </c>
      <c r="L75">
        <f t="shared" si="5"/>
        <v>3</v>
      </c>
      <c r="M75">
        <f t="shared" si="6"/>
        <v>3.19</v>
      </c>
      <c r="N75">
        <f t="shared" si="7"/>
        <v>3.0150000000000001</v>
      </c>
      <c r="O75">
        <f t="shared" si="8"/>
        <v>1.6307060521180565</v>
      </c>
      <c r="P75">
        <f t="shared" si="9"/>
        <v>0.74034054766159774</v>
      </c>
    </row>
    <row r="76" spans="1:16">
      <c r="A76" t="s">
        <v>75</v>
      </c>
      <c r="B76">
        <v>7</v>
      </c>
      <c r="C76">
        <v>7</v>
      </c>
      <c r="D76" t="s">
        <v>4</v>
      </c>
      <c r="E76" t="s">
        <v>34</v>
      </c>
      <c r="F76" t="s">
        <v>59</v>
      </c>
      <c r="G76">
        <v>3.2</v>
      </c>
      <c r="H76">
        <v>3.56</v>
      </c>
      <c r="I76">
        <v>0.1</v>
      </c>
      <c r="J76">
        <v>0.1</v>
      </c>
      <c r="K76">
        <v>3.81</v>
      </c>
      <c r="L76">
        <f t="shared" si="5"/>
        <v>10</v>
      </c>
      <c r="M76">
        <f t="shared" si="6"/>
        <v>3.81</v>
      </c>
      <c r="N76">
        <f t="shared" si="7"/>
        <v>3.38</v>
      </c>
      <c r="O76">
        <f t="shared" si="8"/>
        <v>15.419954363588786</v>
      </c>
      <c r="P76">
        <f t="shared" si="9"/>
        <v>7.0006592810693089</v>
      </c>
    </row>
    <row r="77" spans="1:16">
      <c r="A77" t="s">
        <v>75</v>
      </c>
      <c r="B77">
        <v>7</v>
      </c>
      <c r="C77">
        <v>7</v>
      </c>
      <c r="D77" t="s">
        <v>4</v>
      </c>
      <c r="E77" t="s">
        <v>34</v>
      </c>
      <c r="F77" t="s">
        <v>59</v>
      </c>
      <c r="G77">
        <v>4.03</v>
      </c>
      <c r="H77">
        <v>4.71</v>
      </c>
      <c r="I77">
        <v>0.12</v>
      </c>
      <c r="J77">
        <v>0.12</v>
      </c>
      <c r="K77">
        <v>3.63</v>
      </c>
      <c r="L77">
        <f t="shared" si="5"/>
        <v>12</v>
      </c>
      <c r="M77">
        <f t="shared" si="6"/>
        <v>3.63</v>
      </c>
      <c r="N77">
        <f t="shared" si="7"/>
        <v>4.37</v>
      </c>
      <c r="O77">
        <f t="shared" si="8"/>
        <v>20.882539098167449</v>
      </c>
      <c r="P77">
        <f t="shared" si="9"/>
        <v>9.4806727505680222</v>
      </c>
    </row>
    <row r="78" spans="1:16">
      <c r="A78" t="s">
        <v>75</v>
      </c>
      <c r="B78">
        <v>7</v>
      </c>
      <c r="C78">
        <v>7</v>
      </c>
      <c r="D78" t="s">
        <v>8</v>
      </c>
      <c r="E78" t="s">
        <v>32</v>
      </c>
      <c r="F78" t="s">
        <v>61</v>
      </c>
      <c r="G78">
        <v>2.86</v>
      </c>
      <c r="H78">
        <v>2.31</v>
      </c>
      <c r="I78">
        <v>0.08</v>
      </c>
      <c r="J78">
        <v>0.08</v>
      </c>
      <c r="K78">
        <v>3.63</v>
      </c>
      <c r="L78">
        <f t="shared" si="5"/>
        <v>8</v>
      </c>
      <c r="M78">
        <f t="shared" si="6"/>
        <v>3.63</v>
      </c>
      <c r="N78">
        <f t="shared" si="7"/>
        <v>2.585</v>
      </c>
      <c r="O78">
        <f t="shared" si="8"/>
        <v>9.7730662238087795</v>
      </c>
      <c r="P78">
        <f t="shared" si="9"/>
        <v>4.4369720656091864</v>
      </c>
    </row>
    <row r="79" spans="1:16">
      <c r="A79" t="s">
        <v>75</v>
      </c>
      <c r="B79">
        <v>7</v>
      </c>
      <c r="C79">
        <v>7</v>
      </c>
      <c r="D79" t="s">
        <v>47</v>
      </c>
      <c r="E79" t="s">
        <v>30</v>
      </c>
      <c r="F79" t="s">
        <v>68</v>
      </c>
      <c r="G79">
        <v>2.12</v>
      </c>
      <c r="H79">
        <v>2.91</v>
      </c>
      <c r="I79">
        <v>0.08</v>
      </c>
      <c r="J79">
        <v>0.08</v>
      </c>
      <c r="K79">
        <v>2.4</v>
      </c>
      <c r="L79">
        <f t="shared" si="5"/>
        <v>8</v>
      </c>
      <c r="M79">
        <f t="shared" si="6"/>
        <v>2.4</v>
      </c>
      <c r="N79">
        <f t="shared" si="7"/>
        <v>2.5150000000000001</v>
      </c>
      <c r="O79">
        <f t="shared" si="8"/>
        <v>7.1936245149154319</v>
      </c>
      <c r="P79">
        <f t="shared" si="9"/>
        <v>3.2659055297716062</v>
      </c>
    </row>
    <row r="80" spans="1:16">
      <c r="A80" t="s">
        <v>75</v>
      </c>
      <c r="B80">
        <v>7</v>
      </c>
      <c r="C80">
        <v>7</v>
      </c>
      <c r="D80" t="s">
        <v>47</v>
      </c>
      <c r="E80" t="s">
        <v>30</v>
      </c>
      <c r="F80" t="s">
        <v>68</v>
      </c>
      <c r="G80">
        <v>2.56</v>
      </c>
      <c r="H80">
        <v>3.32</v>
      </c>
      <c r="I80">
        <v>0.08</v>
      </c>
      <c r="J80">
        <v>0.08</v>
      </c>
      <c r="K80">
        <v>3.45</v>
      </c>
      <c r="L80">
        <f t="shared" si="5"/>
        <v>8</v>
      </c>
      <c r="M80">
        <f t="shared" si="6"/>
        <v>3.45</v>
      </c>
      <c r="N80">
        <f t="shared" si="7"/>
        <v>2.94</v>
      </c>
      <c r="O80">
        <f t="shared" si="8"/>
        <v>9.395182219814707</v>
      </c>
      <c r="P80">
        <f t="shared" si="9"/>
        <v>4.2654127277958773</v>
      </c>
    </row>
    <row r="81" spans="1:16">
      <c r="A81" t="s">
        <v>75</v>
      </c>
      <c r="B81">
        <v>7</v>
      </c>
      <c r="C81">
        <v>7</v>
      </c>
      <c r="D81" t="s">
        <v>47</v>
      </c>
      <c r="E81" t="s">
        <v>30</v>
      </c>
      <c r="F81" t="s">
        <v>68</v>
      </c>
      <c r="G81">
        <v>3.13</v>
      </c>
      <c r="H81">
        <v>3.27</v>
      </c>
      <c r="I81">
        <v>0.05</v>
      </c>
      <c r="J81">
        <v>0.05</v>
      </c>
      <c r="K81">
        <v>3.23</v>
      </c>
      <c r="L81">
        <f t="shared" si="5"/>
        <v>5</v>
      </c>
      <c r="M81">
        <f t="shared" si="6"/>
        <v>3.23</v>
      </c>
      <c r="N81">
        <f t="shared" si="7"/>
        <v>3.2</v>
      </c>
      <c r="O81">
        <f t="shared" si="8"/>
        <v>3.8750675855425301</v>
      </c>
      <c r="P81">
        <f t="shared" si="9"/>
        <v>1.7592806838363086</v>
      </c>
    </row>
    <row r="82" spans="1:16">
      <c r="A82" t="s">
        <v>75</v>
      </c>
      <c r="B82">
        <v>7</v>
      </c>
      <c r="C82">
        <v>7</v>
      </c>
      <c r="D82" t="s">
        <v>47</v>
      </c>
      <c r="E82" t="s">
        <v>30</v>
      </c>
      <c r="F82" t="s">
        <v>68</v>
      </c>
      <c r="G82">
        <v>3.36</v>
      </c>
      <c r="H82">
        <v>2.81</v>
      </c>
      <c r="I82">
        <v>0.08</v>
      </c>
      <c r="J82">
        <v>0.08</v>
      </c>
      <c r="K82">
        <v>3.38</v>
      </c>
      <c r="L82">
        <f t="shared" si="5"/>
        <v>8</v>
      </c>
      <c r="M82">
        <f t="shared" si="6"/>
        <v>3.38</v>
      </c>
      <c r="N82">
        <f t="shared" si="7"/>
        <v>3.085</v>
      </c>
      <c r="O82">
        <f t="shared" si="8"/>
        <v>9.2482574050743072</v>
      </c>
      <c r="P82">
        <f t="shared" si="9"/>
        <v>4.1987088619037358</v>
      </c>
    </row>
    <row r="83" spans="1:16">
      <c r="A83" t="s">
        <v>75</v>
      </c>
      <c r="B83">
        <v>7</v>
      </c>
      <c r="C83">
        <v>7</v>
      </c>
      <c r="D83" t="s">
        <v>47</v>
      </c>
      <c r="E83" t="s">
        <v>30</v>
      </c>
      <c r="F83" t="s">
        <v>68</v>
      </c>
      <c r="G83">
        <v>5.13</v>
      </c>
      <c r="H83">
        <v>5.87</v>
      </c>
      <c r="I83">
        <v>0.13</v>
      </c>
      <c r="J83">
        <v>0.13</v>
      </c>
      <c r="K83">
        <v>4.59</v>
      </c>
      <c r="L83">
        <f t="shared" si="5"/>
        <v>13</v>
      </c>
      <c r="M83">
        <f t="shared" si="6"/>
        <v>4.59</v>
      </c>
      <c r="N83">
        <f t="shared" si="7"/>
        <v>5.5</v>
      </c>
      <c r="O83">
        <f t="shared" si="8"/>
        <v>29.94320080961581</v>
      </c>
      <c r="P83">
        <f t="shared" si="9"/>
        <v>13.594213167565577</v>
      </c>
    </row>
    <row r="84" spans="1:16">
      <c r="A84" t="s">
        <v>75</v>
      </c>
      <c r="B84">
        <v>7</v>
      </c>
      <c r="C84">
        <v>7</v>
      </c>
      <c r="D84" t="s">
        <v>47</v>
      </c>
      <c r="E84" t="s">
        <v>30</v>
      </c>
      <c r="F84" t="s">
        <v>68</v>
      </c>
      <c r="G84">
        <v>6.86</v>
      </c>
      <c r="H84">
        <v>7.51</v>
      </c>
      <c r="I84">
        <v>0.17</v>
      </c>
      <c r="J84">
        <v>0.17</v>
      </c>
      <c r="K84">
        <v>5.78</v>
      </c>
      <c r="L84">
        <f t="shared" si="5"/>
        <v>17</v>
      </c>
      <c r="M84">
        <f t="shared" si="6"/>
        <v>5.78</v>
      </c>
      <c r="N84">
        <f t="shared" si="7"/>
        <v>7.1850000000000005</v>
      </c>
      <c r="O84">
        <f t="shared" si="8"/>
        <v>62.492811510376391</v>
      </c>
      <c r="P84">
        <f t="shared" si="9"/>
        <v>28.371736425710882</v>
      </c>
    </row>
    <row r="85" spans="1:16">
      <c r="A85" t="s">
        <v>75</v>
      </c>
      <c r="B85">
        <v>8</v>
      </c>
      <c r="C85">
        <v>8</v>
      </c>
      <c r="D85" t="s">
        <v>13</v>
      </c>
      <c r="E85" t="s">
        <v>14</v>
      </c>
      <c r="F85" t="s">
        <v>63</v>
      </c>
      <c r="G85">
        <v>2.4300000000000002</v>
      </c>
      <c r="H85">
        <v>2.0299999999999998</v>
      </c>
      <c r="I85">
        <v>0.03</v>
      </c>
      <c r="J85">
        <v>0.03</v>
      </c>
      <c r="K85">
        <v>3.48</v>
      </c>
      <c r="L85">
        <f t="shared" si="5"/>
        <v>3</v>
      </c>
      <c r="M85">
        <f t="shared" si="6"/>
        <v>3.48</v>
      </c>
      <c r="N85">
        <f t="shared" si="7"/>
        <v>2.23</v>
      </c>
      <c r="O85">
        <f t="shared" si="8"/>
        <v>1.6668458919885412</v>
      </c>
      <c r="P85">
        <f t="shared" si="9"/>
        <v>0.75674803496279774</v>
      </c>
    </row>
    <row r="86" spans="1:16">
      <c r="A86" t="s">
        <v>75</v>
      </c>
      <c r="B86">
        <v>8</v>
      </c>
      <c r="C86">
        <v>8</v>
      </c>
      <c r="D86" t="s">
        <v>13</v>
      </c>
      <c r="E86" t="s">
        <v>14</v>
      </c>
      <c r="F86" t="s">
        <v>63</v>
      </c>
      <c r="G86">
        <v>2.5299999999999998</v>
      </c>
      <c r="H86">
        <v>2.17</v>
      </c>
      <c r="I86">
        <v>0.06</v>
      </c>
      <c r="J86">
        <v>0.06</v>
      </c>
      <c r="K86">
        <v>3.26</v>
      </c>
      <c r="L86">
        <f t="shared" si="5"/>
        <v>6</v>
      </c>
      <c r="M86">
        <f t="shared" si="6"/>
        <v>3.26</v>
      </c>
      <c r="N86">
        <f t="shared" si="7"/>
        <v>2.3499999999999996</v>
      </c>
      <c r="O86">
        <f t="shared" si="8"/>
        <v>5.3655786459828061</v>
      </c>
      <c r="P86">
        <f t="shared" si="9"/>
        <v>2.4359727052761939</v>
      </c>
    </row>
    <row r="87" spans="1:16">
      <c r="A87" t="s">
        <v>75</v>
      </c>
      <c r="B87">
        <v>8</v>
      </c>
      <c r="C87">
        <v>8</v>
      </c>
      <c r="D87" t="s">
        <v>4</v>
      </c>
      <c r="E87" t="s">
        <v>34</v>
      </c>
      <c r="F87" t="s">
        <v>59</v>
      </c>
      <c r="G87">
        <v>2.8</v>
      </c>
      <c r="H87">
        <v>2.71</v>
      </c>
      <c r="I87">
        <v>7.0000000000000007E-2</v>
      </c>
      <c r="J87">
        <v>7.0000000000000007E-2</v>
      </c>
      <c r="K87">
        <v>3.1</v>
      </c>
      <c r="L87">
        <f t="shared" si="5"/>
        <v>7.0000000000000009</v>
      </c>
      <c r="M87">
        <f t="shared" si="6"/>
        <v>3.1</v>
      </c>
      <c r="N87">
        <f t="shared" si="7"/>
        <v>2.7549999999999999</v>
      </c>
      <c r="O87">
        <f t="shared" si="8"/>
        <v>6.8158322557365851</v>
      </c>
      <c r="P87">
        <f t="shared" si="9"/>
        <v>3.0943878441044097</v>
      </c>
    </row>
    <row r="88" spans="1:16">
      <c r="A88" t="s">
        <v>75</v>
      </c>
      <c r="B88">
        <v>8</v>
      </c>
      <c r="C88">
        <v>8</v>
      </c>
      <c r="D88" t="s">
        <v>54</v>
      </c>
      <c r="E88" t="s">
        <v>51</v>
      </c>
      <c r="F88" t="s">
        <v>80</v>
      </c>
      <c r="G88">
        <v>3.5</v>
      </c>
      <c r="H88">
        <v>3.72</v>
      </c>
      <c r="I88">
        <v>0.09</v>
      </c>
      <c r="J88">
        <v>0.09</v>
      </c>
      <c r="K88">
        <v>4.17</v>
      </c>
      <c r="L88">
        <f t="shared" si="5"/>
        <v>9</v>
      </c>
      <c r="M88">
        <f t="shared" si="6"/>
        <v>4.17</v>
      </c>
      <c r="N88">
        <f t="shared" si="7"/>
        <v>3.6100000000000003</v>
      </c>
      <c r="O88">
        <f t="shared" si="8"/>
        <v>13.625487520902281</v>
      </c>
      <c r="P88">
        <f t="shared" si="9"/>
        <v>6.1859713344896354</v>
      </c>
    </row>
    <row r="89" spans="1:16">
      <c r="A89" t="s">
        <v>75</v>
      </c>
      <c r="B89">
        <v>8</v>
      </c>
      <c r="C89">
        <v>8</v>
      </c>
      <c r="D89" t="s">
        <v>8</v>
      </c>
      <c r="E89" t="s">
        <v>32</v>
      </c>
      <c r="F89" t="s">
        <v>61</v>
      </c>
      <c r="G89">
        <v>1.37</v>
      </c>
      <c r="H89">
        <v>1.21</v>
      </c>
      <c r="I89">
        <v>0.04</v>
      </c>
      <c r="J89">
        <v>0.04</v>
      </c>
      <c r="K89">
        <v>3.04</v>
      </c>
      <c r="L89">
        <f t="shared" si="5"/>
        <v>4</v>
      </c>
      <c r="M89">
        <f t="shared" si="6"/>
        <v>3.04</v>
      </c>
      <c r="N89">
        <f t="shared" si="7"/>
        <v>1.29</v>
      </c>
      <c r="O89">
        <f t="shared" si="8"/>
        <v>2.5724936288066877</v>
      </c>
      <c r="P89">
        <f t="shared" si="9"/>
        <v>1.1679121074782364</v>
      </c>
    </row>
    <row r="90" spans="1:16">
      <c r="A90" t="s">
        <v>75</v>
      </c>
      <c r="B90">
        <v>8</v>
      </c>
      <c r="C90">
        <v>8</v>
      </c>
      <c r="D90" t="s">
        <v>8</v>
      </c>
      <c r="E90" t="s">
        <v>32</v>
      </c>
      <c r="F90" t="s">
        <v>61</v>
      </c>
      <c r="G90">
        <v>1.86</v>
      </c>
      <c r="H90">
        <v>1.91</v>
      </c>
      <c r="I90">
        <v>0.03</v>
      </c>
      <c r="J90">
        <v>0.03</v>
      </c>
      <c r="K90">
        <v>3.06</v>
      </c>
      <c r="L90">
        <f t="shared" si="5"/>
        <v>3</v>
      </c>
      <c r="M90">
        <f t="shared" si="6"/>
        <v>3.06</v>
      </c>
      <c r="N90">
        <f t="shared" si="7"/>
        <v>1.885</v>
      </c>
      <c r="O90">
        <f t="shared" si="8"/>
        <v>1.6146140411378009</v>
      </c>
      <c r="P90">
        <f t="shared" si="9"/>
        <v>0.73303477467656164</v>
      </c>
    </row>
    <row r="91" spans="1:16">
      <c r="A91" t="s">
        <v>75</v>
      </c>
      <c r="B91">
        <v>8</v>
      </c>
      <c r="C91">
        <v>8</v>
      </c>
      <c r="D91" t="s">
        <v>8</v>
      </c>
      <c r="E91" t="s">
        <v>32</v>
      </c>
      <c r="F91" t="s">
        <v>61</v>
      </c>
      <c r="G91">
        <v>2.04</v>
      </c>
      <c r="H91">
        <v>2.13</v>
      </c>
      <c r="I91">
        <v>0.03</v>
      </c>
      <c r="J91">
        <v>0.03</v>
      </c>
      <c r="K91">
        <v>2.61</v>
      </c>
      <c r="L91">
        <f t="shared" si="5"/>
        <v>3</v>
      </c>
      <c r="M91">
        <f t="shared" si="6"/>
        <v>2.61</v>
      </c>
      <c r="N91">
        <f t="shared" si="7"/>
        <v>2.085</v>
      </c>
      <c r="O91">
        <f t="shared" si="8"/>
        <v>1.5595391215134289</v>
      </c>
      <c r="P91">
        <f t="shared" si="9"/>
        <v>0.70803076116709673</v>
      </c>
    </row>
    <row r="92" spans="1:16">
      <c r="A92" t="s">
        <v>75</v>
      </c>
      <c r="B92">
        <v>8</v>
      </c>
      <c r="C92">
        <v>8</v>
      </c>
      <c r="D92" t="s">
        <v>8</v>
      </c>
      <c r="E92" t="s">
        <v>32</v>
      </c>
      <c r="F92" t="s">
        <v>61</v>
      </c>
      <c r="G92">
        <v>2.7</v>
      </c>
      <c r="H92">
        <v>2.5</v>
      </c>
      <c r="I92">
        <v>0.05</v>
      </c>
      <c r="J92">
        <v>0.05</v>
      </c>
      <c r="K92">
        <v>2.85</v>
      </c>
      <c r="L92">
        <f t="shared" si="5"/>
        <v>5</v>
      </c>
      <c r="M92">
        <f t="shared" si="6"/>
        <v>2.85</v>
      </c>
      <c r="N92">
        <f t="shared" si="7"/>
        <v>2.6</v>
      </c>
      <c r="O92">
        <f t="shared" si="8"/>
        <v>3.6099601747748467</v>
      </c>
      <c r="P92">
        <f t="shared" si="9"/>
        <v>1.6389219193477804</v>
      </c>
    </row>
    <row r="93" spans="1:16">
      <c r="A93" t="s">
        <v>75</v>
      </c>
      <c r="B93">
        <v>8</v>
      </c>
      <c r="C93">
        <v>8</v>
      </c>
      <c r="D93" t="s">
        <v>47</v>
      </c>
      <c r="E93" t="s">
        <v>30</v>
      </c>
      <c r="F93" t="s">
        <v>68</v>
      </c>
      <c r="G93">
        <v>3.93</v>
      </c>
      <c r="H93">
        <v>3.71</v>
      </c>
      <c r="I93">
        <v>7.0000000000000007E-2</v>
      </c>
      <c r="J93">
        <v>7.0000000000000007E-2</v>
      </c>
      <c r="K93">
        <v>3.47</v>
      </c>
      <c r="L93">
        <f t="shared" si="5"/>
        <v>7.0000000000000009</v>
      </c>
      <c r="M93">
        <f t="shared" si="6"/>
        <v>3.47</v>
      </c>
      <c r="N93">
        <f t="shared" si="7"/>
        <v>3.8200000000000003</v>
      </c>
      <c r="O93">
        <f t="shared" si="8"/>
        <v>7.3930559335976085</v>
      </c>
      <c r="P93">
        <f t="shared" si="9"/>
        <v>3.3564473938533141</v>
      </c>
    </row>
    <row r="94" spans="1:16">
      <c r="A94" t="s">
        <v>75</v>
      </c>
      <c r="B94">
        <v>8</v>
      </c>
      <c r="C94">
        <v>8</v>
      </c>
      <c r="D94" t="s">
        <v>47</v>
      </c>
      <c r="E94" t="s">
        <v>30</v>
      </c>
      <c r="F94" t="s">
        <v>68</v>
      </c>
      <c r="G94">
        <v>4.28</v>
      </c>
      <c r="H94">
        <v>4.13</v>
      </c>
      <c r="I94">
        <v>0.05</v>
      </c>
      <c r="J94">
        <v>0.05</v>
      </c>
      <c r="K94">
        <v>2.16</v>
      </c>
      <c r="L94">
        <f t="shared" si="5"/>
        <v>5</v>
      </c>
      <c r="M94">
        <f t="shared" si="6"/>
        <v>2.16</v>
      </c>
      <c r="N94">
        <f t="shared" si="7"/>
        <v>4.2050000000000001</v>
      </c>
      <c r="O94">
        <f t="shared" si="8"/>
        <v>3.1306663298915041</v>
      </c>
      <c r="P94">
        <f t="shared" si="9"/>
        <v>1.4213225137707428</v>
      </c>
    </row>
    <row r="95" spans="1:16">
      <c r="A95" t="s">
        <v>75</v>
      </c>
      <c r="B95">
        <v>9</v>
      </c>
      <c r="C95">
        <v>9</v>
      </c>
      <c r="D95" t="s">
        <v>13</v>
      </c>
      <c r="E95" t="s">
        <v>14</v>
      </c>
      <c r="F95" t="s">
        <v>63</v>
      </c>
      <c r="G95">
        <v>1.32</v>
      </c>
      <c r="H95">
        <v>1.56</v>
      </c>
      <c r="I95">
        <v>0.05</v>
      </c>
      <c r="J95">
        <v>0.05</v>
      </c>
      <c r="K95">
        <v>4.7300000000000004</v>
      </c>
      <c r="L95">
        <f t="shared" si="5"/>
        <v>5</v>
      </c>
      <c r="M95">
        <f t="shared" si="6"/>
        <v>4.7300000000000004</v>
      </c>
      <c r="N95">
        <f t="shared" si="7"/>
        <v>1.44</v>
      </c>
      <c r="O95">
        <f t="shared" si="8"/>
        <v>4.9262470093827258</v>
      </c>
      <c r="P95">
        <f t="shared" si="9"/>
        <v>2.2365161422597577</v>
      </c>
    </row>
    <row r="96" spans="1:16">
      <c r="A96" t="s">
        <v>75</v>
      </c>
      <c r="B96">
        <v>9</v>
      </c>
      <c r="C96">
        <v>9</v>
      </c>
      <c r="D96" t="s">
        <v>13</v>
      </c>
      <c r="E96" t="s">
        <v>14</v>
      </c>
      <c r="F96" t="s">
        <v>63</v>
      </c>
      <c r="G96">
        <v>1.53</v>
      </c>
      <c r="H96">
        <v>1.58</v>
      </c>
      <c r="I96">
        <v>0.03</v>
      </c>
      <c r="J96">
        <v>0.03</v>
      </c>
      <c r="K96">
        <v>3.87</v>
      </c>
      <c r="L96">
        <f t="shared" si="5"/>
        <v>3</v>
      </c>
      <c r="M96">
        <f t="shared" si="6"/>
        <v>3.87</v>
      </c>
      <c r="N96">
        <f t="shared" si="7"/>
        <v>1.5550000000000002</v>
      </c>
      <c r="O96">
        <f t="shared" si="8"/>
        <v>1.7158984370074364</v>
      </c>
      <c r="P96">
        <f t="shared" si="9"/>
        <v>0.77901789040137615</v>
      </c>
    </row>
    <row r="97" spans="1:16">
      <c r="A97" t="s">
        <v>75</v>
      </c>
      <c r="B97">
        <v>9</v>
      </c>
      <c r="C97">
        <v>9</v>
      </c>
      <c r="D97" t="s">
        <v>13</v>
      </c>
      <c r="E97" t="s">
        <v>14</v>
      </c>
      <c r="F97" t="s">
        <v>63</v>
      </c>
      <c r="G97">
        <v>1.9</v>
      </c>
      <c r="H97">
        <v>1.47</v>
      </c>
      <c r="I97">
        <v>0.04</v>
      </c>
      <c r="J97">
        <v>0.04</v>
      </c>
      <c r="K97">
        <v>4.68</v>
      </c>
      <c r="L97">
        <f t="shared" si="5"/>
        <v>4</v>
      </c>
      <c r="M97">
        <f t="shared" si="6"/>
        <v>4.68</v>
      </c>
      <c r="N97">
        <f t="shared" si="7"/>
        <v>1.6850000000000001</v>
      </c>
      <c r="O97">
        <f t="shared" si="8"/>
        <v>3.191430825097592</v>
      </c>
      <c r="P97">
        <f t="shared" si="9"/>
        <v>1.4489095945943069</v>
      </c>
    </row>
    <row r="98" spans="1:16">
      <c r="A98" t="s">
        <v>75</v>
      </c>
      <c r="B98">
        <v>9</v>
      </c>
      <c r="C98">
        <v>9</v>
      </c>
      <c r="D98" t="s">
        <v>13</v>
      </c>
      <c r="E98" t="s">
        <v>14</v>
      </c>
      <c r="F98" t="s">
        <v>63</v>
      </c>
      <c r="G98">
        <v>1.97</v>
      </c>
      <c r="H98">
        <v>1.85</v>
      </c>
      <c r="I98">
        <v>0.04</v>
      </c>
      <c r="J98">
        <v>0.04</v>
      </c>
      <c r="K98">
        <v>3.9</v>
      </c>
      <c r="L98">
        <f t="shared" si="5"/>
        <v>4</v>
      </c>
      <c r="M98">
        <f t="shared" si="6"/>
        <v>3.9</v>
      </c>
      <c r="N98">
        <f t="shared" si="7"/>
        <v>1.9100000000000001</v>
      </c>
      <c r="O98">
        <f t="shared" si="8"/>
        <v>2.8961030219050712</v>
      </c>
      <c r="P98">
        <f t="shared" si="9"/>
        <v>1.3148307719449024</v>
      </c>
    </row>
    <row r="99" spans="1:16">
      <c r="A99" t="s">
        <v>75</v>
      </c>
      <c r="B99">
        <v>9</v>
      </c>
      <c r="C99">
        <v>9</v>
      </c>
      <c r="D99" t="s">
        <v>13</v>
      </c>
      <c r="E99" t="s">
        <v>14</v>
      </c>
      <c r="F99" t="s">
        <v>63</v>
      </c>
      <c r="G99">
        <v>3.37</v>
      </c>
      <c r="H99">
        <v>2.86</v>
      </c>
      <c r="I99">
        <v>0.1</v>
      </c>
      <c r="J99">
        <v>0.1</v>
      </c>
      <c r="K99">
        <v>4.38</v>
      </c>
      <c r="L99">
        <f t="shared" si="5"/>
        <v>10</v>
      </c>
      <c r="M99">
        <f t="shared" si="6"/>
        <v>4.38</v>
      </c>
      <c r="N99">
        <f t="shared" si="7"/>
        <v>3.1150000000000002</v>
      </c>
      <c r="O99">
        <f t="shared" si="8"/>
        <v>17.353973664275031</v>
      </c>
      <c r="P99">
        <f t="shared" si="9"/>
        <v>7.8787040435808642</v>
      </c>
    </row>
    <row r="100" spans="1:16">
      <c r="A100" t="s">
        <v>75</v>
      </c>
      <c r="B100">
        <v>9</v>
      </c>
      <c r="C100">
        <v>9</v>
      </c>
      <c r="D100" t="s">
        <v>4</v>
      </c>
      <c r="E100" t="s">
        <v>34</v>
      </c>
      <c r="F100" t="s">
        <v>59</v>
      </c>
      <c r="G100">
        <v>4.03</v>
      </c>
      <c r="H100">
        <v>3.13</v>
      </c>
      <c r="I100">
        <v>7.0000000000000007E-2</v>
      </c>
      <c r="J100">
        <v>7.0000000000000007E-2</v>
      </c>
      <c r="K100">
        <v>3.93</v>
      </c>
      <c r="L100">
        <f t="shared" si="5"/>
        <v>7.0000000000000009</v>
      </c>
      <c r="M100">
        <f t="shared" si="6"/>
        <v>3.93</v>
      </c>
      <c r="N100">
        <f t="shared" si="7"/>
        <v>3.58</v>
      </c>
      <c r="O100">
        <f t="shared" si="8"/>
        <v>8.111340708880153</v>
      </c>
      <c r="P100">
        <f t="shared" si="9"/>
        <v>3.6825486818315896</v>
      </c>
    </row>
    <row r="101" spans="1:16">
      <c r="A101" t="s">
        <v>75</v>
      </c>
      <c r="B101">
        <v>9</v>
      </c>
      <c r="C101">
        <v>9</v>
      </c>
      <c r="D101" t="s">
        <v>4</v>
      </c>
      <c r="E101" t="s">
        <v>34</v>
      </c>
      <c r="F101" t="s">
        <v>59</v>
      </c>
      <c r="G101">
        <v>4.3</v>
      </c>
      <c r="H101">
        <v>3.91</v>
      </c>
      <c r="I101">
        <v>0.15</v>
      </c>
      <c r="J101">
        <v>0.15</v>
      </c>
      <c r="K101">
        <v>4.8499999999999996</v>
      </c>
      <c r="L101">
        <f t="shared" si="5"/>
        <v>15</v>
      </c>
      <c r="M101">
        <f t="shared" si="6"/>
        <v>4.8499999999999996</v>
      </c>
      <c r="N101">
        <f t="shared" si="7"/>
        <v>4.1050000000000004</v>
      </c>
      <c r="O101">
        <f t="shared" si="8"/>
        <v>41.553011656192062</v>
      </c>
      <c r="P101">
        <f t="shared" si="9"/>
        <v>18.865067291911195</v>
      </c>
    </row>
    <row r="102" spans="1:16">
      <c r="A102" t="s">
        <v>75</v>
      </c>
      <c r="B102">
        <v>9</v>
      </c>
      <c r="C102">
        <v>9</v>
      </c>
      <c r="D102" t="s">
        <v>4</v>
      </c>
      <c r="E102" t="s">
        <v>34</v>
      </c>
      <c r="F102" t="s">
        <v>59</v>
      </c>
      <c r="G102">
        <v>4.87</v>
      </c>
      <c r="H102">
        <v>4.5</v>
      </c>
      <c r="I102">
        <v>0.1</v>
      </c>
      <c r="J102">
        <v>0.1</v>
      </c>
      <c r="K102">
        <v>4.16</v>
      </c>
      <c r="L102">
        <f t="shared" si="5"/>
        <v>10</v>
      </c>
      <c r="M102">
        <f t="shared" si="6"/>
        <v>4.16</v>
      </c>
      <c r="N102">
        <f t="shared" si="7"/>
        <v>4.6850000000000005</v>
      </c>
      <c r="O102">
        <f t="shared" si="8"/>
        <v>16.607414976260237</v>
      </c>
      <c r="P102">
        <f t="shared" si="9"/>
        <v>7.539766399222148</v>
      </c>
    </row>
    <row r="103" spans="1:16">
      <c r="A103" t="s">
        <v>75</v>
      </c>
      <c r="B103">
        <v>9</v>
      </c>
      <c r="C103">
        <v>9</v>
      </c>
      <c r="D103" t="s">
        <v>4</v>
      </c>
      <c r="E103" t="s">
        <v>34</v>
      </c>
      <c r="F103" t="s">
        <v>59</v>
      </c>
      <c r="G103">
        <v>6.13</v>
      </c>
      <c r="H103">
        <v>4.8600000000000003</v>
      </c>
      <c r="I103">
        <v>0.15</v>
      </c>
      <c r="J103">
        <v>0.15</v>
      </c>
      <c r="K103">
        <v>4.12</v>
      </c>
      <c r="L103">
        <f t="shared" si="5"/>
        <v>15</v>
      </c>
      <c r="M103">
        <f t="shared" si="6"/>
        <v>4.12</v>
      </c>
      <c r="N103">
        <f t="shared" si="7"/>
        <v>5.4950000000000001</v>
      </c>
      <c r="O103">
        <f t="shared" si="8"/>
        <v>35.800411707037092</v>
      </c>
      <c r="P103">
        <f t="shared" si="9"/>
        <v>16.253386914994842</v>
      </c>
    </row>
    <row r="104" spans="1:16">
      <c r="A104" t="s">
        <v>75</v>
      </c>
      <c r="B104">
        <v>9</v>
      </c>
      <c r="C104">
        <v>9</v>
      </c>
      <c r="D104" t="s">
        <v>4</v>
      </c>
      <c r="E104" t="s">
        <v>34</v>
      </c>
      <c r="F104" t="s">
        <v>59</v>
      </c>
      <c r="G104">
        <v>7.13</v>
      </c>
      <c r="H104">
        <v>7.98</v>
      </c>
      <c r="I104">
        <v>0.05</v>
      </c>
      <c r="J104">
        <v>0.05</v>
      </c>
      <c r="K104">
        <v>4.04</v>
      </c>
      <c r="L104">
        <f t="shared" si="5"/>
        <v>5</v>
      </c>
      <c r="M104">
        <f t="shared" si="6"/>
        <v>4.04</v>
      </c>
      <c r="N104">
        <f t="shared" si="7"/>
        <v>7.5549999999999997</v>
      </c>
      <c r="O104">
        <f t="shared" si="8"/>
        <v>4.4419618898092805</v>
      </c>
      <c r="P104">
        <f t="shared" si="9"/>
        <v>2.0166506979734136</v>
      </c>
    </row>
    <row r="105" spans="1:16">
      <c r="A105" t="s">
        <v>75</v>
      </c>
      <c r="B105">
        <v>9</v>
      </c>
      <c r="C105">
        <v>9</v>
      </c>
      <c r="D105" t="s">
        <v>21</v>
      </c>
      <c r="E105" t="s">
        <v>22</v>
      </c>
      <c r="F105" t="s">
        <v>67</v>
      </c>
      <c r="G105">
        <v>7.56</v>
      </c>
      <c r="H105">
        <v>8.7799999999999994</v>
      </c>
      <c r="I105">
        <v>0.26</v>
      </c>
      <c r="J105">
        <v>0.26</v>
      </c>
      <c r="K105">
        <v>8.92</v>
      </c>
      <c r="L105">
        <f t="shared" si="5"/>
        <v>26</v>
      </c>
      <c r="M105">
        <f t="shared" si="6"/>
        <v>8.92</v>
      </c>
      <c r="N105">
        <f t="shared" si="7"/>
        <v>8.17</v>
      </c>
      <c r="O105">
        <f t="shared" si="8"/>
        <v>219.83785327051731</v>
      </c>
      <c r="P105">
        <f t="shared" si="9"/>
        <v>99.80638538481486</v>
      </c>
    </row>
    <row r="106" spans="1:16">
      <c r="A106" t="s">
        <v>75</v>
      </c>
      <c r="B106">
        <v>9</v>
      </c>
      <c r="C106">
        <v>9</v>
      </c>
      <c r="D106" t="s">
        <v>45</v>
      </c>
      <c r="E106" t="s">
        <v>46</v>
      </c>
      <c r="F106" t="s">
        <v>82</v>
      </c>
      <c r="G106">
        <v>4.46</v>
      </c>
      <c r="H106">
        <v>3.72</v>
      </c>
      <c r="I106">
        <v>0.55000000000000004</v>
      </c>
      <c r="J106">
        <v>0.55000000000000004</v>
      </c>
      <c r="K106">
        <v>4.5999999999999996</v>
      </c>
      <c r="L106">
        <f t="shared" si="5"/>
        <v>55.000000000000007</v>
      </c>
      <c r="M106">
        <f t="shared" si="6"/>
        <v>4.5999999999999996</v>
      </c>
      <c r="N106">
        <f t="shared" si="7"/>
        <v>4.09</v>
      </c>
      <c r="O106">
        <f t="shared" si="8"/>
        <v>508.35782813357451</v>
      </c>
      <c r="P106">
        <f t="shared" si="9"/>
        <v>230.79445397264283</v>
      </c>
    </row>
    <row r="107" spans="1:16">
      <c r="A107" t="s">
        <v>75</v>
      </c>
      <c r="B107">
        <v>10</v>
      </c>
      <c r="C107">
        <v>10</v>
      </c>
      <c r="D107" t="s">
        <v>13</v>
      </c>
      <c r="E107" t="s">
        <v>14</v>
      </c>
      <c r="F107" t="s">
        <v>63</v>
      </c>
      <c r="G107">
        <v>1.87</v>
      </c>
      <c r="H107">
        <v>1.92</v>
      </c>
      <c r="I107">
        <v>0.04</v>
      </c>
      <c r="J107">
        <v>0.04</v>
      </c>
      <c r="K107">
        <v>4.78</v>
      </c>
      <c r="L107">
        <f t="shared" si="5"/>
        <v>4</v>
      </c>
      <c r="M107">
        <f t="shared" si="6"/>
        <v>4.78</v>
      </c>
      <c r="N107">
        <f t="shared" si="7"/>
        <v>1.895</v>
      </c>
      <c r="O107">
        <f t="shared" si="8"/>
        <v>3.2293865716114145</v>
      </c>
      <c r="P107">
        <f t="shared" si="9"/>
        <v>1.4661415035115823</v>
      </c>
    </row>
    <row r="108" spans="1:16">
      <c r="A108" t="s">
        <v>75</v>
      </c>
      <c r="B108">
        <v>10</v>
      </c>
      <c r="C108">
        <v>10</v>
      </c>
      <c r="D108" t="s">
        <v>13</v>
      </c>
      <c r="E108" t="s">
        <v>14</v>
      </c>
      <c r="F108" t="s">
        <v>63</v>
      </c>
      <c r="G108">
        <v>3.92</v>
      </c>
      <c r="H108">
        <v>3.66</v>
      </c>
      <c r="I108">
        <v>7.0000000000000007E-2</v>
      </c>
      <c r="J108">
        <v>7.0000000000000007E-2</v>
      </c>
      <c r="K108">
        <v>6.44</v>
      </c>
      <c r="L108">
        <f t="shared" si="5"/>
        <v>7.0000000000000009</v>
      </c>
      <c r="M108">
        <f t="shared" si="6"/>
        <v>6.44</v>
      </c>
      <c r="N108">
        <f t="shared" si="7"/>
        <v>3.79</v>
      </c>
      <c r="O108">
        <f t="shared" si="8"/>
        <v>12.038417566452106</v>
      </c>
      <c r="P108">
        <f t="shared" si="9"/>
        <v>5.4654415751692564</v>
      </c>
    </row>
    <row r="109" spans="1:16">
      <c r="A109" t="s">
        <v>75</v>
      </c>
      <c r="B109">
        <v>10</v>
      </c>
      <c r="C109">
        <v>10</v>
      </c>
      <c r="D109" t="s">
        <v>13</v>
      </c>
      <c r="E109" t="s">
        <v>14</v>
      </c>
      <c r="F109" t="s">
        <v>63</v>
      </c>
      <c r="G109">
        <v>3.96</v>
      </c>
      <c r="H109">
        <v>3.72</v>
      </c>
      <c r="I109">
        <v>0.08</v>
      </c>
      <c r="J109">
        <v>0.08</v>
      </c>
      <c r="K109">
        <v>5.36</v>
      </c>
      <c r="L109">
        <f t="shared" si="5"/>
        <v>8</v>
      </c>
      <c r="M109">
        <f t="shared" si="6"/>
        <v>5.36</v>
      </c>
      <c r="N109">
        <f t="shared" si="7"/>
        <v>3.84</v>
      </c>
      <c r="O109">
        <f t="shared" si="8"/>
        <v>13.409088471277043</v>
      </c>
      <c r="P109">
        <f t="shared" si="9"/>
        <v>6.0877261659597774</v>
      </c>
    </row>
    <row r="110" spans="1:16">
      <c r="A110" t="s">
        <v>75</v>
      </c>
      <c r="B110">
        <v>10</v>
      </c>
      <c r="C110">
        <v>10</v>
      </c>
      <c r="D110" t="s">
        <v>13</v>
      </c>
      <c r="E110" t="s">
        <v>14</v>
      </c>
      <c r="F110" t="s">
        <v>63</v>
      </c>
      <c r="G110">
        <v>5.7</v>
      </c>
      <c r="H110">
        <v>4.8600000000000003</v>
      </c>
      <c r="I110">
        <v>0.06</v>
      </c>
      <c r="J110">
        <v>0.06</v>
      </c>
      <c r="K110">
        <v>4.78</v>
      </c>
      <c r="L110">
        <f t="shared" si="5"/>
        <v>6</v>
      </c>
      <c r="M110">
        <f t="shared" si="6"/>
        <v>4.78</v>
      </c>
      <c r="N110">
        <f t="shared" si="7"/>
        <v>5.28</v>
      </c>
      <c r="O110">
        <f t="shared" si="8"/>
        <v>7.0310306459700831</v>
      </c>
      <c r="P110">
        <f t="shared" si="9"/>
        <v>3.1920879132704179</v>
      </c>
    </row>
    <row r="111" spans="1:16">
      <c r="A111" t="s">
        <v>75</v>
      </c>
      <c r="B111">
        <v>10</v>
      </c>
      <c r="C111">
        <v>10</v>
      </c>
      <c r="D111" t="s">
        <v>4</v>
      </c>
      <c r="E111" t="s">
        <v>34</v>
      </c>
      <c r="F111" t="s">
        <v>59</v>
      </c>
      <c r="G111">
        <v>3.72</v>
      </c>
      <c r="H111">
        <v>2.91</v>
      </c>
      <c r="I111">
        <v>0.1</v>
      </c>
      <c r="J111">
        <v>0.1</v>
      </c>
      <c r="K111">
        <v>4.18</v>
      </c>
      <c r="L111">
        <f t="shared" si="5"/>
        <v>10</v>
      </c>
      <c r="M111">
        <f t="shared" si="6"/>
        <v>4.18</v>
      </c>
      <c r="N111">
        <f t="shared" si="7"/>
        <v>3.3150000000000004</v>
      </c>
      <c r="O111">
        <f t="shared" si="8"/>
        <v>16.675279300507331</v>
      </c>
      <c r="P111">
        <f t="shared" si="9"/>
        <v>7.5705768024303284</v>
      </c>
    </row>
    <row r="112" spans="1:16">
      <c r="A112" t="s">
        <v>75</v>
      </c>
      <c r="B112">
        <v>10</v>
      </c>
      <c r="C112">
        <v>10</v>
      </c>
      <c r="D112" t="s">
        <v>4</v>
      </c>
      <c r="E112" t="s">
        <v>34</v>
      </c>
      <c r="F112" t="s">
        <v>59</v>
      </c>
      <c r="G112">
        <v>3.97</v>
      </c>
      <c r="H112">
        <v>3.12</v>
      </c>
      <c r="I112">
        <v>0.09</v>
      </c>
      <c r="J112">
        <v>0.09</v>
      </c>
      <c r="K112">
        <v>3.98</v>
      </c>
      <c r="L112">
        <f t="shared" si="5"/>
        <v>9</v>
      </c>
      <c r="M112">
        <f t="shared" si="6"/>
        <v>3.98</v>
      </c>
      <c r="N112">
        <f t="shared" si="7"/>
        <v>3.5449999999999999</v>
      </c>
      <c r="O112">
        <f t="shared" si="8"/>
        <v>13.110387655208124</v>
      </c>
      <c r="P112">
        <f t="shared" si="9"/>
        <v>5.9521159954644887</v>
      </c>
    </row>
    <row r="113" spans="1:16">
      <c r="A113" t="s">
        <v>75</v>
      </c>
      <c r="B113">
        <v>10</v>
      </c>
      <c r="C113">
        <v>10</v>
      </c>
      <c r="D113" t="s">
        <v>4</v>
      </c>
      <c r="E113" t="s">
        <v>34</v>
      </c>
      <c r="F113" t="s">
        <v>59</v>
      </c>
      <c r="G113">
        <v>4.26</v>
      </c>
      <c r="H113">
        <v>3.88</v>
      </c>
      <c r="I113">
        <v>0.1</v>
      </c>
      <c r="J113">
        <v>0.1</v>
      </c>
      <c r="K113">
        <v>3.68</v>
      </c>
      <c r="L113">
        <f t="shared" si="5"/>
        <v>10</v>
      </c>
      <c r="M113">
        <f t="shared" si="6"/>
        <v>3.68</v>
      </c>
      <c r="N113">
        <f t="shared" si="7"/>
        <v>4.07</v>
      </c>
      <c r="O113">
        <f t="shared" si="8"/>
        <v>14.978984132234542</v>
      </c>
      <c r="P113">
        <f t="shared" si="9"/>
        <v>6.8004587960344827</v>
      </c>
    </row>
    <row r="114" spans="1:16">
      <c r="A114" t="s">
        <v>75</v>
      </c>
      <c r="B114">
        <v>10</v>
      </c>
      <c r="C114">
        <v>10</v>
      </c>
      <c r="D114" t="s">
        <v>4</v>
      </c>
      <c r="E114" t="s">
        <v>34</v>
      </c>
      <c r="F114" t="s">
        <v>59</v>
      </c>
      <c r="G114">
        <v>4.51</v>
      </c>
      <c r="H114">
        <v>4.32</v>
      </c>
      <c r="I114">
        <v>0.16</v>
      </c>
      <c r="J114">
        <v>0.16</v>
      </c>
      <c r="K114">
        <v>4.0999999999999996</v>
      </c>
      <c r="L114">
        <f t="shared" si="5"/>
        <v>16</v>
      </c>
      <c r="M114">
        <f t="shared" si="6"/>
        <v>4.0999999999999996</v>
      </c>
      <c r="N114">
        <f t="shared" si="7"/>
        <v>4.415</v>
      </c>
      <c r="O114">
        <f t="shared" si="8"/>
        <v>40.371327399917732</v>
      </c>
      <c r="P114">
        <f t="shared" si="9"/>
        <v>18.328582639562651</v>
      </c>
    </row>
    <row r="115" spans="1:16">
      <c r="A115" t="s">
        <v>75</v>
      </c>
      <c r="B115">
        <v>10</v>
      </c>
      <c r="C115">
        <v>10</v>
      </c>
      <c r="D115" t="s">
        <v>4</v>
      </c>
      <c r="E115" t="s">
        <v>34</v>
      </c>
      <c r="F115" t="s">
        <v>59</v>
      </c>
      <c r="G115">
        <v>4.97</v>
      </c>
      <c r="H115">
        <v>5</v>
      </c>
      <c r="I115">
        <v>0.11</v>
      </c>
      <c r="J115">
        <v>0.11</v>
      </c>
      <c r="K115">
        <v>3.84</v>
      </c>
      <c r="L115">
        <f t="shared" si="5"/>
        <v>11</v>
      </c>
      <c r="M115">
        <f t="shared" si="6"/>
        <v>3.84</v>
      </c>
      <c r="N115">
        <f t="shared" si="7"/>
        <v>4.9849999999999994</v>
      </c>
      <c r="O115">
        <f t="shared" si="8"/>
        <v>18.586846033802932</v>
      </c>
      <c r="P115">
        <f t="shared" si="9"/>
        <v>8.438428099346531</v>
      </c>
    </row>
    <row r="116" spans="1:16">
      <c r="A116" t="s">
        <v>75</v>
      </c>
      <c r="B116">
        <v>10</v>
      </c>
      <c r="C116">
        <v>10</v>
      </c>
      <c r="D116" t="s">
        <v>54</v>
      </c>
      <c r="E116" t="s">
        <v>51</v>
      </c>
      <c r="F116" t="s">
        <v>80</v>
      </c>
      <c r="G116">
        <v>4.16</v>
      </c>
      <c r="H116">
        <v>3.13</v>
      </c>
      <c r="I116">
        <v>0.03</v>
      </c>
      <c r="J116">
        <v>0.03</v>
      </c>
      <c r="K116">
        <v>4.95</v>
      </c>
      <c r="L116">
        <f t="shared" si="5"/>
        <v>3</v>
      </c>
      <c r="M116">
        <f t="shared" si="6"/>
        <v>4.95</v>
      </c>
      <c r="N116">
        <f t="shared" si="7"/>
        <v>3.645</v>
      </c>
      <c r="O116">
        <f t="shared" si="8"/>
        <v>1.8537414764165419</v>
      </c>
      <c r="P116">
        <f t="shared" si="9"/>
        <v>0.84159863029310999</v>
      </c>
    </row>
    <row r="117" spans="1:16">
      <c r="A117" t="s">
        <v>75</v>
      </c>
      <c r="B117">
        <v>10</v>
      </c>
      <c r="C117">
        <v>10</v>
      </c>
      <c r="D117" t="s">
        <v>54</v>
      </c>
      <c r="E117" t="s">
        <v>51</v>
      </c>
      <c r="F117" t="s">
        <v>80</v>
      </c>
      <c r="G117">
        <v>5.07</v>
      </c>
      <c r="H117">
        <v>4.32</v>
      </c>
      <c r="I117">
        <v>0.05</v>
      </c>
      <c r="J117">
        <v>0.05</v>
      </c>
      <c r="K117">
        <v>4.92</v>
      </c>
      <c r="L117">
        <f t="shared" si="5"/>
        <v>5</v>
      </c>
      <c r="M117">
        <f t="shared" si="6"/>
        <v>4.92</v>
      </c>
      <c r="N117">
        <f t="shared" si="7"/>
        <v>4.6950000000000003</v>
      </c>
      <c r="O117">
        <f t="shared" si="8"/>
        <v>5.0597694134335836</v>
      </c>
      <c r="P117">
        <f t="shared" si="9"/>
        <v>2.2971353136988468</v>
      </c>
    </row>
    <row r="118" spans="1:16">
      <c r="A118" t="s">
        <v>75</v>
      </c>
      <c r="B118">
        <v>10</v>
      </c>
      <c r="C118">
        <v>10</v>
      </c>
      <c r="D118" t="s">
        <v>55</v>
      </c>
      <c r="E118" t="s">
        <v>53</v>
      </c>
      <c r="F118" t="s">
        <v>81</v>
      </c>
      <c r="G118">
        <v>1.32</v>
      </c>
      <c r="H118">
        <v>1.86</v>
      </c>
      <c r="I118">
        <v>0.04</v>
      </c>
      <c r="J118">
        <v>0.04</v>
      </c>
      <c r="K118">
        <v>3.73</v>
      </c>
      <c r="L118">
        <f t="shared" si="5"/>
        <v>4</v>
      </c>
      <c r="M118">
        <f t="shared" si="6"/>
        <v>3.73</v>
      </c>
      <c r="N118">
        <f t="shared" si="7"/>
        <v>1.59</v>
      </c>
      <c r="O118">
        <f t="shared" si="8"/>
        <v>2.8319384596922634</v>
      </c>
      <c r="P118">
        <f t="shared" si="9"/>
        <v>1.2857000607002878</v>
      </c>
    </row>
    <row r="119" spans="1:16">
      <c r="A119" t="s">
        <v>75</v>
      </c>
      <c r="B119">
        <v>10</v>
      </c>
      <c r="C119">
        <v>10</v>
      </c>
      <c r="D119" t="s">
        <v>55</v>
      </c>
      <c r="E119" t="s">
        <v>53</v>
      </c>
      <c r="F119" t="s">
        <v>81</v>
      </c>
      <c r="G119">
        <v>1.5</v>
      </c>
      <c r="H119">
        <v>1.62</v>
      </c>
      <c r="I119">
        <v>0.04</v>
      </c>
      <c r="J119">
        <v>0.04</v>
      </c>
      <c r="K119">
        <v>5.1100000000000003</v>
      </c>
      <c r="L119">
        <f t="shared" si="5"/>
        <v>4</v>
      </c>
      <c r="M119">
        <f t="shared" si="6"/>
        <v>5.1100000000000003</v>
      </c>
      <c r="N119">
        <f t="shared" si="7"/>
        <v>1.56</v>
      </c>
      <c r="O119">
        <f t="shared" si="8"/>
        <v>3.3547662743227162</v>
      </c>
      <c r="P119">
        <f t="shared" si="9"/>
        <v>1.5230638885425132</v>
      </c>
    </row>
    <row r="120" spans="1:16">
      <c r="A120" t="s">
        <v>75</v>
      </c>
      <c r="B120">
        <v>10</v>
      </c>
      <c r="C120">
        <v>10</v>
      </c>
      <c r="D120" t="s">
        <v>45</v>
      </c>
      <c r="E120" t="s">
        <v>46</v>
      </c>
      <c r="F120" t="s">
        <v>82</v>
      </c>
      <c r="G120">
        <v>7.89</v>
      </c>
      <c r="H120">
        <v>7.21</v>
      </c>
      <c r="I120">
        <v>0.32</v>
      </c>
      <c r="J120">
        <v>0.32</v>
      </c>
      <c r="K120">
        <v>6.25</v>
      </c>
      <c r="L120">
        <f t="shared" si="5"/>
        <v>32</v>
      </c>
      <c r="M120">
        <f t="shared" si="6"/>
        <v>6.25</v>
      </c>
      <c r="N120">
        <f t="shared" si="7"/>
        <v>7.55</v>
      </c>
      <c r="O120">
        <f t="shared" si="8"/>
        <v>234.60806434600903</v>
      </c>
      <c r="P120">
        <f t="shared" si="9"/>
        <v>106.5120612130881</v>
      </c>
    </row>
    <row r="121" spans="1:16">
      <c r="A121" t="s">
        <v>75</v>
      </c>
      <c r="B121">
        <v>11</v>
      </c>
      <c r="C121">
        <v>11</v>
      </c>
      <c r="D121" t="s">
        <v>13</v>
      </c>
      <c r="E121" t="s">
        <v>14</v>
      </c>
      <c r="F121" t="s">
        <v>63</v>
      </c>
      <c r="G121">
        <v>1.78</v>
      </c>
      <c r="H121">
        <v>1.7</v>
      </c>
      <c r="I121">
        <v>0.03</v>
      </c>
      <c r="J121">
        <v>0.03</v>
      </c>
      <c r="K121">
        <v>2.82</v>
      </c>
      <c r="L121">
        <f t="shared" si="5"/>
        <v>3</v>
      </c>
      <c r="M121">
        <f t="shared" si="6"/>
        <v>2.82</v>
      </c>
      <c r="N121">
        <f t="shared" si="7"/>
        <v>1.74</v>
      </c>
      <c r="O121">
        <f t="shared" si="8"/>
        <v>1.585108944529098</v>
      </c>
      <c r="P121">
        <f t="shared" si="9"/>
        <v>0.71963946081621055</v>
      </c>
    </row>
    <row r="122" spans="1:16">
      <c r="A122" t="s">
        <v>75</v>
      </c>
      <c r="B122">
        <v>11</v>
      </c>
      <c r="C122">
        <v>11</v>
      </c>
      <c r="D122" t="s">
        <v>13</v>
      </c>
      <c r="E122" t="s">
        <v>14</v>
      </c>
      <c r="F122" t="s">
        <v>63</v>
      </c>
      <c r="G122">
        <v>2.4700000000000002</v>
      </c>
      <c r="H122">
        <v>2.92</v>
      </c>
      <c r="I122">
        <v>7.0000000000000007E-2</v>
      </c>
      <c r="J122">
        <v>7.0000000000000007E-2</v>
      </c>
      <c r="K122">
        <v>4.1399999999999997</v>
      </c>
      <c r="L122">
        <f t="shared" si="5"/>
        <v>7.0000000000000009</v>
      </c>
      <c r="M122">
        <f t="shared" si="6"/>
        <v>4.1399999999999997</v>
      </c>
      <c r="N122">
        <f t="shared" si="7"/>
        <v>2.6950000000000003</v>
      </c>
      <c r="O122">
        <f t="shared" si="8"/>
        <v>8.4394526597999739</v>
      </c>
      <c r="P122">
        <f t="shared" si="9"/>
        <v>3.8315115075491883</v>
      </c>
    </row>
    <row r="123" spans="1:16">
      <c r="A123" t="s">
        <v>75</v>
      </c>
      <c r="B123">
        <v>11</v>
      </c>
      <c r="C123">
        <v>11</v>
      </c>
      <c r="D123" t="s">
        <v>4</v>
      </c>
      <c r="E123" t="s">
        <v>34</v>
      </c>
      <c r="F123" t="s">
        <v>59</v>
      </c>
      <c r="G123">
        <v>3.97</v>
      </c>
      <c r="H123">
        <v>4.82</v>
      </c>
      <c r="I123">
        <v>0.1</v>
      </c>
      <c r="J123">
        <v>0.1</v>
      </c>
      <c r="K123">
        <v>3.87</v>
      </c>
      <c r="L123">
        <f t="shared" si="5"/>
        <v>10</v>
      </c>
      <c r="M123">
        <f t="shared" si="6"/>
        <v>3.87</v>
      </c>
      <c r="N123">
        <f t="shared" si="7"/>
        <v>4.3950000000000005</v>
      </c>
      <c r="O123">
        <f t="shared" si="8"/>
        <v>15.623495690713433</v>
      </c>
      <c r="P123">
        <f t="shared" si="9"/>
        <v>7.0930670435838987</v>
      </c>
    </row>
    <row r="124" spans="1:16">
      <c r="A124" t="s">
        <v>75</v>
      </c>
      <c r="B124">
        <v>11</v>
      </c>
      <c r="C124">
        <v>11</v>
      </c>
      <c r="D124" t="s">
        <v>4</v>
      </c>
      <c r="E124" t="s">
        <v>34</v>
      </c>
      <c r="F124" t="s">
        <v>59</v>
      </c>
      <c r="G124">
        <v>4.8600000000000003</v>
      </c>
      <c r="H124">
        <v>4.1500000000000004</v>
      </c>
      <c r="I124">
        <v>0.09</v>
      </c>
      <c r="J124">
        <v>0.09</v>
      </c>
      <c r="K124">
        <v>4.0599999999999996</v>
      </c>
      <c r="L124">
        <f t="shared" si="5"/>
        <v>9</v>
      </c>
      <c r="M124">
        <f t="shared" si="6"/>
        <v>4.0599999999999996</v>
      </c>
      <c r="N124">
        <f t="shared" si="7"/>
        <v>4.5050000000000008</v>
      </c>
      <c r="O124">
        <f t="shared" si="8"/>
        <v>13.327260714459561</v>
      </c>
      <c r="P124">
        <f t="shared" si="9"/>
        <v>6.0505763643646411</v>
      </c>
    </row>
    <row r="125" spans="1:16">
      <c r="A125" t="s">
        <v>75</v>
      </c>
      <c r="B125">
        <v>11</v>
      </c>
      <c r="C125">
        <v>11</v>
      </c>
      <c r="D125" t="s">
        <v>4</v>
      </c>
      <c r="E125" t="s">
        <v>34</v>
      </c>
      <c r="F125" t="s">
        <v>59</v>
      </c>
      <c r="G125">
        <v>5.91</v>
      </c>
      <c r="H125">
        <v>4.8600000000000003</v>
      </c>
      <c r="I125">
        <v>0.12</v>
      </c>
      <c r="J125">
        <v>0.12</v>
      </c>
      <c r="K125">
        <v>3.59</v>
      </c>
      <c r="L125">
        <f t="shared" si="5"/>
        <v>12</v>
      </c>
      <c r="M125">
        <f t="shared" si="6"/>
        <v>3.59</v>
      </c>
      <c r="N125">
        <f t="shared" si="7"/>
        <v>5.3849999999999998</v>
      </c>
      <c r="O125">
        <f t="shared" si="8"/>
        <v>20.683704428933865</v>
      </c>
      <c r="P125">
        <f t="shared" si="9"/>
        <v>9.390401810735975</v>
      </c>
    </row>
    <row r="126" spans="1:16">
      <c r="A126" t="s">
        <v>75</v>
      </c>
      <c r="B126">
        <v>11</v>
      </c>
      <c r="C126">
        <v>11</v>
      </c>
      <c r="D126" t="s">
        <v>54</v>
      </c>
      <c r="E126" t="s">
        <v>51</v>
      </c>
      <c r="F126" t="s">
        <v>80</v>
      </c>
      <c r="G126">
        <v>3.91</v>
      </c>
      <c r="H126">
        <v>3.72</v>
      </c>
      <c r="I126">
        <v>7.0000000000000007E-2</v>
      </c>
      <c r="J126">
        <v>7.0000000000000007E-2</v>
      </c>
      <c r="K126">
        <v>4.72</v>
      </c>
      <c r="L126">
        <f t="shared" si="5"/>
        <v>7.0000000000000009</v>
      </c>
      <c r="M126">
        <f t="shared" si="6"/>
        <v>4.72</v>
      </c>
      <c r="N126">
        <f t="shared" si="7"/>
        <v>3.8150000000000004</v>
      </c>
      <c r="O126">
        <f t="shared" si="8"/>
        <v>9.3461953394300838</v>
      </c>
      <c r="P126">
        <f t="shared" si="9"/>
        <v>4.2431726841012578</v>
      </c>
    </row>
    <row r="127" spans="1:16">
      <c r="A127" t="s">
        <v>75</v>
      </c>
      <c r="B127">
        <v>11</v>
      </c>
      <c r="C127">
        <v>11</v>
      </c>
      <c r="D127" t="s">
        <v>47</v>
      </c>
      <c r="E127" t="s">
        <v>30</v>
      </c>
      <c r="F127" t="s">
        <v>68</v>
      </c>
      <c r="G127">
        <v>4.71</v>
      </c>
      <c r="H127">
        <v>5.28</v>
      </c>
      <c r="I127">
        <v>0.1</v>
      </c>
      <c r="J127">
        <v>0.1</v>
      </c>
      <c r="K127">
        <v>5.31</v>
      </c>
      <c r="L127">
        <f t="shared" si="5"/>
        <v>10</v>
      </c>
      <c r="M127">
        <f t="shared" si="6"/>
        <v>5.31</v>
      </c>
      <c r="N127">
        <f t="shared" si="7"/>
        <v>4.9950000000000001</v>
      </c>
      <c r="O127">
        <f t="shared" si="8"/>
        <v>20.510937461798015</v>
      </c>
      <c r="P127">
        <f t="shared" si="9"/>
        <v>9.3119656076562993</v>
      </c>
    </row>
    <row r="128" spans="1:16">
      <c r="A128" t="s">
        <v>75</v>
      </c>
      <c r="B128">
        <v>12</v>
      </c>
      <c r="C128">
        <v>12</v>
      </c>
      <c r="D128" t="s">
        <v>13</v>
      </c>
      <c r="E128" t="s">
        <v>14</v>
      </c>
      <c r="F128" t="s">
        <v>63</v>
      </c>
      <c r="G128">
        <v>5.35</v>
      </c>
      <c r="H128">
        <v>4.2</v>
      </c>
      <c r="I128">
        <v>0.04</v>
      </c>
      <c r="J128">
        <v>0.04</v>
      </c>
      <c r="K128">
        <v>3.95</v>
      </c>
      <c r="L128">
        <f t="shared" si="5"/>
        <v>4</v>
      </c>
      <c r="M128">
        <f t="shared" si="6"/>
        <v>3.95</v>
      </c>
      <c r="N128">
        <f t="shared" si="7"/>
        <v>4.7750000000000004</v>
      </c>
      <c r="O128">
        <f t="shared" si="8"/>
        <v>2.914990373126185</v>
      </c>
      <c r="P128">
        <f t="shared" si="9"/>
        <v>1.323405629399288</v>
      </c>
    </row>
    <row r="129" spans="1:16">
      <c r="A129" t="s">
        <v>75</v>
      </c>
      <c r="B129">
        <v>12</v>
      </c>
      <c r="C129">
        <v>12</v>
      </c>
      <c r="D129" t="s">
        <v>4</v>
      </c>
      <c r="E129" t="s">
        <v>34</v>
      </c>
      <c r="F129" t="s">
        <v>59</v>
      </c>
      <c r="G129">
        <v>2.75</v>
      </c>
      <c r="H129">
        <v>2.92</v>
      </c>
      <c r="I129">
        <v>7.0000000000000007E-2</v>
      </c>
      <c r="J129">
        <v>7.0000000000000007E-2</v>
      </c>
      <c r="K129">
        <v>5.18</v>
      </c>
      <c r="L129">
        <f t="shared" si="5"/>
        <v>7.0000000000000009</v>
      </c>
      <c r="M129">
        <f t="shared" si="6"/>
        <v>5.18</v>
      </c>
      <c r="N129">
        <f t="shared" si="7"/>
        <v>2.835</v>
      </c>
      <c r="O129">
        <f t="shared" si="8"/>
        <v>10.065794996199248</v>
      </c>
      <c r="P129">
        <f t="shared" si="9"/>
        <v>4.569870928274459</v>
      </c>
    </row>
    <row r="130" spans="1:16">
      <c r="A130" t="s">
        <v>75</v>
      </c>
      <c r="B130">
        <v>12</v>
      </c>
      <c r="C130">
        <v>12</v>
      </c>
      <c r="D130" t="s">
        <v>54</v>
      </c>
      <c r="E130" t="s">
        <v>51</v>
      </c>
      <c r="F130" t="s">
        <v>80</v>
      </c>
      <c r="G130">
        <v>1.92</v>
      </c>
      <c r="H130">
        <v>1.7</v>
      </c>
      <c r="I130">
        <v>0.04</v>
      </c>
      <c r="J130">
        <v>0.04</v>
      </c>
      <c r="K130">
        <v>4.8099999999999996</v>
      </c>
      <c r="L130">
        <f t="shared" si="5"/>
        <v>4</v>
      </c>
      <c r="M130">
        <f t="shared" si="6"/>
        <v>4.8099999999999996</v>
      </c>
      <c r="N130">
        <f t="shared" si="7"/>
        <v>1.81</v>
      </c>
      <c r="O130">
        <f t="shared" si="8"/>
        <v>3.2407768947773246</v>
      </c>
      <c r="P130">
        <f t="shared" si="9"/>
        <v>1.4713127102289054</v>
      </c>
    </row>
    <row r="131" spans="1:16">
      <c r="A131" t="s">
        <v>75</v>
      </c>
      <c r="B131">
        <v>12</v>
      </c>
      <c r="C131">
        <v>12</v>
      </c>
      <c r="D131" t="s">
        <v>54</v>
      </c>
      <c r="E131" t="s">
        <v>51</v>
      </c>
      <c r="F131" t="s">
        <v>80</v>
      </c>
      <c r="G131">
        <v>3.48</v>
      </c>
      <c r="H131">
        <v>3.72</v>
      </c>
      <c r="I131">
        <v>0.04</v>
      </c>
      <c r="J131">
        <v>0.04</v>
      </c>
      <c r="K131">
        <v>5.18</v>
      </c>
      <c r="L131">
        <f t="shared" ref="L131:L142" si="10">((I131+J131)/2)*100</f>
        <v>4</v>
      </c>
      <c r="M131">
        <f t="shared" ref="M131:M142" si="11">K131</f>
        <v>5.18</v>
      </c>
      <c r="N131">
        <f t="shared" ref="N131:N142" si="12">(G131+H131)/2</f>
        <v>3.6</v>
      </c>
      <c r="O131">
        <f t="shared" ref="O131:O142" si="13">(0.026884+(0.001191*POWER(L131,2)*M131)+0.044529*L131-0.01516*M131)+(1.025041+0.023663*POWER(L131,2)*M131-0.17071*M131-0.09615*LOG(M131)+(-0.43154+0.011037*POWER(L131,2)*M131+0.113602*L131+0.307809*LOG(L131)))</f>
        <v>3.3813851574711649</v>
      </c>
      <c r="P131">
        <f t="shared" ref="P131:P142" si="14">O131*0.454</f>
        <v>1.5351488614919089</v>
      </c>
    </row>
    <row r="132" spans="1:16">
      <c r="A132" t="s">
        <v>75</v>
      </c>
      <c r="B132">
        <v>12</v>
      </c>
      <c r="C132">
        <v>12</v>
      </c>
      <c r="D132" t="s">
        <v>54</v>
      </c>
      <c r="E132" t="s">
        <v>51</v>
      </c>
      <c r="F132" t="s">
        <v>80</v>
      </c>
      <c r="G132">
        <v>4.12</v>
      </c>
      <c r="H132">
        <v>3.96</v>
      </c>
      <c r="I132">
        <v>0.1</v>
      </c>
      <c r="J132">
        <v>0.1</v>
      </c>
      <c r="K132">
        <v>5.84</v>
      </c>
      <c r="L132">
        <f t="shared" si="10"/>
        <v>10</v>
      </c>
      <c r="M132">
        <f t="shared" si="11"/>
        <v>5.84</v>
      </c>
      <c r="N132">
        <f t="shared" si="12"/>
        <v>4.04</v>
      </c>
      <c r="O132">
        <f t="shared" si="13"/>
        <v>22.310676604750142</v>
      </c>
      <c r="P132">
        <f t="shared" si="14"/>
        <v>10.129047178556565</v>
      </c>
    </row>
    <row r="133" spans="1:16">
      <c r="A133" t="s">
        <v>75</v>
      </c>
      <c r="B133">
        <v>12</v>
      </c>
      <c r="C133">
        <v>12</v>
      </c>
      <c r="D133" t="s">
        <v>54</v>
      </c>
      <c r="E133" t="s">
        <v>51</v>
      </c>
      <c r="F133" t="s">
        <v>80</v>
      </c>
      <c r="G133">
        <v>4.13</v>
      </c>
      <c r="H133">
        <v>3.5</v>
      </c>
      <c r="I133">
        <v>0.04</v>
      </c>
      <c r="J133">
        <v>0.04</v>
      </c>
      <c r="K133">
        <v>4.05</v>
      </c>
      <c r="L133">
        <f t="shared" si="10"/>
        <v>4</v>
      </c>
      <c r="M133">
        <f t="shared" si="11"/>
        <v>4.05</v>
      </c>
      <c r="N133">
        <f t="shared" si="12"/>
        <v>3.8149999999999999</v>
      </c>
      <c r="O133">
        <f t="shared" si="13"/>
        <v>2.9527849833885784</v>
      </c>
      <c r="P133">
        <f t="shared" si="14"/>
        <v>1.3405643824584146</v>
      </c>
    </row>
    <row r="134" spans="1:16">
      <c r="A134" t="s">
        <v>75</v>
      </c>
      <c r="B134">
        <v>12</v>
      </c>
      <c r="C134">
        <v>12</v>
      </c>
      <c r="D134" t="s">
        <v>55</v>
      </c>
      <c r="E134" t="s">
        <v>53</v>
      </c>
      <c r="F134" t="s">
        <v>81</v>
      </c>
      <c r="G134">
        <v>4.8600000000000003</v>
      </c>
      <c r="H134">
        <v>4.3099999999999996</v>
      </c>
      <c r="I134">
        <v>0.1</v>
      </c>
      <c r="J134">
        <v>0.1</v>
      </c>
      <c r="K134">
        <v>4.7300000000000004</v>
      </c>
      <c r="L134">
        <f t="shared" si="10"/>
        <v>10</v>
      </c>
      <c r="M134">
        <f t="shared" si="11"/>
        <v>4.7300000000000004</v>
      </c>
      <c r="N134">
        <f t="shared" si="12"/>
        <v>4.585</v>
      </c>
      <c r="O134">
        <f t="shared" si="13"/>
        <v>18.54189400131806</v>
      </c>
      <c r="P134">
        <f t="shared" si="14"/>
        <v>8.4180198765983985</v>
      </c>
    </row>
    <row r="135" spans="1:16">
      <c r="A135" t="s">
        <v>75</v>
      </c>
      <c r="B135">
        <v>12</v>
      </c>
      <c r="C135">
        <v>12</v>
      </c>
      <c r="D135" t="s">
        <v>47</v>
      </c>
      <c r="E135" t="s">
        <v>30</v>
      </c>
      <c r="F135" t="s">
        <v>68</v>
      </c>
      <c r="G135">
        <v>1.1299999999999999</v>
      </c>
      <c r="H135">
        <v>1.28</v>
      </c>
      <c r="I135">
        <v>0.03</v>
      </c>
      <c r="J135">
        <v>0.03</v>
      </c>
      <c r="K135">
        <v>3.82</v>
      </c>
      <c r="L135">
        <f t="shared" si="10"/>
        <v>3</v>
      </c>
      <c r="M135">
        <f t="shared" si="11"/>
        <v>3.82</v>
      </c>
      <c r="N135">
        <f t="shared" si="12"/>
        <v>1.2050000000000001</v>
      </c>
      <c r="O135">
        <f t="shared" si="13"/>
        <v>1.7095840039500441</v>
      </c>
      <c r="P135">
        <f t="shared" si="14"/>
        <v>0.77615113779332001</v>
      </c>
    </row>
    <row r="136" spans="1:16">
      <c r="A136" t="s">
        <v>75</v>
      </c>
      <c r="B136">
        <v>12</v>
      </c>
      <c r="C136">
        <v>12</v>
      </c>
      <c r="D136" t="s">
        <v>47</v>
      </c>
      <c r="E136" t="s">
        <v>30</v>
      </c>
      <c r="F136" t="s">
        <v>68</v>
      </c>
      <c r="G136">
        <v>2.13</v>
      </c>
      <c r="H136">
        <v>2.87</v>
      </c>
      <c r="I136">
        <v>0.11</v>
      </c>
      <c r="J136">
        <v>0.11</v>
      </c>
      <c r="K136">
        <v>4.8899999999999997</v>
      </c>
      <c r="L136">
        <f t="shared" si="10"/>
        <v>11</v>
      </c>
      <c r="M136">
        <f t="shared" si="11"/>
        <v>4.8899999999999997</v>
      </c>
      <c r="N136">
        <f t="shared" si="12"/>
        <v>2.5</v>
      </c>
      <c r="O136">
        <f t="shared" si="13"/>
        <v>22.941540484221132</v>
      </c>
      <c r="P136">
        <f t="shared" si="14"/>
        <v>10.415459379836394</v>
      </c>
    </row>
    <row r="137" spans="1:16">
      <c r="A137" t="s">
        <v>75</v>
      </c>
      <c r="B137">
        <v>12</v>
      </c>
      <c r="C137">
        <v>12</v>
      </c>
      <c r="D137" t="s">
        <v>47</v>
      </c>
      <c r="E137" t="s">
        <v>30</v>
      </c>
      <c r="F137" t="s">
        <v>68</v>
      </c>
      <c r="G137">
        <v>2.78</v>
      </c>
      <c r="H137">
        <v>2.92</v>
      </c>
      <c r="I137">
        <v>0.09</v>
      </c>
      <c r="J137">
        <v>0.09</v>
      </c>
      <c r="K137">
        <v>4.32</v>
      </c>
      <c r="L137">
        <f t="shared" si="10"/>
        <v>9</v>
      </c>
      <c r="M137">
        <f t="shared" si="11"/>
        <v>4.32</v>
      </c>
      <c r="N137">
        <f t="shared" si="12"/>
        <v>2.8499999999999996</v>
      </c>
      <c r="O137">
        <f t="shared" si="13"/>
        <v>14.032206990331757</v>
      </c>
      <c r="P137">
        <f t="shared" si="14"/>
        <v>6.3706219736106178</v>
      </c>
    </row>
    <row r="138" spans="1:16">
      <c r="A138" t="s">
        <v>75</v>
      </c>
      <c r="B138">
        <v>12</v>
      </c>
      <c r="C138">
        <v>12</v>
      </c>
      <c r="D138" t="s">
        <v>47</v>
      </c>
      <c r="E138" t="s">
        <v>30</v>
      </c>
      <c r="F138" t="s">
        <v>68</v>
      </c>
      <c r="G138">
        <v>3.42</v>
      </c>
      <c r="H138">
        <v>3.86</v>
      </c>
      <c r="I138">
        <v>0.11</v>
      </c>
      <c r="J138">
        <v>0.11</v>
      </c>
      <c r="K138">
        <v>5.52</v>
      </c>
      <c r="L138">
        <f t="shared" si="10"/>
        <v>11</v>
      </c>
      <c r="M138">
        <f t="shared" si="11"/>
        <v>5.52</v>
      </c>
      <c r="N138">
        <f t="shared" si="12"/>
        <v>3.6399999999999997</v>
      </c>
      <c r="O138">
        <f t="shared" si="13"/>
        <v>25.555352918702201</v>
      </c>
      <c r="P138">
        <f t="shared" si="14"/>
        <v>11.6021302250908</v>
      </c>
    </row>
    <row r="139" spans="1:16">
      <c r="A139" t="s">
        <v>75</v>
      </c>
      <c r="B139">
        <v>12</v>
      </c>
      <c r="C139">
        <v>12</v>
      </c>
      <c r="D139" t="s">
        <v>47</v>
      </c>
      <c r="E139" t="s">
        <v>30</v>
      </c>
      <c r="F139" t="s">
        <v>68</v>
      </c>
      <c r="G139">
        <v>3.82</v>
      </c>
      <c r="H139">
        <v>3.6</v>
      </c>
      <c r="I139">
        <v>0.08</v>
      </c>
      <c r="J139">
        <v>0.08</v>
      </c>
      <c r="K139">
        <v>4.2</v>
      </c>
      <c r="L139">
        <f t="shared" si="10"/>
        <v>8</v>
      </c>
      <c r="M139">
        <f t="shared" si="11"/>
        <v>4.2</v>
      </c>
      <c r="N139">
        <f t="shared" si="12"/>
        <v>3.71</v>
      </c>
      <c r="O139">
        <f t="shared" si="13"/>
        <v>10.970333606534245</v>
      </c>
      <c r="P139">
        <f t="shared" si="14"/>
        <v>4.9805314573665473</v>
      </c>
    </row>
    <row r="140" spans="1:16">
      <c r="A140" t="s">
        <v>75</v>
      </c>
      <c r="B140">
        <v>12</v>
      </c>
      <c r="C140">
        <v>12</v>
      </c>
      <c r="D140" t="s">
        <v>47</v>
      </c>
      <c r="E140" t="s">
        <v>30</v>
      </c>
      <c r="F140" t="s">
        <v>68</v>
      </c>
      <c r="G140">
        <v>5.72</v>
      </c>
      <c r="H140">
        <v>4.8600000000000003</v>
      </c>
      <c r="I140">
        <v>0.1</v>
      </c>
      <c r="J140">
        <v>0.1</v>
      </c>
      <c r="K140">
        <v>5.38</v>
      </c>
      <c r="L140">
        <f t="shared" si="10"/>
        <v>10</v>
      </c>
      <c r="M140">
        <f t="shared" si="11"/>
        <v>5.38</v>
      </c>
      <c r="N140">
        <f t="shared" si="12"/>
        <v>5.29</v>
      </c>
      <c r="O140">
        <f t="shared" si="13"/>
        <v>20.748616684194676</v>
      </c>
      <c r="P140">
        <f t="shared" si="14"/>
        <v>9.4198719746243835</v>
      </c>
    </row>
    <row r="141" spans="1:16">
      <c r="A141" t="s">
        <v>75</v>
      </c>
      <c r="B141">
        <v>12</v>
      </c>
      <c r="C141">
        <v>12</v>
      </c>
      <c r="D141" t="s">
        <v>47</v>
      </c>
      <c r="E141" t="s">
        <v>30</v>
      </c>
      <c r="F141" t="s">
        <v>68</v>
      </c>
      <c r="G141">
        <v>5.78</v>
      </c>
      <c r="H141">
        <v>4.72</v>
      </c>
      <c r="I141">
        <v>0.12</v>
      </c>
      <c r="J141">
        <v>0.12</v>
      </c>
      <c r="K141">
        <v>5.04</v>
      </c>
      <c r="L141">
        <f t="shared" si="10"/>
        <v>12</v>
      </c>
      <c r="M141">
        <f t="shared" si="11"/>
        <v>5.04</v>
      </c>
      <c r="N141">
        <f t="shared" si="12"/>
        <v>5.25</v>
      </c>
      <c r="O141">
        <f t="shared" si="13"/>
        <v>27.894067364085441</v>
      </c>
      <c r="P141">
        <f t="shared" si="14"/>
        <v>12.663906583294791</v>
      </c>
    </row>
    <row r="142" spans="1:16">
      <c r="A142" t="s">
        <v>75</v>
      </c>
      <c r="B142">
        <v>12</v>
      </c>
      <c r="C142">
        <v>12</v>
      </c>
      <c r="D142" t="s">
        <v>41</v>
      </c>
      <c r="E142" t="s">
        <v>42</v>
      </c>
      <c r="F142" t="s">
        <v>83</v>
      </c>
      <c r="G142">
        <v>2.1</v>
      </c>
      <c r="H142">
        <v>2.3199999999999998</v>
      </c>
      <c r="I142">
        <v>0.03</v>
      </c>
      <c r="J142">
        <v>0.03</v>
      </c>
      <c r="K142">
        <v>4.0199999999999996</v>
      </c>
      <c r="L142">
        <f t="shared" si="10"/>
        <v>3</v>
      </c>
      <c r="M142">
        <f t="shared" si="11"/>
        <v>4.0199999999999996</v>
      </c>
      <c r="N142">
        <f t="shared" si="12"/>
        <v>2.21</v>
      </c>
      <c r="O142">
        <f t="shared" si="13"/>
        <v>1.7348828612899325</v>
      </c>
      <c r="P142">
        <f t="shared" si="14"/>
        <v>0.78763681902562943</v>
      </c>
    </row>
  </sheetData>
  <autoFilter ref="A1:O1"/>
  <sortState ref="A2:N142">
    <sortCondition ref="C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4" workbookViewId="0">
      <selection activeCell="A41" sqref="A41"/>
    </sheetView>
  </sheetViews>
  <sheetFormatPr baseColWidth="10" defaultRowHeight="15"/>
  <sheetData>
    <row r="1" spans="1:23">
      <c r="A1" s="68" t="s">
        <v>95</v>
      </c>
      <c r="B1" s="9" t="s">
        <v>64</v>
      </c>
      <c r="C1" s="9" t="s">
        <v>63</v>
      </c>
      <c r="D1" s="9" t="s">
        <v>76</v>
      </c>
      <c r="E1" s="9" t="s">
        <v>59</v>
      </c>
      <c r="F1" s="9" t="s">
        <v>77</v>
      </c>
      <c r="G1" s="9" t="s">
        <v>62</v>
      </c>
      <c r="H1" s="9" t="s">
        <v>60</v>
      </c>
      <c r="I1" s="9" t="s">
        <v>78</v>
      </c>
      <c r="J1" s="9" t="s">
        <v>80</v>
      </c>
      <c r="K1" s="9" t="s">
        <v>72</v>
      </c>
      <c r="L1" s="9" t="s">
        <v>61</v>
      </c>
      <c r="M1" s="9" t="s">
        <v>66</v>
      </c>
      <c r="N1" s="9" t="s">
        <v>81</v>
      </c>
      <c r="O1" s="9" t="s">
        <v>70</v>
      </c>
      <c r="P1" s="9" t="s">
        <v>68</v>
      </c>
      <c r="Q1" s="9" t="s">
        <v>69</v>
      </c>
      <c r="R1" s="9" t="s">
        <v>67</v>
      </c>
      <c r="S1" s="9" t="s">
        <v>65</v>
      </c>
      <c r="T1" s="9" t="s">
        <v>73</v>
      </c>
      <c r="U1" s="9" t="s">
        <v>82</v>
      </c>
      <c r="V1" s="9" t="s">
        <v>83</v>
      </c>
      <c r="W1" s="66" t="s">
        <v>96</v>
      </c>
    </row>
    <row r="2" spans="1:23">
      <c r="A2" s="68">
        <v>1</v>
      </c>
      <c r="B2" s="10"/>
      <c r="C2" s="10">
        <v>4</v>
      </c>
      <c r="D2" s="10"/>
      <c r="E2" s="10">
        <v>1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>
        <v>1</v>
      </c>
      <c r="S2" s="10"/>
      <c r="T2" s="10"/>
      <c r="U2" s="10"/>
      <c r="V2" s="10"/>
      <c r="W2" s="67">
        <v>6</v>
      </c>
    </row>
    <row r="3" spans="1:23">
      <c r="A3" s="68">
        <v>2</v>
      </c>
      <c r="B3" s="10"/>
      <c r="C3" s="10">
        <v>3</v>
      </c>
      <c r="D3" s="10"/>
      <c r="E3" s="10">
        <v>2</v>
      </c>
      <c r="F3" s="10">
        <v>2</v>
      </c>
      <c r="G3" s="10"/>
      <c r="H3" s="10"/>
      <c r="I3" s="10">
        <v>1</v>
      </c>
      <c r="J3" s="10"/>
      <c r="K3" s="10"/>
      <c r="L3" s="10"/>
      <c r="M3" s="10"/>
      <c r="N3" s="10"/>
      <c r="O3" s="10"/>
      <c r="P3" s="10">
        <v>1</v>
      </c>
      <c r="Q3" s="10"/>
      <c r="R3" s="10"/>
      <c r="S3" s="10"/>
      <c r="T3" s="10"/>
      <c r="U3" s="10">
        <v>1</v>
      </c>
      <c r="V3" s="10">
        <v>1</v>
      </c>
      <c r="W3" s="67">
        <v>11</v>
      </c>
    </row>
    <row r="4" spans="1:23">
      <c r="A4" s="68">
        <v>3</v>
      </c>
      <c r="B4" s="10"/>
      <c r="C4" s="10">
        <v>8</v>
      </c>
      <c r="D4" s="10"/>
      <c r="E4" s="10">
        <v>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3</v>
      </c>
      <c r="Q4" s="10"/>
      <c r="R4" s="10"/>
      <c r="S4" s="10"/>
      <c r="T4" s="10"/>
      <c r="U4" s="10"/>
      <c r="V4" s="10">
        <v>7</v>
      </c>
      <c r="W4" s="67">
        <v>21</v>
      </c>
    </row>
    <row r="5" spans="1:23">
      <c r="A5" s="68">
        <v>4</v>
      </c>
      <c r="B5" s="10"/>
      <c r="C5" s="10"/>
      <c r="D5" s="10">
        <v>1</v>
      </c>
      <c r="E5" s="10">
        <v>1</v>
      </c>
      <c r="F5" s="10"/>
      <c r="G5" s="10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v>3</v>
      </c>
      <c r="S5" s="10"/>
      <c r="T5" s="10"/>
      <c r="U5" s="10"/>
      <c r="V5" s="10">
        <v>2</v>
      </c>
      <c r="W5" s="67">
        <v>8</v>
      </c>
    </row>
    <row r="6" spans="1:23">
      <c r="A6" s="68">
        <v>5</v>
      </c>
      <c r="B6" s="10"/>
      <c r="C6" s="10">
        <v>1</v>
      </c>
      <c r="D6" s="10"/>
      <c r="E6" s="10"/>
      <c r="F6" s="10"/>
      <c r="G6" s="10"/>
      <c r="H6" s="10"/>
      <c r="I6" s="10"/>
      <c r="J6" s="10">
        <v>9</v>
      </c>
      <c r="K6" s="10"/>
      <c r="L6" s="10"/>
      <c r="M6" s="10"/>
      <c r="N6" s="10">
        <v>1</v>
      </c>
      <c r="O6" s="10"/>
      <c r="P6" s="10">
        <v>5</v>
      </c>
      <c r="Q6" s="10"/>
      <c r="R6" s="10"/>
      <c r="S6" s="10"/>
      <c r="T6" s="10"/>
      <c r="U6" s="10"/>
      <c r="V6" s="10"/>
      <c r="W6" s="67">
        <v>16</v>
      </c>
    </row>
    <row r="7" spans="1:23">
      <c r="A7" s="68">
        <v>6</v>
      </c>
      <c r="B7" s="10"/>
      <c r="C7" s="10"/>
      <c r="D7" s="10"/>
      <c r="E7" s="10">
        <v>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v>2</v>
      </c>
      <c r="Q7" s="10"/>
      <c r="R7" s="10"/>
      <c r="S7" s="10"/>
      <c r="T7" s="10"/>
      <c r="U7" s="10"/>
      <c r="V7" s="10"/>
      <c r="W7" s="67">
        <v>11</v>
      </c>
    </row>
    <row r="8" spans="1:23">
      <c r="A8" s="68">
        <v>7</v>
      </c>
      <c r="B8" s="10"/>
      <c r="C8" s="10">
        <v>1</v>
      </c>
      <c r="D8" s="10"/>
      <c r="E8" s="10">
        <v>2</v>
      </c>
      <c r="F8" s="10"/>
      <c r="G8" s="10"/>
      <c r="H8" s="10"/>
      <c r="I8" s="10"/>
      <c r="J8" s="10"/>
      <c r="K8" s="10"/>
      <c r="L8" s="10">
        <v>1</v>
      </c>
      <c r="M8" s="10"/>
      <c r="N8" s="10"/>
      <c r="O8" s="10"/>
      <c r="P8" s="10">
        <v>6</v>
      </c>
      <c r="Q8" s="10"/>
      <c r="R8" s="10"/>
      <c r="S8" s="10"/>
      <c r="T8" s="10"/>
      <c r="U8" s="10"/>
      <c r="V8" s="10"/>
      <c r="W8" s="67">
        <v>10</v>
      </c>
    </row>
    <row r="9" spans="1:23">
      <c r="A9" s="68">
        <v>8</v>
      </c>
      <c r="B9" s="10"/>
      <c r="C9" s="10">
        <v>2</v>
      </c>
      <c r="D9" s="10"/>
      <c r="E9" s="10">
        <v>1</v>
      </c>
      <c r="F9" s="10"/>
      <c r="G9" s="10"/>
      <c r="H9" s="10"/>
      <c r="I9" s="10"/>
      <c r="J9" s="10">
        <v>1</v>
      </c>
      <c r="K9" s="10"/>
      <c r="L9" s="10">
        <v>4</v>
      </c>
      <c r="M9" s="10"/>
      <c r="N9" s="10"/>
      <c r="O9" s="10"/>
      <c r="P9" s="10">
        <v>2</v>
      </c>
      <c r="Q9" s="10"/>
      <c r="R9" s="10"/>
      <c r="S9" s="10"/>
      <c r="T9" s="10"/>
      <c r="U9" s="10"/>
      <c r="V9" s="10"/>
      <c r="W9" s="67">
        <v>10</v>
      </c>
    </row>
    <row r="10" spans="1:23">
      <c r="A10" s="68">
        <v>9</v>
      </c>
      <c r="B10" s="10"/>
      <c r="C10" s="10">
        <v>5</v>
      </c>
      <c r="D10" s="10"/>
      <c r="E10" s="10">
        <v>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1</v>
      </c>
      <c r="S10" s="10"/>
      <c r="T10" s="10"/>
      <c r="U10" s="10">
        <v>1</v>
      </c>
      <c r="V10" s="10"/>
      <c r="W10" s="67">
        <v>12</v>
      </c>
    </row>
    <row r="11" spans="1:23">
      <c r="A11" s="68">
        <v>10</v>
      </c>
      <c r="B11" s="10"/>
      <c r="C11" s="10">
        <v>4</v>
      </c>
      <c r="D11" s="10"/>
      <c r="E11" s="10">
        <v>5</v>
      </c>
      <c r="F11" s="10"/>
      <c r="G11" s="10"/>
      <c r="H11" s="10"/>
      <c r="I11" s="10"/>
      <c r="J11" s="10">
        <v>2</v>
      </c>
      <c r="K11" s="10"/>
      <c r="L11" s="10"/>
      <c r="M11" s="10"/>
      <c r="N11" s="10">
        <v>2</v>
      </c>
      <c r="O11" s="10"/>
      <c r="P11" s="10"/>
      <c r="Q11" s="10"/>
      <c r="R11" s="10"/>
      <c r="S11" s="10"/>
      <c r="T11" s="10"/>
      <c r="U11" s="10">
        <v>1</v>
      </c>
      <c r="V11" s="10"/>
      <c r="W11" s="67">
        <v>14</v>
      </c>
    </row>
    <row r="12" spans="1:23">
      <c r="A12" s="68">
        <v>11</v>
      </c>
      <c r="B12" s="10"/>
      <c r="C12" s="10">
        <v>2</v>
      </c>
      <c r="D12" s="10"/>
      <c r="E12" s="10">
        <v>3</v>
      </c>
      <c r="F12" s="10"/>
      <c r="G12" s="10"/>
      <c r="H12" s="10"/>
      <c r="I12" s="10"/>
      <c r="J12" s="10">
        <v>1</v>
      </c>
      <c r="K12" s="10"/>
      <c r="L12" s="10"/>
      <c r="M12" s="10"/>
      <c r="N12" s="10"/>
      <c r="O12" s="10"/>
      <c r="P12" s="10">
        <v>1</v>
      </c>
      <c r="Q12" s="10"/>
      <c r="R12" s="10"/>
      <c r="S12" s="10"/>
      <c r="T12" s="10"/>
      <c r="U12" s="10"/>
      <c r="V12" s="10"/>
      <c r="W12" s="67">
        <v>7</v>
      </c>
    </row>
    <row r="13" spans="1:23">
      <c r="A13" s="68">
        <v>12</v>
      </c>
      <c r="B13" s="10"/>
      <c r="C13" s="10">
        <v>1</v>
      </c>
      <c r="D13" s="10"/>
      <c r="E13" s="10">
        <v>1</v>
      </c>
      <c r="F13" s="10"/>
      <c r="G13" s="10"/>
      <c r="H13" s="10"/>
      <c r="I13" s="10"/>
      <c r="J13" s="10">
        <v>4</v>
      </c>
      <c r="K13" s="10"/>
      <c r="L13" s="10"/>
      <c r="M13" s="10"/>
      <c r="N13" s="10">
        <v>1</v>
      </c>
      <c r="O13" s="10"/>
      <c r="P13" s="10">
        <v>7</v>
      </c>
      <c r="Q13" s="10"/>
      <c r="R13" s="10"/>
      <c r="S13" s="10"/>
      <c r="T13" s="10"/>
      <c r="U13" s="10"/>
      <c r="V13" s="10">
        <v>1</v>
      </c>
      <c r="W13" s="67">
        <v>15</v>
      </c>
    </row>
    <row r="14" spans="1:23">
      <c r="A14" s="68">
        <v>13</v>
      </c>
      <c r="B14" s="10">
        <v>2</v>
      </c>
      <c r="C14" s="10"/>
      <c r="D14" s="10"/>
      <c r="E14" s="10">
        <v>2</v>
      </c>
      <c r="F14" s="10"/>
      <c r="G14" s="10"/>
      <c r="H14" s="10"/>
      <c r="I14" s="10"/>
      <c r="J14" s="10"/>
      <c r="K14" s="10"/>
      <c r="L14" s="10">
        <v>5</v>
      </c>
      <c r="M14" s="10">
        <v>10</v>
      </c>
      <c r="N14" s="10"/>
      <c r="O14" s="10"/>
      <c r="P14" s="10">
        <v>2</v>
      </c>
      <c r="Q14" s="10"/>
      <c r="R14" s="10"/>
      <c r="S14" s="10">
        <v>8</v>
      </c>
      <c r="T14" s="10"/>
      <c r="U14" s="10"/>
      <c r="V14" s="10"/>
      <c r="W14" s="67">
        <v>29</v>
      </c>
    </row>
    <row r="15" spans="1:23">
      <c r="A15" s="68">
        <v>14</v>
      </c>
      <c r="B15" s="10">
        <v>1</v>
      </c>
      <c r="C15" s="10">
        <v>1</v>
      </c>
      <c r="D15" s="10"/>
      <c r="E15" s="10">
        <v>3</v>
      </c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>
        <v>1</v>
      </c>
      <c r="P15" s="10"/>
      <c r="Q15" s="10"/>
      <c r="R15" s="10">
        <v>1</v>
      </c>
      <c r="S15" s="10">
        <v>2</v>
      </c>
      <c r="T15" s="10"/>
      <c r="U15" s="10"/>
      <c r="V15" s="10"/>
      <c r="W15" s="67">
        <v>10</v>
      </c>
    </row>
    <row r="16" spans="1:23">
      <c r="A16" s="68">
        <v>15</v>
      </c>
      <c r="B16" s="10">
        <v>2</v>
      </c>
      <c r="C16" s="10">
        <v>1</v>
      </c>
      <c r="D16" s="10"/>
      <c r="E16" s="10">
        <v>4</v>
      </c>
      <c r="F16" s="10"/>
      <c r="G16" s="10"/>
      <c r="H16" s="10"/>
      <c r="I16" s="10"/>
      <c r="J16" s="10"/>
      <c r="K16" s="10"/>
      <c r="L16" s="10">
        <v>4</v>
      </c>
      <c r="M16" s="10"/>
      <c r="N16" s="10"/>
      <c r="O16" s="10">
        <v>1</v>
      </c>
      <c r="P16" s="10"/>
      <c r="Q16" s="10"/>
      <c r="R16" s="10"/>
      <c r="S16" s="10"/>
      <c r="T16" s="10"/>
      <c r="U16" s="10"/>
      <c r="V16" s="10"/>
      <c r="W16" s="67">
        <v>12</v>
      </c>
    </row>
    <row r="17" spans="1:23">
      <c r="A17" s="68">
        <v>16</v>
      </c>
      <c r="B17" s="10">
        <v>4</v>
      </c>
      <c r="C17" s="10"/>
      <c r="D17" s="10"/>
      <c r="E17" s="10">
        <v>1</v>
      </c>
      <c r="F17" s="10"/>
      <c r="G17" s="10"/>
      <c r="H17" s="10"/>
      <c r="I17" s="10"/>
      <c r="J17" s="10"/>
      <c r="K17" s="10"/>
      <c r="L17" s="10">
        <v>2</v>
      </c>
      <c r="M17" s="10">
        <v>1</v>
      </c>
      <c r="N17" s="10"/>
      <c r="O17" s="10">
        <v>1</v>
      </c>
      <c r="P17" s="10"/>
      <c r="Q17" s="10"/>
      <c r="R17" s="10"/>
      <c r="S17" s="10">
        <v>4</v>
      </c>
      <c r="T17" s="10"/>
      <c r="U17" s="10"/>
      <c r="V17" s="10"/>
      <c r="W17" s="67">
        <v>13</v>
      </c>
    </row>
    <row r="18" spans="1:23">
      <c r="A18" s="68">
        <v>17</v>
      </c>
      <c r="B18" s="10">
        <v>2</v>
      </c>
      <c r="C18" s="10"/>
      <c r="D18" s="10"/>
      <c r="E18" s="10">
        <v>2</v>
      </c>
      <c r="F18" s="10"/>
      <c r="G18" s="10"/>
      <c r="H18" s="10"/>
      <c r="I18" s="10"/>
      <c r="J18" s="10"/>
      <c r="K18" s="10"/>
      <c r="L18" s="10">
        <v>2</v>
      </c>
      <c r="M18" s="10"/>
      <c r="N18" s="10"/>
      <c r="O18" s="10">
        <v>2</v>
      </c>
      <c r="P18" s="10"/>
      <c r="Q18" s="10"/>
      <c r="R18" s="10">
        <v>2</v>
      </c>
      <c r="S18" s="10"/>
      <c r="T18" s="10"/>
      <c r="U18" s="10"/>
      <c r="V18" s="10"/>
      <c r="W18" s="67">
        <v>10</v>
      </c>
    </row>
    <row r="19" spans="1:23">
      <c r="A19" s="68">
        <v>18</v>
      </c>
      <c r="B19" s="10">
        <v>2</v>
      </c>
      <c r="C19" s="10">
        <v>1</v>
      </c>
      <c r="D19" s="10"/>
      <c r="E19" s="10">
        <v>2</v>
      </c>
      <c r="F19" s="10"/>
      <c r="G19" s="10"/>
      <c r="H19" s="10">
        <v>1</v>
      </c>
      <c r="I19" s="10"/>
      <c r="J19" s="10"/>
      <c r="K19" s="10"/>
      <c r="L19" s="10">
        <v>2</v>
      </c>
      <c r="M19" s="10"/>
      <c r="N19" s="10"/>
      <c r="O19" s="10">
        <v>1</v>
      </c>
      <c r="P19" s="10"/>
      <c r="Q19" s="10"/>
      <c r="R19" s="10"/>
      <c r="S19" s="10"/>
      <c r="T19" s="10"/>
      <c r="U19" s="10"/>
      <c r="V19" s="10"/>
      <c r="W19" s="67">
        <v>9</v>
      </c>
    </row>
    <row r="20" spans="1:23">
      <c r="A20" s="68">
        <v>19</v>
      </c>
      <c r="B20" s="10">
        <v>2</v>
      </c>
      <c r="C20" s="10"/>
      <c r="D20" s="10"/>
      <c r="E20" s="10">
        <v>1</v>
      </c>
      <c r="F20" s="10"/>
      <c r="G20" s="10"/>
      <c r="H20" s="10"/>
      <c r="I20" s="10"/>
      <c r="J20" s="10"/>
      <c r="K20" s="10"/>
      <c r="L20" s="10">
        <v>8</v>
      </c>
      <c r="M20" s="10"/>
      <c r="N20" s="10"/>
      <c r="O20" s="10">
        <v>1</v>
      </c>
      <c r="P20" s="10">
        <v>1</v>
      </c>
      <c r="Q20" s="10">
        <v>2</v>
      </c>
      <c r="R20" s="10">
        <v>2</v>
      </c>
      <c r="S20" s="10">
        <v>1</v>
      </c>
      <c r="T20" s="10"/>
      <c r="U20" s="10"/>
      <c r="V20" s="10"/>
      <c r="W20" s="67">
        <v>18</v>
      </c>
    </row>
    <row r="21" spans="1:23">
      <c r="A21" s="68">
        <v>20</v>
      </c>
      <c r="B21" s="10">
        <v>4</v>
      </c>
      <c r="C21" s="10"/>
      <c r="D21" s="10"/>
      <c r="E21" s="10">
        <v>1</v>
      </c>
      <c r="F21" s="10"/>
      <c r="G21" s="10">
        <v>2</v>
      </c>
      <c r="H21" s="10"/>
      <c r="I21" s="10"/>
      <c r="J21" s="10"/>
      <c r="K21" s="10"/>
      <c r="L21" s="10">
        <v>8</v>
      </c>
      <c r="M21" s="10"/>
      <c r="N21" s="10"/>
      <c r="O21" s="10">
        <v>1</v>
      </c>
      <c r="P21" s="10"/>
      <c r="Q21" s="10"/>
      <c r="R21" s="10">
        <v>2</v>
      </c>
      <c r="S21" s="10">
        <v>1</v>
      </c>
      <c r="T21" s="10"/>
      <c r="U21" s="10"/>
      <c r="V21" s="10"/>
      <c r="W21" s="67">
        <v>19</v>
      </c>
    </row>
    <row r="22" spans="1:23">
      <c r="A22" s="68">
        <v>21</v>
      </c>
      <c r="B22" s="10">
        <v>7</v>
      </c>
      <c r="C22" s="10"/>
      <c r="D22" s="10"/>
      <c r="E22" s="10">
        <v>2</v>
      </c>
      <c r="F22" s="10"/>
      <c r="G22" s="10">
        <v>2</v>
      </c>
      <c r="H22" s="10"/>
      <c r="I22" s="10"/>
      <c r="J22" s="10"/>
      <c r="K22" s="10"/>
      <c r="L22" s="10">
        <v>7</v>
      </c>
      <c r="M22" s="10"/>
      <c r="N22" s="10"/>
      <c r="O22" s="10"/>
      <c r="P22" s="10"/>
      <c r="Q22" s="10"/>
      <c r="R22" s="10">
        <v>2</v>
      </c>
      <c r="S22" s="10"/>
      <c r="T22" s="10"/>
      <c r="U22" s="10"/>
      <c r="V22" s="10"/>
      <c r="W22" s="67">
        <v>20</v>
      </c>
    </row>
    <row r="23" spans="1:23">
      <c r="A23" s="68">
        <v>22</v>
      </c>
      <c r="B23" s="10">
        <v>3</v>
      </c>
      <c r="C23" s="10"/>
      <c r="D23" s="10"/>
      <c r="E23" s="10"/>
      <c r="F23" s="10"/>
      <c r="G23" s="10">
        <v>1</v>
      </c>
      <c r="H23" s="10"/>
      <c r="I23" s="10"/>
      <c r="J23" s="10"/>
      <c r="K23" s="10"/>
      <c r="L23" s="10">
        <v>2</v>
      </c>
      <c r="M23" s="10"/>
      <c r="N23" s="10"/>
      <c r="O23" s="10"/>
      <c r="P23" s="10"/>
      <c r="Q23" s="10">
        <v>1</v>
      </c>
      <c r="R23" s="10">
        <v>1</v>
      </c>
      <c r="S23" s="10"/>
      <c r="T23" s="10"/>
      <c r="U23" s="10"/>
      <c r="V23" s="10"/>
      <c r="W23" s="67">
        <v>8</v>
      </c>
    </row>
    <row r="24" spans="1:23">
      <c r="A24" s="68">
        <v>23</v>
      </c>
      <c r="B24" s="10">
        <v>5</v>
      </c>
      <c r="C24" s="10"/>
      <c r="D24" s="10"/>
      <c r="E24" s="10">
        <v>2</v>
      </c>
      <c r="F24" s="10"/>
      <c r="G24" s="10">
        <v>1</v>
      </c>
      <c r="H24" s="10"/>
      <c r="I24" s="10"/>
      <c r="J24" s="10"/>
      <c r="K24" s="10"/>
      <c r="L24" s="10">
        <v>1</v>
      </c>
      <c r="M24" s="10"/>
      <c r="N24" s="10"/>
      <c r="O24" s="10"/>
      <c r="P24" s="10"/>
      <c r="Q24" s="10"/>
      <c r="R24" s="10">
        <v>1</v>
      </c>
      <c r="S24" s="10"/>
      <c r="T24" s="10"/>
      <c r="U24" s="10"/>
      <c r="V24" s="10"/>
      <c r="W24" s="67">
        <v>10</v>
      </c>
    </row>
    <row r="25" spans="1:23">
      <c r="A25" s="68">
        <v>24</v>
      </c>
      <c r="B25" s="10">
        <v>11</v>
      </c>
      <c r="C25" s="10"/>
      <c r="D25" s="10"/>
      <c r="E25" s="10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7">
        <v>12</v>
      </c>
    </row>
    <row r="26" spans="1:23">
      <c r="A26" s="68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>
        <v>1</v>
      </c>
      <c r="U26" s="10"/>
      <c r="V26" s="10"/>
      <c r="W26" s="67">
        <v>1</v>
      </c>
    </row>
    <row r="27" spans="1:23">
      <c r="A27" s="68">
        <v>26</v>
      </c>
      <c r="B27" s="10"/>
      <c r="C27" s="10"/>
      <c r="D27" s="10"/>
      <c r="E27" s="10">
        <v>1</v>
      </c>
      <c r="F27" s="10"/>
      <c r="G27" s="10"/>
      <c r="H27" s="10"/>
      <c r="I27" s="10"/>
      <c r="J27" s="10"/>
      <c r="K27" s="10"/>
      <c r="L27" s="10">
        <v>1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7">
        <v>2</v>
      </c>
    </row>
    <row r="28" spans="1:23">
      <c r="A28" s="68">
        <v>27</v>
      </c>
      <c r="B28" s="10"/>
      <c r="C28" s="10"/>
      <c r="D28" s="10"/>
      <c r="E28" s="10"/>
      <c r="F28" s="10"/>
      <c r="G28" s="10"/>
      <c r="H28" s="10">
        <v>1</v>
      </c>
      <c r="I28" s="10"/>
      <c r="J28" s="10"/>
      <c r="K28" s="10">
        <v>1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7">
        <v>2</v>
      </c>
    </row>
    <row r="29" spans="1:23">
      <c r="A29" s="68">
        <v>28</v>
      </c>
      <c r="B29" s="10"/>
      <c r="C29" s="10"/>
      <c r="D29" s="10"/>
      <c r="E29" s="10">
        <v>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7">
        <v>1</v>
      </c>
    </row>
    <row r="30" spans="1:23">
      <c r="A30" s="68">
        <v>29</v>
      </c>
      <c r="B30" s="10">
        <v>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7">
        <v>2</v>
      </c>
    </row>
    <row r="31" spans="1:23">
      <c r="A31" s="68">
        <v>30</v>
      </c>
      <c r="B31" s="10">
        <v>1</v>
      </c>
      <c r="C31" s="10"/>
      <c r="D31" s="10"/>
      <c r="E31" s="10"/>
      <c r="F31" s="10"/>
      <c r="G31" s="10"/>
      <c r="H31" s="10"/>
      <c r="I31" s="10"/>
      <c r="J31" s="10"/>
      <c r="K31" s="10"/>
      <c r="L31" s="10">
        <v>1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7">
        <v>2</v>
      </c>
    </row>
    <row r="32" spans="1:23">
      <c r="A32" s="68">
        <v>31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v>1</v>
      </c>
      <c r="U32" s="10"/>
      <c r="V32" s="10"/>
      <c r="W32" s="67">
        <v>1</v>
      </c>
    </row>
    <row r="33" spans="1:23">
      <c r="A33" s="68">
        <v>32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v>1</v>
      </c>
      <c r="U33" s="10"/>
      <c r="V33" s="10"/>
      <c r="W33" s="67">
        <v>1</v>
      </c>
    </row>
    <row r="34" spans="1:23">
      <c r="A34" s="68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v>1</v>
      </c>
      <c r="U34" s="10"/>
      <c r="V34" s="10"/>
      <c r="W34" s="67">
        <v>1</v>
      </c>
    </row>
    <row r="35" spans="1:23">
      <c r="A35" s="68">
        <v>34</v>
      </c>
      <c r="B35" s="10">
        <v>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7">
        <v>1</v>
      </c>
    </row>
    <row r="36" spans="1:23">
      <c r="A36" s="68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>
        <v>1</v>
      </c>
      <c r="U36" s="10"/>
      <c r="V36" s="10"/>
      <c r="W36" s="67">
        <v>1</v>
      </c>
    </row>
    <row r="37" spans="1:23">
      <c r="A37" s="68">
        <v>36</v>
      </c>
      <c r="B37" s="10">
        <v>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1</v>
      </c>
      <c r="S37" s="10"/>
      <c r="T37" s="10"/>
      <c r="U37" s="10"/>
      <c r="V37" s="10"/>
      <c r="W37" s="67">
        <v>2</v>
      </c>
    </row>
    <row r="38" spans="1:23">
      <c r="A38" s="68" t="s">
        <v>96</v>
      </c>
      <c r="B38" s="10">
        <v>50</v>
      </c>
      <c r="C38" s="10">
        <v>34</v>
      </c>
      <c r="D38" s="10">
        <v>1</v>
      </c>
      <c r="E38" s="10">
        <v>56</v>
      </c>
      <c r="F38" s="10">
        <v>2</v>
      </c>
      <c r="G38" s="10">
        <v>7</v>
      </c>
      <c r="H38" s="10">
        <v>2</v>
      </c>
      <c r="I38" s="10">
        <v>1</v>
      </c>
      <c r="J38" s="10">
        <v>17</v>
      </c>
      <c r="K38" s="10">
        <v>1</v>
      </c>
      <c r="L38" s="10">
        <v>49</v>
      </c>
      <c r="M38" s="10">
        <v>11</v>
      </c>
      <c r="N38" s="10">
        <v>4</v>
      </c>
      <c r="O38" s="10">
        <v>8</v>
      </c>
      <c r="P38" s="10">
        <v>30</v>
      </c>
      <c r="Q38" s="10">
        <v>3</v>
      </c>
      <c r="R38" s="10">
        <v>17</v>
      </c>
      <c r="S38" s="10">
        <v>16</v>
      </c>
      <c r="T38" s="10">
        <v>5</v>
      </c>
      <c r="U38" s="10">
        <v>3</v>
      </c>
      <c r="V38" s="10">
        <v>11</v>
      </c>
      <c r="W38" s="67">
        <v>328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G2" sqref="G2:G37"/>
    </sheetView>
  </sheetViews>
  <sheetFormatPr baseColWidth="10" defaultRowHeight="15"/>
  <cols>
    <col min="1" max="1" width="12.140625" bestFit="1" customWidth="1"/>
    <col min="2" max="2" width="7.28515625" bestFit="1" customWidth="1"/>
    <col min="3" max="3" width="6" bestFit="1" customWidth="1"/>
    <col min="4" max="4" width="10" bestFit="1" customWidth="1"/>
    <col min="5" max="5" width="13.7109375" bestFit="1" customWidth="1"/>
    <col min="6" max="6" width="9.42578125" bestFit="1" customWidth="1"/>
    <col min="7" max="7" width="9.7109375" bestFit="1" customWidth="1"/>
  </cols>
  <sheetData>
    <row r="1" spans="1:12" s="5" customFormat="1">
      <c r="A1" s="7" t="s">
        <v>58</v>
      </c>
      <c r="B1" s="7" t="s">
        <v>90</v>
      </c>
      <c r="C1" s="7" t="s">
        <v>104</v>
      </c>
      <c r="D1" s="7" t="s">
        <v>107</v>
      </c>
      <c r="E1" s="7" t="s">
        <v>108</v>
      </c>
      <c r="F1" s="7" t="s">
        <v>109</v>
      </c>
      <c r="G1" s="7" t="s">
        <v>106</v>
      </c>
      <c r="H1" s="7" t="s">
        <v>110</v>
      </c>
      <c r="I1" s="7" t="s">
        <v>107</v>
      </c>
      <c r="J1" s="7" t="s">
        <v>108</v>
      </c>
      <c r="K1" s="7" t="s">
        <v>109</v>
      </c>
      <c r="L1" s="7" t="s">
        <v>106</v>
      </c>
    </row>
    <row r="2" spans="1:12">
      <c r="A2" t="s">
        <v>75</v>
      </c>
      <c r="B2">
        <v>1</v>
      </c>
      <c r="C2">
        <v>1</v>
      </c>
      <c r="D2">
        <v>0.377</v>
      </c>
      <c r="E2">
        <v>0.47699999999999998</v>
      </c>
      <c r="F2">
        <v>0.79</v>
      </c>
      <c r="G2">
        <v>4.55</v>
      </c>
      <c r="H2">
        <v>3</v>
      </c>
      <c r="I2">
        <f>ROUND(D2,2)</f>
        <v>0.38</v>
      </c>
      <c r="J2">
        <f t="shared" ref="J2:L2" si="0">ROUND(E2,2)</f>
        <v>0.48</v>
      </c>
      <c r="K2">
        <f t="shared" si="0"/>
        <v>0.79</v>
      </c>
      <c r="L2">
        <f t="shared" si="0"/>
        <v>4.55</v>
      </c>
    </row>
    <row r="3" spans="1:12">
      <c r="A3" t="s">
        <v>75</v>
      </c>
      <c r="B3">
        <v>1</v>
      </c>
      <c r="C3">
        <v>2</v>
      </c>
      <c r="D3">
        <v>0.80200000000000005</v>
      </c>
      <c r="E3">
        <v>0.84499999999999997</v>
      </c>
      <c r="F3">
        <v>0.94899999999999995</v>
      </c>
      <c r="G3">
        <v>5.14</v>
      </c>
      <c r="H3">
        <v>7</v>
      </c>
      <c r="I3">
        <f t="shared" ref="I3:I37" si="1">ROUND(D3,2)</f>
        <v>0.8</v>
      </c>
      <c r="J3">
        <f t="shared" ref="J3:J37" si="2">ROUND(E3,2)</f>
        <v>0.85</v>
      </c>
      <c r="K3">
        <f t="shared" ref="K3:K37" si="3">ROUND(F3,2)</f>
        <v>0.95</v>
      </c>
      <c r="L3">
        <f t="shared" ref="L3:L37" si="4">ROUND(G3,2)</f>
        <v>5.14</v>
      </c>
    </row>
    <row r="4" spans="1:12">
      <c r="A4" t="s">
        <v>75</v>
      </c>
      <c r="B4">
        <v>1</v>
      </c>
      <c r="C4">
        <v>3</v>
      </c>
      <c r="D4">
        <v>0.56000000000000005</v>
      </c>
      <c r="E4">
        <v>0.60199999999999998</v>
      </c>
      <c r="F4">
        <v>0.93</v>
      </c>
      <c r="G4">
        <v>18.2</v>
      </c>
      <c r="H4">
        <v>4</v>
      </c>
      <c r="I4">
        <f t="shared" si="1"/>
        <v>0.56000000000000005</v>
      </c>
      <c r="J4">
        <f t="shared" si="2"/>
        <v>0.6</v>
      </c>
      <c r="K4">
        <f t="shared" si="3"/>
        <v>0.93</v>
      </c>
      <c r="L4">
        <f t="shared" si="4"/>
        <v>18.2</v>
      </c>
    </row>
    <row r="5" spans="1:12">
      <c r="A5" t="s">
        <v>75</v>
      </c>
      <c r="B5">
        <v>1</v>
      </c>
      <c r="C5">
        <v>4</v>
      </c>
      <c r="D5">
        <v>0.64900000000000002</v>
      </c>
      <c r="E5">
        <v>0.69899999999999995</v>
      </c>
      <c r="F5">
        <v>0.92800000000000005</v>
      </c>
      <c r="G5">
        <v>4.3499999999999996</v>
      </c>
      <c r="H5">
        <v>5</v>
      </c>
      <c r="I5">
        <f t="shared" si="1"/>
        <v>0.65</v>
      </c>
      <c r="J5">
        <f t="shared" si="2"/>
        <v>0.7</v>
      </c>
      <c r="K5">
        <f t="shared" si="3"/>
        <v>0.93</v>
      </c>
      <c r="L5">
        <f t="shared" si="4"/>
        <v>4.3499999999999996</v>
      </c>
    </row>
    <row r="6" spans="1:12">
      <c r="A6" t="s">
        <v>75</v>
      </c>
      <c r="B6">
        <v>1</v>
      </c>
      <c r="C6">
        <v>5</v>
      </c>
      <c r="D6">
        <v>0.44900000000000001</v>
      </c>
      <c r="E6">
        <v>0.60199999999999998</v>
      </c>
      <c r="F6">
        <v>0.746</v>
      </c>
      <c r="G6">
        <v>10.82</v>
      </c>
      <c r="H6">
        <v>4</v>
      </c>
      <c r="I6">
        <f t="shared" si="1"/>
        <v>0.45</v>
      </c>
      <c r="J6">
        <f t="shared" si="2"/>
        <v>0.6</v>
      </c>
      <c r="K6">
        <f t="shared" si="3"/>
        <v>0.75</v>
      </c>
      <c r="L6">
        <f t="shared" si="4"/>
        <v>10.82</v>
      </c>
    </row>
    <row r="7" spans="1:12">
      <c r="A7" t="s">
        <v>75</v>
      </c>
      <c r="B7">
        <v>1</v>
      </c>
      <c r="C7">
        <v>6</v>
      </c>
      <c r="D7">
        <v>0.20599999999999999</v>
      </c>
      <c r="E7">
        <v>0.30099999999999999</v>
      </c>
      <c r="F7">
        <v>0.68400000000000005</v>
      </c>
      <c r="G7">
        <v>14.43</v>
      </c>
      <c r="H7">
        <v>2</v>
      </c>
      <c r="I7">
        <f t="shared" si="1"/>
        <v>0.21</v>
      </c>
      <c r="J7">
        <f t="shared" si="2"/>
        <v>0.3</v>
      </c>
      <c r="K7">
        <f t="shared" si="3"/>
        <v>0.68</v>
      </c>
      <c r="L7">
        <f t="shared" si="4"/>
        <v>14.43</v>
      </c>
    </row>
    <row r="8" spans="1:12">
      <c r="A8" t="s">
        <v>75</v>
      </c>
      <c r="B8">
        <v>1</v>
      </c>
      <c r="C8">
        <v>7</v>
      </c>
      <c r="D8">
        <v>0.47299999999999998</v>
      </c>
      <c r="E8">
        <v>0.60199999999999998</v>
      </c>
      <c r="F8">
        <v>0.78500000000000003</v>
      </c>
      <c r="G8">
        <v>6.49</v>
      </c>
      <c r="H8">
        <v>4</v>
      </c>
      <c r="I8">
        <f t="shared" si="1"/>
        <v>0.47</v>
      </c>
      <c r="J8">
        <f t="shared" si="2"/>
        <v>0.6</v>
      </c>
      <c r="K8">
        <f t="shared" si="3"/>
        <v>0.79</v>
      </c>
      <c r="L8">
        <f t="shared" si="4"/>
        <v>6.49</v>
      </c>
    </row>
    <row r="9" spans="1:12">
      <c r="A9" t="s">
        <v>75</v>
      </c>
      <c r="B9">
        <v>1</v>
      </c>
      <c r="C9">
        <v>8</v>
      </c>
      <c r="D9">
        <v>0.63900000000000001</v>
      </c>
      <c r="E9">
        <v>0.69899999999999995</v>
      </c>
      <c r="F9">
        <v>0.91400000000000003</v>
      </c>
      <c r="G9">
        <v>5.59</v>
      </c>
      <c r="H9">
        <v>5</v>
      </c>
      <c r="I9">
        <f t="shared" si="1"/>
        <v>0.64</v>
      </c>
      <c r="J9">
        <f t="shared" si="2"/>
        <v>0.7</v>
      </c>
      <c r="K9">
        <f t="shared" si="3"/>
        <v>0.91</v>
      </c>
      <c r="L9">
        <f t="shared" si="4"/>
        <v>5.59</v>
      </c>
    </row>
    <row r="10" spans="1:12">
      <c r="A10" t="s">
        <v>75</v>
      </c>
      <c r="B10">
        <v>1</v>
      </c>
      <c r="C10">
        <v>9</v>
      </c>
      <c r="D10">
        <v>0.497</v>
      </c>
      <c r="E10">
        <v>0.60199999999999998</v>
      </c>
      <c r="F10">
        <v>0.82499999999999996</v>
      </c>
      <c r="G10">
        <v>7.93</v>
      </c>
      <c r="H10">
        <v>4</v>
      </c>
      <c r="I10">
        <f t="shared" si="1"/>
        <v>0.5</v>
      </c>
      <c r="J10">
        <f t="shared" si="2"/>
        <v>0.6</v>
      </c>
      <c r="K10">
        <f t="shared" si="3"/>
        <v>0.83</v>
      </c>
      <c r="L10">
        <f t="shared" si="4"/>
        <v>7.93</v>
      </c>
    </row>
    <row r="11" spans="1:12">
      <c r="A11" t="s">
        <v>75</v>
      </c>
      <c r="B11">
        <v>1</v>
      </c>
      <c r="C11">
        <v>10</v>
      </c>
      <c r="D11">
        <v>0.63800000000000001</v>
      </c>
      <c r="E11">
        <v>0.69899999999999995</v>
      </c>
      <c r="F11">
        <v>0.91300000000000003</v>
      </c>
      <c r="G11">
        <v>8.08</v>
      </c>
      <c r="H11">
        <v>5</v>
      </c>
      <c r="I11">
        <f t="shared" si="1"/>
        <v>0.64</v>
      </c>
      <c r="J11">
        <f t="shared" si="2"/>
        <v>0.7</v>
      </c>
      <c r="K11">
        <f t="shared" si="3"/>
        <v>0.91</v>
      </c>
      <c r="L11">
        <f t="shared" si="4"/>
        <v>8.08</v>
      </c>
    </row>
    <row r="12" spans="1:12">
      <c r="A12" t="s">
        <v>75</v>
      </c>
      <c r="B12">
        <v>1</v>
      </c>
      <c r="C12">
        <v>11</v>
      </c>
      <c r="D12">
        <v>0.55500000000000005</v>
      </c>
      <c r="E12">
        <v>0.60199999999999998</v>
      </c>
      <c r="F12">
        <v>0.92100000000000004</v>
      </c>
      <c r="G12">
        <v>4.33</v>
      </c>
      <c r="H12">
        <v>4</v>
      </c>
      <c r="I12">
        <f t="shared" si="1"/>
        <v>0.56000000000000005</v>
      </c>
      <c r="J12">
        <f t="shared" si="2"/>
        <v>0.6</v>
      </c>
      <c r="K12">
        <f t="shared" si="3"/>
        <v>0.92</v>
      </c>
      <c r="L12">
        <f t="shared" si="4"/>
        <v>4.33</v>
      </c>
    </row>
    <row r="13" spans="1:12">
      <c r="A13" t="s">
        <v>75</v>
      </c>
      <c r="B13">
        <v>1</v>
      </c>
      <c r="C13">
        <v>12</v>
      </c>
      <c r="D13">
        <v>0.621</v>
      </c>
      <c r="E13">
        <v>0.77800000000000002</v>
      </c>
      <c r="F13">
        <v>0.79800000000000004</v>
      </c>
      <c r="G13">
        <v>7.81</v>
      </c>
      <c r="H13">
        <v>6</v>
      </c>
      <c r="I13">
        <f t="shared" si="1"/>
        <v>0.62</v>
      </c>
      <c r="J13">
        <f t="shared" si="2"/>
        <v>0.78</v>
      </c>
      <c r="K13">
        <f t="shared" si="3"/>
        <v>0.8</v>
      </c>
      <c r="L13">
        <f t="shared" si="4"/>
        <v>7.81</v>
      </c>
    </row>
    <row r="14" spans="1:12">
      <c r="A14" t="s">
        <v>27</v>
      </c>
      <c r="B14">
        <v>2</v>
      </c>
      <c r="C14">
        <v>13</v>
      </c>
      <c r="D14">
        <v>0.68600000000000005</v>
      </c>
      <c r="E14">
        <v>0.77800000000000002</v>
      </c>
      <c r="F14">
        <v>0.88100000000000001</v>
      </c>
      <c r="G14">
        <v>15.63</v>
      </c>
      <c r="H14">
        <v>6</v>
      </c>
      <c r="I14">
        <f t="shared" si="1"/>
        <v>0.69</v>
      </c>
      <c r="J14">
        <f t="shared" si="2"/>
        <v>0.78</v>
      </c>
      <c r="K14">
        <f t="shared" si="3"/>
        <v>0.88</v>
      </c>
      <c r="L14">
        <f t="shared" si="4"/>
        <v>15.63</v>
      </c>
    </row>
    <row r="15" spans="1:12">
      <c r="A15" t="s">
        <v>27</v>
      </c>
      <c r="B15">
        <v>2</v>
      </c>
      <c r="C15">
        <v>14</v>
      </c>
      <c r="D15">
        <v>0.79700000000000004</v>
      </c>
      <c r="E15">
        <v>0.84499999999999997</v>
      </c>
      <c r="F15">
        <v>0.94299999999999995</v>
      </c>
      <c r="G15">
        <v>4.63</v>
      </c>
      <c r="H15">
        <v>7</v>
      </c>
      <c r="I15">
        <f t="shared" si="1"/>
        <v>0.8</v>
      </c>
      <c r="J15">
        <f t="shared" si="2"/>
        <v>0.85</v>
      </c>
      <c r="K15">
        <f t="shared" si="3"/>
        <v>0.94</v>
      </c>
      <c r="L15">
        <f t="shared" si="4"/>
        <v>4.63</v>
      </c>
    </row>
    <row r="16" spans="1:12">
      <c r="A16" t="s">
        <v>27</v>
      </c>
      <c r="B16">
        <v>2</v>
      </c>
      <c r="C16">
        <v>15</v>
      </c>
      <c r="D16">
        <v>0.628</v>
      </c>
      <c r="E16">
        <v>0.69899999999999995</v>
      </c>
      <c r="F16">
        <v>0.89800000000000002</v>
      </c>
      <c r="G16">
        <v>6.83</v>
      </c>
      <c r="H16">
        <v>5</v>
      </c>
      <c r="I16">
        <f t="shared" si="1"/>
        <v>0.63</v>
      </c>
      <c r="J16">
        <f t="shared" si="2"/>
        <v>0.7</v>
      </c>
      <c r="K16">
        <f t="shared" si="3"/>
        <v>0.9</v>
      </c>
      <c r="L16">
        <f t="shared" si="4"/>
        <v>6.83</v>
      </c>
    </row>
    <row r="17" spans="1:12">
      <c r="A17" t="s">
        <v>27</v>
      </c>
      <c r="B17">
        <v>2</v>
      </c>
      <c r="C17">
        <v>16</v>
      </c>
      <c r="D17">
        <v>0.69699999999999995</v>
      </c>
      <c r="E17">
        <v>0.77800000000000002</v>
      </c>
      <c r="F17">
        <v>0.89600000000000002</v>
      </c>
      <c r="G17">
        <v>6.7</v>
      </c>
      <c r="H17">
        <v>6</v>
      </c>
      <c r="I17">
        <f t="shared" si="1"/>
        <v>0.7</v>
      </c>
      <c r="J17">
        <f t="shared" si="2"/>
        <v>0.78</v>
      </c>
      <c r="K17">
        <f t="shared" si="3"/>
        <v>0.9</v>
      </c>
      <c r="L17">
        <f t="shared" si="4"/>
        <v>6.7</v>
      </c>
    </row>
    <row r="18" spans="1:12">
      <c r="A18" t="s">
        <v>27</v>
      </c>
      <c r="B18">
        <v>2</v>
      </c>
      <c r="C18">
        <v>17</v>
      </c>
      <c r="D18">
        <v>0.69899999999999995</v>
      </c>
      <c r="E18">
        <v>0.69899999999999995</v>
      </c>
      <c r="F18">
        <v>1</v>
      </c>
      <c r="G18">
        <v>5.59</v>
      </c>
      <c r="H18">
        <v>5</v>
      </c>
      <c r="I18">
        <f t="shared" si="1"/>
        <v>0.7</v>
      </c>
      <c r="J18">
        <f t="shared" si="2"/>
        <v>0.7</v>
      </c>
      <c r="K18">
        <f t="shared" si="3"/>
        <v>1</v>
      </c>
      <c r="L18">
        <f t="shared" si="4"/>
        <v>5.59</v>
      </c>
    </row>
    <row r="19" spans="1:12">
      <c r="A19" t="s">
        <v>27</v>
      </c>
      <c r="B19">
        <v>2</v>
      </c>
      <c r="C19">
        <v>18</v>
      </c>
      <c r="D19">
        <v>0.754</v>
      </c>
      <c r="E19">
        <v>0.77800000000000002</v>
      </c>
      <c r="F19">
        <v>0.96799999999999997</v>
      </c>
      <c r="G19">
        <v>4.46</v>
      </c>
      <c r="H19">
        <v>6</v>
      </c>
      <c r="I19">
        <f t="shared" si="1"/>
        <v>0.75</v>
      </c>
      <c r="J19">
        <f t="shared" si="2"/>
        <v>0.78</v>
      </c>
      <c r="K19">
        <f t="shared" si="3"/>
        <v>0.97</v>
      </c>
      <c r="L19">
        <f t="shared" si="4"/>
        <v>4.46</v>
      </c>
    </row>
    <row r="20" spans="1:12">
      <c r="A20" t="s">
        <v>27</v>
      </c>
      <c r="B20">
        <v>2</v>
      </c>
      <c r="C20">
        <v>19</v>
      </c>
      <c r="D20">
        <v>0.754</v>
      </c>
      <c r="E20">
        <v>0.90300000000000002</v>
      </c>
      <c r="F20">
        <v>0.83399999999999996</v>
      </c>
      <c r="G20">
        <v>8.18</v>
      </c>
      <c r="H20">
        <v>8</v>
      </c>
      <c r="I20">
        <f t="shared" si="1"/>
        <v>0.75</v>
      </c>
      <c r="J20">
        <f t="shared" si="2"/>
        <v>0.9</v>
      </c>
      <c r="K20">
        <f t="shared" si="3"/>
        <v>0.83</v>
      </c>
      <c r="L20">
        <f t="shared" si="4"/>
        <v>8.18</v>
      </c>
    </row>
    <row r="21" spans="1:12">
      <c r="A21" t="s">
        <v>27</v>
      </c>
      <c r="B21">
        <v>2</v>
      </c>
      <c r="C21">
        <v>20</v>
      </c>
      <c r="D21">
        <v>0.70799999999999996</v>
      </c>
      <c r="E21">
        <v>0.84499999999999997</v>
      </c>
      <c r="F21">
        <v>0.83799999999999997</v>
      </c>
      <c r="G21">
        <v>9.25</v>
      </c>
      <c r="H21">
        <v>7</v>
      </c>
      <c r="I21">
        <f t="shared" si="1"/>
        <v>0.71</v>
      </c>
      <c r="J21">
        <f t="shared" si="2"/>
        <v>0.85</v>
      </c>
      <c r="K21">
        <f t="shared" si="3"/>
        <v>0.84</v>
      </c>
      <c r="L21">
        <f t="shared" si="4"/>
        <v>9.25</v>
      </c>
    </row>
    <row r="22" spans="1:12">
      <c r="A22" t="s">
        <v>27</v>
      </c>
      <c r="B22">
        <v>2</v>
      </c>
      <c r="C22">
        <v>21</v>
      </c>
      <c r="D22">
        <v>0.61899999999999999</v>
      </c>
      <c r="E22">
        <v>0.69899999999999995</v>
      </c>
      <c r="F22">
        <v>0.88600000000000001</v>
      </c>
      <c r="G22">
        <v>11.81</v>
      </c>
      <c r="H22">
        <v>5</v>
      </c>
      <c r="I22">
        <f t="shared" si="1"/>
        <v>0.62</v>
      </c>
      <c r="J22">
        <f t="shared" si="2"/>
        <v>0.7</v>
      </c>
      <c r="K22">
        <f t="shared" si="3"/>
        <v>0.89</v>
      </c>
      <c r="L22">
        <f t="shared" si="4"/>
        <v>11.81</v>
      </c>
    </row>
    <row r="23" spans="1:12">
      <c r="A23" t="s">
        <v>27</v>
      </c>
      <c r="B23">
        <v>2</v>
      </c>
      <c r="C23">
        <v>22</v>
      </c>
      <c r="D23">
        <v>0.64900000000000002</v>
      </c>
      <c r="E23">
        <v>0.69899999999999995</v>
      </c>
      <c r="F23">
        <v>0.92800000000000005</v>
      </c>
      <c r="G23">
        <v>4.3499999999999996</v>
      </c>
      <c r="H23">
        <v>5</v>
      </c>
      <c r="I23">
        <f t="shared" si="1"/>
        <v>0.65</v>
      </c>
      <c r="J23">
        <f t="shared" si="2"/>
        <v>0.7</v>
      </c>
      <c r="K23">
        <f t="shared" si="3"/>
        <v>0.93</v>
      </c>
      <c r="L23">
        <f t="shared" si="4"/>
        <v>4.3499999999999996</v>
      </c>
    </row>
    <row r="24" spans="1:12">
      <c r="A24" t="s">
        <v>27</v>
      </c>
      <c r="B24">
        <v>2</v>
      </c>
      <c r="C24">
        <v>23</v>
      </c>
      <c r="D24">
        <v>0.59</v>
      </c>
      <c r="E24">
        <v>0.69899999999999995</v>
      </c>
      <c r="F24">
        <v>0.84499999999999997</v>
      </c>
      <c r="G24">
        <v>5.59</v>
      </c>
      <c r="H24">
        <v>5</v>
      </c>
      <c r="I24">
        <f t="shared" si="1"/>
        <v>0.59</v>
      </c>
      <c r="J24">
        <f t="shared" si="2"/>
        <v>0.7</v>
      </c>
      <c r="K24">
        <f t="shared" si="3"/>
        <v>0.85</v>
      </c>
      <c r="L24">
        <f t="shared" si="4"/>
        <v>5.59</v>
      </c>
    </row>
    <row r="25" spans="1:12">
      <c r="A25" t="s">
        <v>27</v>
      </c>
      <c r="B25">
        <v>2</v>
      </c>
      <c r="C25">
        <v>24</v>
      </c>
      <c r="D25">
        <v>0.125</v>
      </c>
      <c r="E25">
        <v>0.30099999999999999</v>
      </c>
      <c r="F25">
        <v>0.41399999999999998</v>
      </c>
      <c r="G25">
        <v>15.87</v>
      </c>
      <c r="H25">
        <v>2</v>
      </c>
      <c r="I25">
        <f t="shared" si="1"/>
        <v>0.13</v>
      </c>
      <c r="J25">
        <f t="shared" si="2"/>
        <v>0.3</v>
      </c>
      <c r="K25">
        <f t="shared" si="3"/>
        <v>0.41</v>
      </c>
      <c r="L25">
        <f t="shared" si="4"/>
        <v>15.87</v>
      </c>
    </row>
    <row r="26" spans="1:12">
      <c r="A26" t="s">
        <v>71</v>
      </c>
      <c r="B26">
        <v>3</v>
      </c>
      <c r="C26">
        <v>25</v>
      </c>
      <c r="D26" t="s">
        <v>105</v>
      </c>
      <c r="E26" t="s">
        <v>105</v>
      </c>
      <c r="F26" t="s">
        <v>105</v>
      </c>
      <c r="G26" t="e">
        <v>#NUM!</v>
      </c>
      <c r="H26">
        <v>0</v>
      </c>
      <c r="I26" t="e">
        <f t="shared" si="1"/>
        <v>#VALUE!</v>
      </c>
      <c r="J26" t="e">
        <f t="shared" si="2"/>
        <v>#VALUE!</v>
      </c>
      <c r="K26" t="e">
        <f t="shared" si="3"/>
        <v>#VALUE!</v>
      </c>
      <c r="L26" t="e">
        <f t="shared" si="4"/>
        <v>#NUM!</v>
      </c>
    </row>
    <row r="27" spans="1:12">
      <c r="A27" t="s">
        <v>71</v>
      </c>
      <c r="B27">
        <v>3</v>
      </c>
      <c r="C27">
        <v>26</v>
      </c>
      <c r="D27">
        <v>0.30099999999999999</v>
      </c>
      <c r="E27">
        <v>0.30099999999999999</v>
      </c>
      <c r="F27">
        <v>1</v>
      </c>
      <c r="G27">
        <v>1.44</v>
      </c>
      <c r="H27">
        <v>2</v>
      </c>
      <c r="I27">
        <f t="shared" si="1"/>
        <v>0.3</v>
      </c>
      <c r="J27">
        <f t="shared" si="2"/>
        <v>0.3</v>
      </c>
      <c r="K27">
        <f t="shared" si="3"/>
        <v>1</v>
      </c>
      <c r="L27">
        <f t="shared" si="4"/>
        <v>1.44</v>
      </c>
    </row>
    <row r="28" spans="1:12">
      <c r="A28" t="s">
        <v>71</v>
      </c>
      <c r="B28">
        <v>3</v>
      </c>
      <c r="C28">
        <v>27</v>
      </c>
      <c r="D28">
        <v>0.30099999999999999</v>
      </c>
      <c r="E28">
        <v>0.30099999999999999</v>
      </c>
      <c r="F28">
        <v>1</v>
      </c>
      <c r="G28">
        <v>1.44</v>
      </c>
      <c r="H28">
        <v>2</v>
      </c>
      <c r="I28">
        <f t="shared" si="1"/>
        <v>0.3</v>
      </c>
      <c r="J28">
        <f t="shared" si="2"/>
        <v>0.3</v>
      </c>
      <c r="K28">
        <f t="shared" si="3"/>
        <v>1</v>
      </c>
      <c r="L28">
        <f t="shared" si="4"/>
        <v>1.44</v>
      </c>
    </row>
    <row r="29" spans="1:12">
      <c r="A29" t="s">
        <v>71</v>
      </c>
      <c r="B29">
        <v>3</v>
      </c>
      <c r="C29">
        <v>28</v>
      </c>
      <c r="D29" t="s">
        <v>105</v>
      </c>
      <c r="E29" t="s">
        <v>105</v>
      </c>
      <c r="F29" t="s">
        <v>105</v>
      </c>
      <c r="G29" t="e">
        <v>#NUM!</v>
      </c>
      <c r="H29">
        <v>1</v>
      </c>
      <c r="I29" t="e">
        <f t="shared" si="1"/>
        <v>#VALUE!</v>
      </c>
      <c r="J29" t="e">
        <f t="shared" si="2"/>
        <v>#VALUE!</v>
      </c>
      <c r="K29" t="e">
        <f t="shared" si="3"/>
        <v>#VALUE!</v>
      </c>
      <c r="L29" t="e">
        <f t="shared" si="4"/>
        <v>#NUM!</v>
      </c>
    </row>
    <row r="30" spans="1:12">
      <c r="A30" t="s">
        <v>71</v>
      </c>
      <c r="B30">
        <v>3</v>
      </c>
      <c r="C30">
        <v>29</v>
      </c>
      <c r="D30" t="s">
        <v>105</v>
      </c>
      <c r="E30" t="s">
        <v>105</v>
      </c>
      <c r="F30" t="s">
        <v>105</v>
      </c>
      <c r="G30">
        <v>1.44</v>
      </c>
      <c r="H30">
        <v>1</v>
      </c>
      <c r="I30" t="e">
        <f t="shared" si="1"/>
        <v>#VALUE!</v>
      </c>
      <c r="J30" t="e">
        <f t="shared" si="2"/>
        <v>#VALUE!</v>
      </c>
      <c r="K30" t="e">
        <f t="shared" si="3"/>
        <v>#VALUE!</v>
      </c>
      <c r="L30">
        <f t="shared" si="4"/>
        <v>1.44</v>
      </c>
    </row>
    <row r="31" spans="1:12">
      <c r="A31" t="s">
        <v>71</v>
      </c>
      <c r="B31">
        <v>3</v>
      </c>
      <c r="C31">
        <v>30</v>
      </c>
      <c r="D31">
        <v>0.30099999999999999</v>
      </c>
      <c r="E31">
        <v>0.30099999999999999</v>
      </c>
      <c r="F31">
        <v>1</v>
      </c>
      <c r="G31">
        <v>1.44</v>
      </c>
      <c r="H31">
        <v>2</v>
      </c>
      <c r="I31">
        <f t="shared" si="1"/>
        <v>0.3</v>
      </c>
      <c r="J31">
        <f t="shared" si="2"/>
        <v>0.3</v>
      </c>
      <c r="K31">
        <f t="shared" si="3"/>
        <v>1</v>
      </c>
      <c r="L31">
        <f t="shared" si="4"/>
        <v>1.44</v>
      </c>
    </row>
    <row r="32" spans="1:12">
      <c r="A32" t="s">
        <v>71</v>
      </c>
      <c r="B32">
        <v>3</v>
      </c>
      <c r="C32">
        <v>31</v>
      </c>
      <c r="D32" t="s">
        <v>105</v>
      </c>
      <c r="E32" t="s">
        <v>105</v>
      </c>
      <c r="F32" t="s">
        <v>105</v>
      </c>
      <c r="G32" t="e">
        <v>#NUM!</v>
      </c>
      <c r="H32">
        <v>0</v>
      </c>
      <c r="I32" t="e">
        <f t="shared" si="1"/>
        <v>#VALUE!</v>
      </c>
      <c r="J32" t="e">
        <f t="shared" si="2"/>
        <v>#VALUE!</v>
      </c>
      <c r="K32" t="e">
        <f t="shared" si="3"/>
        <v>#VALUE!</v>
      </c>
      <c r="L32" t="e">
        <f t="shared" si="4"/>
        <v>#NUM!</v>
      </c>
    </row>
    <row r="33" spans="1:12">
      <c r="A33" t="s">
        <v>71</v>
      </c>
      <c r="B33">
        <v>3</v>
      </c>
      <c r="C33">
        <v>32</v>
      </c>
      <c r="D33" t="s">
        <v>105</v>
      </c>
      <c r="E33" t="s">
        <v>105</v>
      </c>
      <c r="F33" t="s">
        <v>105</v>
      </c>
      <c r="G33" t="e">
        <v>#NUM!</v>
      </c>
      <c r="H33">
        <v>0</v>
      </c>
      <c r="I33" t="e">
        <f t="shared" si="1"/>
        <v>#VALUE!</v>
      </c>
      <c r="J33" t="e">
        <f t="shared" si="2"/>
        <v>#VALUE!</v>
      </c>
      <c r="K33" t="e">
        <f t="shared" si="3"/>
        <v>#VALUE!</v>
      </c>
      <c r="L33" t="e">
        <f t="shared" si="4"/>
        <v>#NUM!</v>
      </c>
    </row>
    <row r="34" spans="1:12">
      <c r="A34" t="s">
        <v>71</v>
      </c>
      <c r="B34">
        <v>3</v>
      </c>
      <c r="C34">
        <v>33</v>
      </c>
      <c r="D34" t="s">
        <v>105</v>
      </c>
      <c r="E34" t="s">
        <v>105</v>
      </c>
      <c r="F34" t="s">
        <v>105</v>
      </c>
      <c r="G34" t="e">
        <v>#NUM!</v>
      </c>
      <c r="H34">
        <v>0</v>
      </c>
      <c r="I34" t="e">
        <f t="shared" si="1"/>
        <v>#VALUE!</v>
      </c>
      <c r="J34" t="e">
        <f t="shared" si="2"/>
        <v>#VALUE!</v>
      </c>
      <c r="K34" t="e">
        <f t="shared" si="3"/>
        <v>#VALUE!</v>
      </c>
      <c r="L34" t="e">
        <f t="shared" si="4"/>
        <v>#NUM!</v>
      </c>
    </row>
    <row r="35" spans="1:12">
      <c r="A35" t="s">
        <v>71</v>
      </c>
      <c r="B35">
        <v>3</v>
      </c>
      <c r="C35">
        <v>34</v>
      </c>
      <c r="D35" t="s">
        <v>105</v>
      </c>
      <c r="E35" t="s">
        <v>105</v>
      </c>
      <c r="F35" t="s">
        <v>105</v>
      </c>
      <c r="G35" t="e">
        <v>#NUM!</v>
      </c>
      <c r="H35">
        <v>1</v>
      </c>
      <c r="I35" t="e">
        <f t="shared" si="1"/>
        <v>#VALUE!</v>
      </c>
      <c r="J35" t="e">
        <f t="shared" si="2"/>
        <v>#VALUE!</v>
      </c>
      <c r="K35" t="e">
        <f t="shared" si="3"/>
        <v>#VALUE!</v>
      </c>
      <c r="L35" t="e">
        <f t="shared" si="4"/>
        <v>#NUM!</v>
      </c>
    </row>
    <row r="36" spans="1:12">
      <c r="A36" t="s">
        <v>71</v>
      </c>
      <c r="B36">
        <v>3</v>
      </c>
      <c r="C36">
        <v>35</v>
      </c>
      <c r="D36" t="s">
        <v>105</v>
      </c>
      <c r="E36" t="s">
        <v>105</v>
      </c>
      <c r="F36" t="s">
        <v>105</v>
      </c>
      <c r="G36" t="e">
        <v>#NUM!</v>
      </c>
      <c r="H36">
        <v>0</v>
      </c>
      <c r="I36" t="e">
        <f t="shared" si="1"/>
        <v>#VALUE!</v>
      </c>
      <c r="J36" t="e">
        <f t="shared" si="2"/>
        <v>#VALUE!</v>
      </c>
      <c r="K36" t="e">
        <f t="shared" si="3"/>
        <v>#VALUE!</v>
      </c>
      <c r="L36" t="e">
        <f t="shared" si="4"/>
        <v>#NUM!</v>
      </c>
    </row>
    <row r="37" spans="1:12">
      <c r="A37" t="s">
        <v>71</v>
      </c>
      <c r="B37">
        <v>3</v>
      </c>
      <c r="C37">
        <v>36</v>
      </c>
      <c r="D37">
        <v>0.30099999999999999</v>
      </c>
      <c r="E37">
        <v>0.30099999999999999</v>
      </c>
      <c r="F37">
        <v>1</v>
      </c>
      <c r="G37">
        <v>1.44</v>
      </c>
      <c r="H37">
        <v>2</v>
      </c>
      <c r="I37">
        <f t="shared" si="1"/>
        <v>0.3</v>
      </c>
      <c r="J37">
        <f t="shared" si="2"/>
        <v>0.3</v>
      </c>
      <c r="K37">
        <f t="shared" si="3"/>
        <v>1</v>
      </c>
      <c r="L37">
        <f t="shared" si="4"/>
        <v>1.44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3"/>
  <sheetViews>
    <sheetView workbookViewId="0">
      <selection activeCell="J4" sqref="J4"/>
    </sheetView>
  </sheetViews>
  <sheetFormatPr baseColWidth="10" defaultRowHeight="15"/>
  <cols>
    <col min="1" max="1" width="17.5703125" bestFit="1" customWidth="1"/>
    <col min="2" max="2" width="18.42578125" bestFit="1" customWidth="1"/>
    <col min="3" max="4" width="16.5703125" bestFit="1" customWidth="1"/>
    <col min="5" max="5" width="17.85546875" bestFit="1" customWidth="1"/>
    <col min="6" max="6" width="17.7109375" bestFit="1" customWidth="1"/>
    <col min="7" max="15" width="11.42578125" customWidth="1"/>
    <col min="16" max="16" width="12.5703125" bestFit="1" customWidth="1"/>
    <col min="17" max="90" width="11.42578125" customWidth="1"/>
  </cols>
  <sheetData>
    <row r="2" spans="1:20">
      <c r="B2" t="s">
        <v>91</v>
      </c>
    </row>
    <row r="3" spans="1:20">
      <c r="A3" s="8" t="s">
        <v>95</v>
      </c>
      <c r="B3" t="s">
        <v>100</v>
      </c>
      <c r="C3" t="s">
        <v>102</v>
      </c>
      <c r="D3" t="s">
        <v>97</v>
      </c>
      <c r="E3" t="s">
        <v>98</v>
      </c>
      <c r="F3" t="s">
        <v>99</v>
      </c>
    </row>
    <row r="4" spans="1:20">
      <c r="A4" s="9" t="s">
        <v>75</v>
      </c>
      <c r="B4" s="10">
        <v>141</v>
      </c>
      <c r="C4" s="10">
        <v>2736.7302050670314</v>
      </c>
      <c r="D4" s="10">
        <v>1242.4755131004333</v>
      </c>
      <c r="E4" s="10">
        <v>1.0497631851970295</v>
      </c>
      <c r="F4" s="10">
        <v>1603.9166655201379</v>
      </c>
      <c r="H4" s="4" t="s">
        <v>58</v>
      </c>
      <c r="I4" s="4" t="s">
        <v>90</v>
      </c>
      <c r="J4" s="4" t="s">
        <v>103</v>
      </c>
      <c r="K4" s="4" t="s">
        <v>91</v>
      </c>
      <c r="L4" s="4" t="s">
        <v>84</v>
      </c>
      <c r="M4" s="4" t="s">
        <v>85</v>
      </c>
      <c r="N4" s="4" t="s">
        <v>92</v>
      </c>
      <c r="O4" s="4" t="s">
        <v>93</v>
      </c>
      <c r="P4" s="4" t="s">
        <v>113</v>
      </c>
      <c r="Q4" s="4" t="s">
        <v>114</v>
      </c>
      <c r="R4" s="4" t="s">
        <v>115</v>
      </c>
      <c r="S4" s="4" t="s">
        <v>111</v>
      </c>
      <c r="T4" s="4" t="s">
        <v>112</v>
      </c>
    </row>
    <row r="5" spans="1:20">
      <c r="A5" s="11">
        <v>1</v>
      </c>
      <c r="B5" s="10">
        <v>6</v>
      </c>
      <c r="C5" s="10">
        <v>166.02609537208113</v>
      </c>
      <c r="D5" s="10">
        <v>75.375847298924839</v>
      </c>
      <c r="E5" s="10">
        <v>7.6949385058865005E-2</v>
      </c>
      <c r="F5" s="10">
        <v>64.645239256310134</v>
      </c>
      <c r="H5" t="s">
        <v>75</v>
      </c>
      <c r="I5">
        <v>1</v>
      </c>
      <c r="J5">
        <v>1</v>
      </c>
      <c r="K5">
        <v>6</v>
      </c>
      <c r="L5">
        <v>166.02609537208113</v>
      </c>
      <c r="M5">
        <v>75.375847298924839</v>
      </c>
      <c r="N5">
        <v>0.76949385058864994</v>
      </c>
      <c r="O5">
        <v>64.645239256310134</v>
      </c>
      <c r="P5">
        <f>K5*100</f>
        <v>600</v>
      </c>
      <c r="Q5">
        <f>ROUND((L5/1000)*100,2)</f>
        <v>16.600000000000001</v>
      </c>
      <c r="R5">
        <f t="shared" ref="R5" si="0">ROUND((M5/1000)*100,2)</f>
        <v>7.54</v>
      </c>
      <c r="S5">
        <f>ROUND((N5*10),2)</f>
        <v>7.69</v>
      </c>
      <c r="T5">
        <f>ROUND((O5*100),2)</f>
        <v>6464.52</v>
      </c>
    </row>
    <row r="6" spans="1:20">
      <c r="A6" s="11">
        <v>2</v>
      </c>
      <c r="B6" s="10">
        <v>11</v>
      </c>
      <c r="C6" s="10">
        <v>411.6217339622234</v>
      </c>
      <c r="D6" s="10">
        <v>186.87626721884942</v>
      </c>
      <c r="E6" s="10">
        <v>0.1516800203061322</v>
      </c>
      <c r="F6" s="10">
        <v>79.590443462921584</v>
      </c>
      <c r="H6" t="s">
        <v>75</v>
      </c>
      <c r="I6">
        <v>1</v>
      </c>
      <c r="J6">
        <v>2</v>
      </c>
      <c r="K6">
        <v>11</v>
      </c>
      <c r="L6">
        <v>411.6217339622234</v>
      </c>
      <c r="M6">
        <v>186.87626721884942</v>
      </c>
      <c r="N6">
        <v>1.5168002030613219</v>
      </c>
      <c r="O6">
        <v>79.590443462921584</v>
      </c>
      <c r="P6">
        <f t="shared" ref="P6:P40" si="1">K6*100</f>
        <v>1100</v>
      </c>
      <c r="Q6">
        <f t="shared" ref="Q6:Q40" si="2">ROUND((L6/1000)*100,2)</f>
        <v>41.16</v>
      </c>
      <c r="R6">
        <f t="shared" ref="R6:R40" si="3">ROUND((M6/1000)*100,2)</f>
        <v>18.690000000000001</v>
      </c>
      <c r="S6">
        <f t="shared" ref="S6:S40" si="4">ROUND((N6*10),2)</f>
        <v>15.17</v>
      </c>
      <c r="T6">
        <f t="shared" ref="T6:T40" si="5">ROUND((O6*100),2)</f>
        <v>7959.04</v>
      </c>
    </row>
    <row r="7" spans="1:20">
      <c r="A7" s="11">
        <v>3</v>
      </c>
      <c r="B7" s="10">
        <v>21</v>
      </c>
      <c r="C7" s="10">
        <v>184.55377901440104</v>
      </c>
      <c r="D7" s="10">
        <v>83.787415672538089</v>
      </c>
      <c r="E7" s="10">
        <v>7.9403754319482017E-2</v>
      </c>
      <c r="F7" s="10">
        <v>161.64454351974234</v>
      </c>
      <c r="H7" t="s">
        <v>75</v>
      </c>
      <c r="I7">
        <v>1</v>
      </c>
      <c r="J7">
        <v>3</v>
      </c>
      <c r="K7">
        <v>21</v>
      </c>
      <c r="L7">
        <v>184.55377901440104</v>
      </c>
      <c r="M7">
        <v>83.787415672538089</v>
      </c>
      <c r="N7">
        <v>0.79403754319482034</v>
      </c>
      <c r="O7">
        <v>161.64454351974234</v>
      </c>
      <c r="P7">
        <f t="shared" si="1"/>
        <v>2100</v>
      </c>
      <c r="Q7">
        <f t="shared" si="2"/>
        <v>18.46</v>
      </c>
      <c r="R7">
        <f t="shared" si="3"/>
        <v>8.3800000000000008</v>
      </c>
      <c r="S7">
        <f t="shared" si="4"/>
        <v>7.94</v>
      </c>
      <c r="T7">
        <f t="shared" si="5"/>
        <v>16164.45</v>
      </c>
    </row>
    <row r="8" spans="1:20">
      <c r="A8" s="11">
        <v>4</v>
      </c>
      <c r="B8" s="10">
        <v>8</v>
      </c>
      <c r="C8" s="10">
        <v>434.28602360665917</v>
      </c>
      <c r="D8" s="10">
        <v>197.16585471742326</v>
      </c>
      <c r="E8" s="10">
        <v>0.12668472375600839</v>
      </c>
      <c r="F8" s="10">
        <v>195.02522210119537</v>
      </c>
      <c r="H8" t="s">
        <v>75</v>
      </c>
      <c r="I8">
        <v>1</v>
      </c>
      <c r="J8">
        <v>4</v>
      </c>
      <c r="K8">
        <v>8</v>
      </c>
      <c r="L8">
        <v>434.28602360665917</v>
      </c>
      <c r="M8">
        <v>197.16585471742326</v>
      </c>
      <c r="N8">
        <v>1.2668472375600841</v>
      </c>
      <c r="O8">
        <v>195.02522210119537</v>
      </c>
      <c r="P8">
        <f t="shared" si="1"/>
        <v>800</v>
      </c>
      <c r="Q8">
        <f t="shared" si="2"/>
        <v>43.43</v>
      </c>
      <c r="R8">
        <f t="shared" si="3"/>
        <v>19.72</v>
      </c>
      <c r="S8">
        <f t="shared" si="4"/>
        <v>12.67</v>
      </c>
      <c r="T8">
        <f t="shared" si="5"/>
        <v>19502.52</v>
      </c>
    </row>
    <row r="9" spans="1:20">
      <c r="A9" s="11">
        <v>5</v>
      </c>
      <c r="B9" s="10">
        <v>16</v>
      </c>
      <c r="C9" s="10">
        <v>190.46382373821754</v>
      </c>
      <c r="D9" s="10">
        <v>86.470575977150759</v>
      </c>
      <c r="E9" s="10">
        <v>7.6733400563930687E-2</v>
      </c>
      <c r="F9" s="10">
        <v>174.19312486570061</v>
      </c>
      <c r="H9" t="s">
        <v>75</v>
      </c>
      <c r="I9">
        <v>1</v>
      </c>
      <c r="J9">
        <v>5</v>
      </c>
      <c r="K9">
        <v>16</v>
      </c>
      <c r="L9">
        <v>190.46382373821754</v>
      </c>
      <c r="M9">
        <v>86.470575977150759</v>
      </c>
      <c r="N9">
        <v>0.76733400563930698</v>
      </c>
      <c r="O9">
        <v>174.19312486570061</v>
      </c>
      <c r="P9">
        <f t="shared" si="1"/>
        <v>1600</v>
      </c>
      <c r="Q9">
        <f t="shared" si="2"/>
        <v>19.05</v>
      </c>
      <c r="R9">
        <f t="shared" si="3"/>
        <v>8.65</v>
      </c>
      <c r="S9">
        <f t="shared" si="4"/>
        <v>7.67</v>
      </c>
      <c r="T9">
        <f t="shared" si="5"/>
        <v>17419.310000000001</v>
      </c>
    </row>
    <row r="10" spans="1:20">
      <c r="A10" s="11">
        <v>6</v>
      </c>
      <c r="B10" s="10">
        <v>11</v>
      </c>
      <c r="C10" s="10">
        <v>105.64961987632371</v>
      </c>
      <c r="D10" s="10">
        <v>47.964927423850973</v>
      </c>
      <c r="E10" s="10">
        <v>5.1522119518872617E-2</v>
      </c>
      <c r="F10" s="10">
        <v>105.21780881999356</v>
      </c>
      <c r="H10" t="s">
        <v>75</v>
      </c>
      <c r="I10">
        <v>1</v>
      </c>
      <c r="J10">
        <v>6</v>
      </c>
      <c r="K10">
        <v>11</v>
      </c>
      <c r="L10">
        <v>105.64961987632371</v>
      </c>
      <c r="M10">
        <v>47.964927423850973</v>
      </c>
      <c r="N10">
        <v>0.51522119518872611</v>
      </c>
      <c r="O10">
        <v>105.21780881999356</v>
      </c>
      <c r="P10">
        <f t="shared" si="1"/>
        <v>1100</v>
      </c>
      <c r="Q10">
        <f t="shared" si="2"/>
        <v>10.56</v>
      </c>
      <c r="R10">
        <f t="shared" si="3"/>
        <v>4.8</v>
      </c>
      <c r="S10">
        <f t="shared" si="4"/>
        <v>5.15</v>
      </c>
      <c r="T10">
        <f t="shared" si="5"/>
        <v>10521.78</v>
      </c>
    </row>
    <row r="11" spans="1:20">
      <c r="A11" s="11">
        <v>7</v>
      </c>
      <c r="B11" s="10">
        <v>10</v>
      </c>
      <c r="C11" s="10">
        <v>169.85440978302225</v>
      </c>
      <c r="D11" s="10">
        <v>77.113902041492111</v>
      </c>
      <c r="E11" s="10">
        <v>7.7911497809026883E-2</v>
      </c>
      <c r="F11" s="10">
        <v>127.93666806341804</v>
      </c>
      <c r="H11" t="s">
        <v>75</v>
      </c>
      <c r="I11">
        <v>1</v>
      </c>
      <c r="J11">
        <v>7</v>
      </c>
      <c r="K11">
        <v>10</v>
      </c>
      <c r="L11">
        <v>169.85440978302225</v>
      </c>
      <c r="M11">
        <v>77.113902041492111</v>
      </c>
      <c r="N11">
        <v>0.77911497809026864</v>
      </c>
      <c r="O11">
        <v>127.93666806341804</v>
      </c>
      <c r="P11">
        <f t="shared" si="1"/>
        <v>1000</v>
      </c>
      <c r="Q11">
        <f t="shared" si="2"/>
        <v>16.989999999999998</v>
      </c>
      <c r="R11">
        <f t="shared" si="3"/>
        <v>7.71</v>
      </c>
      <c r="S11">
        <f t="shared" si="4"/>
        <v>7.79</v>
      </c>
      <c r="T11">
        <f t="shared" si="5"/>
        <v>12793.67</v>
      </c>
    </row>
    <row r="12" spans="1:20">
      <c r="A12" s="11">
        <v>8</v>
      </c>
      <c r="B12" s="10">
        <v>10</v>
      </c>
      <c r="C12" s="10">
        <v>47.354073544332095</v>
      </c>
      <c r="D12" s="10">
        <v>21.498749389126772</v>
      </c>
      <c r="E12" s="10">
        <v>2.4190263432641402E-2</v>
      </c>
      <c r="F12" s="10">
        <v>62.609192692472689</v>
      </c>
      <c r="H12" t="s">
        <v>75</v>
      </c>
      <c r="I12">
        <v>1</v>
      </c>
      <c r="J12">
        <v>8</v>
      </c>
      <c r="K12">
        <v>10</v>
      </c>
      <c r="L12">
        <v>47.354073544332095</v>
      </c>
      <c r="M12">
        <v>21.498749389126772</v>
      </c>
      <c r="N12">
        <v>0.2419026343264141</v>
      </c>
      <c r="O12">
        <v>62.609192692472689</v>
      </c>
      <c r="P12">
        <f t="shared" si="1"/>
        <v>1000</v>
      </c>
      <c r="Q12">
        <f t="shared" si="2"/>
        <v>4.74</v>
      </c>
      <c r="R12">
        <f t="shared" si="3"/>
        <v>2.15</v>
      </c>
      <c r="S12">
        <f t="shared" si="4"/>
        <v>2.42</v>
      </c>
      <c r="T12">
        <f t="shared" si="5"/>
        <v>6260.92</v>
      </c>
    </row>
    <row r="13" spans="1:20">
      <c r="A13" s="11">
        <v>9</v>
      </c>
      <c r="B13" s="10">
        <v>12</v>
      </c>
      <c r="C13" s="10">
        <v>361.27057525891246</v>
      </c>
      <c r="D13" s="10">
        <v>164.01684116754626</v>
      </c>
      <c r="E13" s="10">
        <v>0.11710286616255955</v>
      </c>
      <c r="F13" s="10">
        <v>190.89014004081596</v>
      </c>
      <c r="H13" t="s">
        <v>75</v>
      </c>
      <c r="I13">
        <v>1</v>
      </c>
      <c r="J13">
        <v>9</v>
      </c>
      <c r="K13">
        <v>12</v>
      </c>
      <c r="L13">
        <v>361.27057525891246</v>
      </c>
      <c r="M13">
        <v>164.01684116754626</v>
      </c>
      <c r="N13">
        <v>0.11710286616255955</v>
      </c>
      <c r="O13">
        <v>190.89014004081596</v>
      </c>
      <c r="P13">
        <f t="shared" si="1"/>
        <v>1200</v>
      </c>
      <c r="Q13">
        <f t="shared" si="2"/>
        <v>36.130000000000003</v>
      </c>
      <c r="R13">
        <f t="shared" si="3"/>
        <v>16.399999999999999</v>
      </c>
      <c r="S13">
        <f t="shared" si="4"/>
        <v>1.17</v>
      </c>
      <c r="T13">
        <f t="shared" si="5"/>
        <v>19089.009999999998</v>
      </c>
    </row>
    <row r="14" spans="1:20">
      <c r="A14" s="11">
        <v>10</v>
      </c>
      <c r="B14" s="10">
        <v>14</v>
      </c>
      <c r="C14" s="10">
        <v>387.13902774685539</v>
      </c>
      <c r="D14" s="10">
        <v>175.76111859707237</v>
      </c>
      <c r="E14" s="10">
        <v>0.15024666865793185</v>
      </c>
      <c r="F14" s="10">
        <v>190.33022969012995</v>
      </c>
      <c r="H14" t="s">
        <v>75</v>
      </c>
      <c r="I14">
        <v>1</v>
      </c>
      <c r="J14">
        <v>10</v>
      </c>
      <c r="K14">
        <v>14</v>
      </c>
      <c r="L14">
        <v>387.13902774685539</v>
      </c>
      <c r="M14">
        <v>175.76111859707237</v>
      </c>
      <c r="N14">
        <v>1.5024666865793186</v>
      </c>
      <c r="O14">
        <v>190.33022969012995</v>
      </c>
      <c r="P14">
        <f t="shared" si="1"/>
        <v>1400</v>
      </c>
      <c r="Q14">
        <f t="shared" si="2"/>
        <v>38.71</v>
      </c>
      <c r="R14">
        <f t="shared" si="3"/>
        <v>17.579999999999998</v>
      </c>
      <c r="S14">
        <f t="shared" si="4"/>
        <v>15.02</v>
      </c>
      <c r="T14">
        <f t="shared" si="5"/>
        <v>19033.02</v>
      </c>
    </row>
    <row r="15" spans="1:20">
      <c r="A15" s="11">
        <v>11</v>
      </c>
      <c r="B15" s="10">
        <v>7</v>
      </c>
      <c r="C15" s="10">
        <v>89.516155239664045</v>
      </c>
      <c r="D15" s="10">
        <v>40.640334478807475</v>
      </c>
      <c r="E15" s="10">
        <v>4.1783182292744248E-2</v>
      </c>
      <c r="F15" s="10">
        <v>92.994401948635982</v>
      </c>
      <c r="H15" t="s">
        <v>75</v>
      </c>
      <c r="I15">
        <v>1</v>
      </c>
      <c r="J15">
        <v>11</v>
      </c>
      <c r="K15">
        <v>7</v>
      </c>
      <c r="L15">
        <v>89.516155239664045</v>
      </c>
      <c r="M15">
        <v>40.640334478807475</v>
      </c>
      <c r="N15">
        <v>0.41783182292744248</v>
      </c>
      <c r="O15">
        <v>92.994401948635982</v>
      </c>
      <c r="P15">
        <f t="shared" si="1"/>
        <v>700</v>
      </c>
      <c r="Q15">
        <f t="shared" si="2"/>
        <v>8.9499999999999993</v>
      </c>
      <c r="R15">
        <f t="shared" si="3"/>
        <v>4.0599999999999996</v>
      </c>
      <c r="S15">
        <f t="shared" si="4"/>
        <v>4.18</v>
      </c>
      <c r="T15">
        <f t="shared" si="5"/>
        <v>9299.44</v>
      </c>
    </row>
    <row r="16" spans="1:20">
      <c r="A16" s="11">
        <v>12</v>
      </c>
      <c r="B16" s="10">
        <v>15</v>
      </c>
      <c r="C16" s="10">
        <v>188.99488792434011</v>
      </c>
      <c r="D16" s="10">
        <v>85.803679117650418</v>
      </c>
      <c r="E16" s="10">
        <v>7.5555303318834519E-2</v>
      </c>
      <c r="F16" s="10">
        <v>158.83965105880108</v>
      </c>
      <c r="H16" t="s">
        <v>75</v>
      </c>
      <c r="I16">
        <v>1</v>
      </c>
      <c r="J16">
        <v>12</v>
      </c>
      <c r="K16">
        <v>15</v>
      </c>
      <c r="L16">
        <v>188.99488792434011</v>
      </c>
      <c r="M16">
        <v>85.803679117650418</v>
      </c>
      <c r="N16">
        <v>0.75555303318834521</v>
      </c>
      <c r="O16">
        <v>158.83965105880108</v>
      </c>
      <c r="P16">
        <f t="shared" si="1"/>
        <v>1500</v>
      </c>
      <c r="Q16">
        <f t="shared" si="2"/>
        <v>18.899999999999999</v>
      </c>
      <c r="R16">
        <f t="shared" si="3"/>
        <v>8.58</v>
      </c>
      <c r="S16">
        <f t="shared" si="4"/>
        <v>7.56</v>
      </c>
      <c r="T16">
        <f t="shared" si="5"/>
        <v>15883.97</v>
      </c>
    </row>
    <row r="17" spans="1:20">
      <c r="A17" s="9" t="s">
        <v>27</v>
      </c>
      <c r="B17" s="10">
        <v>170</v>
      </c>
      <c r="C17" s="10">
        <v>1970.8640560125555</v>
      </c>
      <c r="D17" s="10">
        <v>894.77228142969977</v>
      </c>
      <c r="E17" s="10">
        <v>0.99769510399885297</v>
      </c>
      <c r="F17" s="10">
        <v>1115.7611007875935</v>
      </c>
      <c r="H17" t="s">
        <v>27</v>
      </c>
      <c r="I17">
        <v>2</v>
      </c>
      <c r="J17">
        <v>1</v>
      </c>
      <c r="K17">
        <v>29</v>
      </c>
      <c r="L17">
        <v>182.97930082187349</v>
      </c>
      <c r="M17">
        <v>83.072602573130581</v>
      </c>
      <c r="N17">
        <v>0.95038086509612485</v>
      </c>
      <c r="O17">
        <v>114.06292366626747</v>
      </c>
      <c r="P17">
        <f t="shared" si="1"/>
        <v>2900</v>
      </c>
      <c r="Q17">
        <f t="shared" si="2"/>
        <v>18.3</v>
      </c>
      <c r="R17">
        <f t="shared" si="3"/>
        <v>8.31</v>
      </c>
      <c r="S17">
        <f t="shared" si="4"/>
        <v>9.5</v>
      </c>
      <c r="T17">
        <f t="shared" si="5"/>
        <v>11406.29</v>
      </c>
    </row>
    <row r="18" spans="1:20">
      <c r="A18" s="11">
        <v>1</v>
      </c>
      <c r="B18" s="10">
        <v>29</v>
      </c>
      <c r="C18" s="10">
        <v>182.97930082187349</v>
      </c>
      <c r="D18" s="10">
        <v>83.072602573130581</v>
      </c>
      <c r="E18" s="10">
        <v>9.5038086509612499E-2</v>
      </c>
      <c r="F18" s="10">
        <v>114.06292366626747</v>
      </c>
      <c r="H18" t="s">
        <v>27</v>
      </c>
      <c r="I18">
        <v>2</v>
      </c>
      <c r="J18">
        <v>2</v>
      </c>
      <c r="K18">
        <v>10</v>
      </c>
      <c r="L18">
        <v>114.4692414041277</v>
      </c>
      <c r="M18">
        <v>51.969035597473976</v>
      </c>
      <c r="N18">
        <v>0.5157591929306532</v>
      </c>
      <c r="O18">
        <v>63.017835356888384</v>
      </c>
      <c r="P18">
        <f t="shared" si="1"/>
        <v>1000</v>
      </c>
      <c r="Q18">
        <f t="shared" si="2"/>
        <v>11.45</v>
      </c>
      <c r="R18">
        <f t="shared" si="3"/>
        <v>5.2</v>
      </c>
      <c r="S18">
        <f t="shared" si="4"/>
        <v>5.16</v>
      </c>
      <c r="T18">
        <f t="shared" si="5"/>
        <v>6301.78</v>
      </c>
    </row>
    <row r="19" spans="1:20">
      <c r="A19" s="11">
        <v>2</v>
      </c>
      <c r="B19" s="10">
        <v>10</v>
      </c>
      <c r="C19" s="10">
        <v>114.4692414041277</v>
      </c>
      <c r="D19" s="10">
        <v>51.969035597473976</v>
      </c>
      <c r="E19" s="10">
        <v>5.1575919293065327E-2</v>
      </c>
      <c r="F19" s="10">
        <v>63.017835356888384</v>
      </c>
      <c r="H19" t="s">
        <v>27</v>
      </c>
      <c r="I19">
        <v>2</v>
      </c>
      <c r="J19">
        <v>3</v>
      </c>
      <c r="K19">
        <v>12</v>
      </c>
      <c r="L19">
        <v>111.1718060937242</v>
      </c>
      <c r="M19">
        <v>50.47199996655079</v>
      </c>
      <c r="N19">
        <v>0.58121231237278814</v>
      </c>
      <c r="O19">
        <v>107.60810922543146</v>
      </c>
      <c r="P19">
        <f t="shared" si="1"/>
        <v>1200</v>
      </c>
      <c r="Q19">
        <f t="shared" si="2"/>
        <v>11.12</v>
      </c>
      <c r="R19">
        <f t="shared" si="3"/>
        <v>5.05</v>
      </c>
      <c r="S19">
        <f t="shared" si="4"/>
        <v>5.81</v>
      </c>
      <c r="T19">
        <f t="shared" si="5"/>
        <v>10760.81</v>
      </c>
    </row>
    <row r="20" spans="1:20">
      <c r="A20" s="11">
        <v>3</v>
      </c>
      <c r="B20" s="10">
        <v>12</v>
      </c>
      <c r="C20" s="10">
        <v>111.1718060937242</v>
      </c>
      <c r="D20" s="10">
        <v>50.47199996655079</v>
      </c>
      <c r="E20" s="10">
        <v>5.8121231237278817E-2</v>
      </c>
      <c r="F20" s="10">
        <v>107.60810922543146</v>
      </c>
      <c r="H20" t="s">
        <v>27</v>
      </c>
      <c r="I20">
        <v>2</v>
      </c>
      <c r="J20">
        <v>4</v>
      </c>
      <c r="K20">
        <v>13</v>
      </c>
      <c r="L20">
        <v>227.52758571825439</v>
      </c>
      <c r="M20">
        <v>103.29752391608751</v>
      </c>
      <c r="N20">
        <v>0.99365434040391576</v>
      </c>
      <c r="O20">
        <v>115.66246556584268</v>
      </c>
      <c r="P20">
        <f t="shared" si="1"/>
        <v>1300</v>
      </c>
      <c r="Q20">
        <f t="shared" si="2"/>
        <v>22.75</v>
      </c>
      <c r="R20">
        <f t="shared" si="3"/>
        <v>10.33</v>
      </c>
      <c r="S20">
        <f t="shared" si="4"/>
        <v>9.94</v>
      </c>
      <c r="T20">
        <f t="shared" si="5"/>
        <v>11566.25</v>
      </c>
    </row>
    <row r="21" spans="1:20">
      <c r="A21" s="11">
        <v>4</v>
      </c>
      <c r="B21" s="10">
        <v>13</v>
      </c>
      <c r="C21" s="10">
        <v>227.52758571825439</v>
      </c>
      <c r="D21" s="10">
        <v>103.29752391608751</v>
      </c>
      <c r="E21" s="10">
        <v>9.9365434040391568E-2</v>
      </c>
      <c r="F21" s="10">
        <v>115.66246556584268</v>
      </c>
      <c r="H21" t="s">
        <v>27</v>
      </c>
      <c r="I21">
        <v>2</v>
      </c>
      <c r="J21">
        <v>5</v>
      </c>
      <c r="K21">
        <v>10</v>
      </c>
      <c r="L21">
        <v>241.43678599564768</v>
      </c>
      <c r="M21">
        <v>109.61230084202406</v>
      </c>
      <c r="N21">
        <v>1.1565969703731673</v>
      </c>
      <c r="O21">
        <v>129.07881370758469</v>
      </c>
      <c r="P21">
        <f t="shared" si="1"/>
        <v>1000</v>
      </c>
      <c r="Q21">
        <f t="shared" si="2"/>
        <v>24.14</v>
      </c>
      <c r="R21">
        <f t="shared" si="3"/>
        <v>10.96</v>
      </c>
      <c r="S21">
        <f t="shared" si="4"/>
        <v>11.57</v>
      </c>
      <c r="T21">
        <f t="shared" si="5"/>
        <v>12907.88</v>
      </c>
    </row>
    <row r="22" spans="1:20">
      <c r="A22" s="11">
        <v>5</v>
      </c>
      <c r="B22" s="10">
        <v>10</v>
      </c>
      <c r="C22" s="10">
        <v>241.43678599564768</v>
      </c>
      <c r="D22" s="10">
        <v>109.61230084202406</v>
      </c>
      <c r="E22" s="10">
        <v>0.11565969703731671</v>
      </c>
      <c r="F22" s="10">
        <v>129.07881370758469</v>
      </c>
      <c r="H22" t="s">
        <v>27</v>
      </c>
      <c r="I22">
        <v>2</v>
      </c>
      <c r="J22">
        <v>6</v>
      </c>
      <c r="K22">
        <v>9</v>
      </c>
      <c r="L22">
        <v>167.26558903422361</v>
      </c>
      <c r="M22">
        <v>75.938577421537531</v>
      </c>
      <c r="N22">
        <v>0.84651195798681211</v>
      </c>
      <c r="O22">
        <v>103.64530425219331</v>
      </c>
      <c r="P22">
        <f t="shared" si="1"/>
        <v>900</v>
      </c>
      <c r="Q22">
        <f t="shared" si="2"/>
        <v>16.73</v>
      </c>
      <c r="R22">
        <f t="shared" si="3"/>
        <v>7.59</v>
      </c>
      <c r="S22">
        <f t="shared" si="4"/>
        <v>8.4700000000000006</v>
      </c>
      <c r="T22">
        <f t="shared" si="5"/>
        <v>10364.530000000001</v>
      </c>
    </row>
    <row r="23" spans="1:20">
      <c r="A23" s="11">
        <v>6</v>
      </c>
      <c r="B23" s="10">
        <v>9</v>
      </c>
      <c r="C23" s="10">
        <v>167.26558903422361</v>
      </c>
      <c r="D23" s="10">
        <v>75.938577421537531</v>
      </c>
      <c r="E23" s="10">
        <v>8.4651195798681231E-2</v>
      </c>
      <c r="F23" s="10">
        <v>103.64530425219331</v>
      </c>
      <c r="H23" t="s">
        <v>27</v>
      </c>
      <c r="I23">
        <v>2</v>
      </c>
      <c r="J23">
        <v>7</v>
      </c>
      <c r="K23">
        <v>18</v>
      </c>
      <c r="L23">
        <v>204.4491692173082</v>
      </c>
      <c r="M23">
        <v>92.819922824657866</v>
      </c>
      <c r="N23">
        <v>0.93135066759700436</v>
      </c>
      <c r="O23">
        <v>99.199734662868778</v>
      </c>
      <c r="P23">
        <f t="shared" si="1"/>
        <v>1800</v>
      </c>
      <c r="Q23">
        <f t="shared" si="2"/>
        <v>20.440000000000001</v>
      </c>
      <c r="R23">
        <f t="shared" si="3"/>
        <v>9.2799999999999994</v>
      </c>
      <c r="S23">
        <f t="shared" si="4"/>
        <v>9.31</v>
      </c>
      <c r="T23">
        <f t="shared" si="5"/>
        <v>9919.9699999999993</v>
      </c>
    </row>
    <row r="24" spans="1:20">
      <c r="A24" s="11">
        <v>7</v>
      </c>
      <c r="B24" s="10">
        <v>18</v>
      </c>
      <c r="C24" s="10">
        <v>204.4491692173082</v>
      </c>
      <c r="D24" s="10">
        <v>92.819922824657866</v>
      </c>
      <c r="E24" s="10">
        <v>9.3135066759700444E-2</v>
      </c>
      <c r="F24" s="10">
        <v>99.199734662868778</v>
      </c>
      <c r="H24" t="s">
        <v>27</v>
      </c>
      <c r="I24">
        <v>2</v>
      </c>
      <c r="J24">
        <v>8</v>
      </c>
      <c r="K24">
        <v>19</v>
      </c>
      <c r="L24">
        <v>136.91905808570471</v>
      </c>
      <c r="M24">
        <v>62.161252370909935</v>
      </c>
      <c r="N24">
        <v>0.69358598203426647</v>
      </c>
      <c r="O24">
        <v>83.411484067666521</v>
      </c>
      <c r="P24">
        <f t="shared" si="1"/>
        <v>1900</v>
      </c>
      <c r="Q24">
        <f t="shared" si="2"/>
        <v>13.69</v>
      </c>
      <c r="R24">
        <f t="shared" si="3"/>
        <v>6.22</v>
      </c>
      <c r="S24">
        <f t="shared" si="4"/>
        <v>6.94</v>
      </c>
      <c r="T24">
        <f t="shared" si="5"/>
        <v>8341.15</v>
      </c>
    </row>
    <row r="25" spans="1:20">
      <c r="A25" s="11">
        <v>8</v>
      </c>
      <c r="B25" s="10">
        <v>19</v>
      </c>
      <c r="C25" s="10">
        <v>136.91905808570471</v>
      </c>
      <c r="D25" s="10">
        <v>62.161252370909935</v>
      </c>
      <c r="E25" s="10">
        <v>6.9358598203426616E-2</v>
      </c>
      <c r="F25" s="10">
        <v>83.411484067666521</v>
      </c>
      <c r="H25" t="s">
        <v>27</v>
      </c>
      <c r="I25">
        <v>2</v>
      </c>
      <c r="J25">
        <v>9</v>
      </c>
      <c r="K25">
        <v>20</v>
      </c>
      <c r="L25">
        <v>279.25421947611869</v>
      </c>
      <c r="M25">
        <v>126.78141564215782</v>
      </c>
      <c r="N25">
        <v>1.59813800035817</v>
      </c>
      <c r="O25">
        <v>123.73700663905329</v>
      </c>
      <c r="P25">
        <f t="shared" si="1"/>
        <v>2000</v>
      </c>
      <c r="Q25">
        <f t="shared" si="2"/>
        <v>27.93</v>
      </c>
      <c r="R25">
        <f t="shared" si="3"/>
        <v>12.68</v>
      </c>
      <c r="S25">
        <f t="shared" si="4"/>
        <v>15.98</v>
      </c>
      <c r="T25">
        <f t="shared" si="5"/>
        <v>12373.7</v>
      </c>
    </row>
    <row r="26" spans="1:20">
      <c r="A26" s="11">
        <v>9</v>
      </c>
      <c r="B26" s="10">
        <v>20</v>
      </c>
      <c r="C26" s="10">
        <v>279.25421947611869</v>
      </c>
      <c r="D26" s="10">
        <v>126.78141564215782</v>
      </c>
      <c r="E26" s="10">
        <v>0.15981380003581705</v>
      </c>
      <c r="F26" s="10">
        <v>123.73700663905329</v>
      </c>
      <c r="H26" t="s">
        <v>27</v>
      </c>
      <c r="I26">
        <v>2</v>
      </c>
      <c r="J26">
        <v>10</v>
      </c>
      <c r="K26">
        <v>8</v>
      </c>
      <c r="L26">
        <v>54.500028668834737</v>
      </c>
      <c r="M26">
        <v>24.74301301565097</v>
      </c>
      <c r="N26">
        <v>0.32890315238135792</v>
      </c>
      <c r="O26">
        <v>24.15924020518721</v>
      </c>
      <c r="P26">
        <f t="shared" si="1"/>
        <v>800</v>
      </c>
      <c r="Q26">
        <f t="shared" si="2"/>
        <v>5.45</v>
      </c>
      <c r="R26">
        <f t="shared" si="3"/>
        <v>2.4700000000000002</v>
      </c>
      <c r="S26">
        <f t="shared" si="4"/>
        <v>3.29</v>
      </c>
      <c r="T26">
        <f t="shared" si="5"/>
        <v>2415.92</v>
      </c>
    </row>
    <row r="27" spans="1:20">
      <c r="A27" s="11">
        <v>10</v>
      </c>
      <c r="B27" s="10">
        <v>8</v>
      </c>
      <c r="C27" s="10">
        <v>54.500028668834737</v>
      </c>
      <c r="D27" s="10">
        <v>24.74301301565097</v>
      </c>
      <c r="E27" s="10">
        <v>3.2890315238135785E-2</v>
      </c>
      <c r="F27" s="10">
        <v>24.15924020518721</v>
      </c>
      <c r="H27" t="s">
        <v>27</v>
      </c>
      <c r="I27">
        <v>2</v>
      </c>
      <c r="J27">
        <v>11</v>
      </c>
      <c r="K27">
        <v>10</v>
      </c>
      <c r="L27">
        <v>190.4089902297234</v>
      </c>
      <c r="M27">
        <v>86.445681564294404</v>
      </c>
      <c r="N27">
        <v>1.0038370275923636</v>
      </c>
      <c r="O27">
        <v>89.546877075448805</v>
      </c>
      <c r="P27">
        <f t="shared" si="1"/>
        <v>1000</v>
      </c>
      <c r="Q27">
        <f t="shared" si="2"/>
        <v>19.04</v>
      </c>
      <c r="R27">
        <f t="shared" si="3"/>
        <v>8.64</v>
      </c>
      <c r="S27">
        <f t="shared" si="4"/>
        <v>10.039999999999999</v>
      </c>
      <c r="T27">
        <f t="shared" si="5"/>
        <v>8954.69</v>
      </c>
    </row>
    <row r="28" spans="1:20">
      <c r="A28" s="11">
        <v>11</v>
      </c>
      <c r="B28" s="10">
        <v>10</v>
      </c>
      <c r="C28" s="10">
        <v>190.4089902297234</v>
      </c>
      <c r="D28" s="10">
        <v>86.445681564294404</v>
      </c>
      <c r="E28" s="10">
        <v>0.10038370275923633</v>
      </c>
      <c r="F28" s="10">
        <v>89.546877075448805</v>
      </c>
      <c r="H28" t="s">
        <v>27</v>
      </c>
      <c r="I28">
        <v>2</v>
      </c>
      <c r="J28">
        <v>12</v>
      </c>
      <c r="K28">
        <v>12</v>
      </c>
      <c r="L28">
        <v>60.4822812670144</v>
      </c>
      <c r="M28">
        <v>27.458955695224542</v>
      </c>
      <c r="N28">
        <v>0.37702057086190244</v>
      </c>
      <c r="O28">
        <v>62.631306363161301</v>
      </c>
      <c r="P28">
        <f t="shared" si="1"/>
        <v>1200</v>
      </c>
      <c r="Q28">
        <f t="shared" si="2"/>
        <v>6.05</v>
      </c>
      <c r="R28">
        <f t="shared" si="3"/>
        <v>2.75</v>
      </c>
      <c r="S28">
        <f t="shared" si="4"/>
        <v>3.77</v>
      </c>
      <c r="T28">
        <f t="shared" si="5"/>
        <v>6263.13</v>
      </c>
    </row>
    <row r="29" spans="1:20">
      <c r="A29" s="11">
        <v>12</v>
      </c>
      <c r="B29" s="10">
        <v>12</v>
      </c>
      <c r="C29" s="10">
        <v>60.4822812670144</v>
      </c>
      <c r="D29" s="10">
        <v>27.458955695224542</v>
      </c>
      <c r="E29" s="10">
        <v>3.7702057086190253E-2</v>
      </c>
      <c r="F29" s="10">
        <v>62.631306363161301</v>
      </c>
      <c r="H29" t="s">
        <v>71</v>
      </c>
      <c r="I29">
        <v>3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f t="shared" si="1"/>
        <v>0</v>
      </c>
      <c r="Q29">
        <f t="shared" si="2"/>
        <v>0</v>
      </c>
      <c r="R29">
        <f t="shared" si="3"/>
        <v>0</v>
      </c>
      <c r="S29">
        <f t="shared" si="4"/>
        <v>0</v>
      </c>
      <c r="T29">
        <f t="shared" si="5"/>
        <v>0</v>
      </c>
    </row>
    <row r="30" spans="1:20">
      <c r="A30" s="9" t="s">
        <v>71</v>
      </c>
      <c r="B30" s="10">
        <v>17</v>
      </c>
      <c r="C30" s="10">
        <v>263.55282795170552</v>
      </c>
      <c r="D30" s="10">
        <v>119.6529838900743</v>
      </c>
      <c r="E30" s="10">
        <v>0.10284788949689586</v>
      </c>
      <c r="F30" s="10">
        <v>124.72584256172475</v>
      </c>
      <c r="H30" t="s">
        <v>71</v>
      </c>
      <c r="I30">
        <v>3</v>
      </c>
      <c r="J30">
        <v>2</v>
      </c>
      <c r="K30">
        <v>2</v>
      </c>
      <c r="L30">
        <v>2.3566265290687016</v>
      </c>
      <c r="M30">
        <v>1.0699084441971907</v>
      </c>
      <c r="N30">
        <v>9.0811662642829964E-3</v>
      </c>
      <c r="O30">
        <v>3.3647242718110082</v>
      </c>
      <c r="P30">
        <f t="shared" si="1"/>
        <v>200</v>
      </c>
      <c r="Q30">
        <f t="shared" si="2"/>
        <v>0.24</v>
      </c>
      <c r="R30">
        <f t="shared" si="3"/>
        <v>0.11</v>
      </c>
      <c r="S30">
        <f t="shared" si="4"/>
        <v>0.09</v>
      </c>
      <c r="T30">
        <f t="shared" si="5"/>
        <v>336.47</v>
      </c>
    </row>
    <row r="31" spans="1:20">
      <c r="A31" s="11">
        <v>1</v>
      </c>
      <c r="B31" s="10">
        <v>1</v>
      </c>
      <c r="C31" s="10">
        <v>0</v>
      </c>
      <c r="D31" s="10">
        <v>0</v>
      </c>
      <c r="E31" s="10">
        <v>0</v>
      </c>
      <c r="F31" s="10">
        <v>0</v>
      </c>
      <c r="H31" t="s">
        <v>71</v>
      </c>
      <c r="I31">
        <v>3</v>
      </c>
      <c r="J31">
        <v>3</v>
      </c>
      <c r="K31">
        <v>2</v>
      </c>
      <c r="L31">
        <v>1.1106312021862554</v>
      </c>
      <c r="M31">
        <v>0.50422656579255998</v>
      </c>
      <c r="N31">
        <v>4.9087385212340522E-4</v>
      </c>
      <c r="O31">
        <v>0.943675528276119</v>
      </c>
      <c r="P31">
        <f t="shared" si="1"/>
        <v>200</v>
      </c>
      <c r="Q31">
        <f t="shared" si="2"/>
        <v>0.11</v>
      </c>
      <c r="R31">
        <f t="shared" si="3"/>
        <v>0.05</v>
      </c>
      <c r="S31">
        <f t="shared" si="4"/>
        <v>0</v>
      </c>
      <c r="T31">
        <f t="shared" si="5"/>
        <v>94.37</v>
      </c>
    </row>
    <row r="32" spans="1:20">
      <c r="A32" s="11">
        <v>2</v>
      </c>
      <c r="B32" s="10">
        <v>2</v>
      </c>
      <c r="C32" s="10">
        <v>2.3566265290687016</v>
      </c>
      <c r="D32" s="10">
        <v>1.0699084441971907</v>
      </c>
      <c r="E32" s="10">
        <v>9.0811662642829969E-4</v>
      </c>
      <c r="F32" s="10">
        <v>3.3647242718110082</v>
      </c>
      <c r="H32" t="s">
        <v>71</v>
      </c>
      <c r="I32">
        <v>3</v>
      </c>
      <c r="J32">
        <v>4</v>
      </c>
      <c r="K32">
        <v>1</v>
      </c>
      <c r="L32">
        <v>0.67394608677466583</v>
      </c>
      <c r="M32">
        <v>0.30597152339569827</v>
      </c>
      <c r="N32">
        <v>7.8539816339744833E-4</v>
      </c>
      <c r="O32">
        <v>0.41853868127450011</v>
      </c>
      <c r="P32">
        <f t="shared" si="1"/>
        <v>100</v>
      </c>
      <c r="Q32">
        <f t="shared" si="2"/>
        <v>7.0000000000000007E-2</v>
      </c>
      <c r="R32">
        <f t="shared" si="3"/>
        <v>0.03</v>
      </c>
      <c r="S32">
        <f t="shared" si="4"/>
        <v>0.01</v>
      </c>
      <c r="T32">
        <f t="shared" si="5"/>
        <v>41.85</v>
      </c>
    </row>
    <row r="33" spans="1:20">
      <c r="A33" s="11">
        <v>3</v>
      </c>
      <c r="B33" s="10">
        <v>2</v>
      </c>
      <c r="C33" s="10">
        <v>1.1106312021862554</v>
      </c>
      <c r="D33" s="10">
        <v>0.50422656579255998</v>
      </c>
      <c r="E33" s="10">
        <v>4.9087385212340527E-5</v>
      </c>
      <c r="F33" s="10">
        <v>0.943675528276119</v>
      </c>
      <c r="H33" t="s">
        <v>71</v>
      </c>
      <c r="I33">
        <v>3</v>
      </c>
      <c r="J33">
        <v>5</v>
      </c>
      <c r="K33">
        <v>2</v>
      </c>
      <c r="L33">
        <v>234.41517502401916</v>
      </c>
      <c r="M33">
        <v>106.4244894609047</v>
      </c>
      <c r="N33">
        <v>0.89555025581394043</v>
      </c>
      <c r="O33">
        <v>93.815908792595621</v>
      </c>
      <c r="P33">
        <f t="shared" si="1"/>
        <v>200</v>
      </c>
      <c r="Q33">
        <f t="shared" si="2"/>
        <v>23.44</v>
      </c>
      <c r="R33">
        <f t="shared" si="3"/>
        <v>10.64</v>
      </c>
      <c r="S33">
        <f t="shared" si="4"/>
        <v>8.9600000000000009</v>
      </c>
      <c r="T33">
        <f t="shared" si="5"/>
        <v>9381.59</v>
      </c>
    </row>
    <row r="34" spans="1:20">
      <c r="A34" s="11">
        <v>4</v>
      </c>
      <c r="B34" s="10">
        <v>1</v>
      </c>
      <c r="C34" s="10">
        <v>0.67394608677466583</v>
      </c>
      <c r="D34" s="10">
        <v>0.30597152339569827</v>
      </c>
      <c r="E34" s="10">
        <v>7.8539816339744827E-5</v>
      </c>
      <c r="F34" s="10">
        <v>0.41853868127450011</v>
      </c>
      <c r="H34" t="s">
        <v>71</v>
      </c>
      <c r="I34">
        <v>3</v>
      </c>
      <c r="J34">
        <v>6</v>
      </c>
      <c r="K34">
        <v>2</v>
      </c>
      <c r="L34">
        <v>22.562357238223161</v>
      </c>
      <c r="M34">
        <v>10.243310186153316</v>
      </c>
      <c r="N34">
        <v>0.11466813185602745</v>
      </c>
      <c r="O34">
        <v>21.152520051206842</v>
      </c>
      <c r="P34">
        <f t="shared" si="1"/>
        <v>200</v>
      </c>
      <c r="Q34">
        <f t="shared" si="2"/>
        <v>2.2599999999999998</v>
      </c>
      <c r="R34">
        <f t="shared" si="3"/>
        <v>1.02</v>
      </c>
      <c r="S34">
        <f t="shared" si="4"/>
        <v>1.1499999999999999</v>
      </c>
      <c r="T34">
        <f t="shared" si="5"/>
        <v>2115.25</v>
      </c>
    </row>
    <row r="35" spans="1:20">
      <c r="A35" s="11">
        <v>5</v>
      </c>
      <c r="B35" s="10">
        <v>2</v>
      </c>
      <c r="C35" s="10">
        <v>234.41517502401916</v>
      </c>
      <c r="D35" s="10">
        <v>106.4244894609047</v>
      </c>
      <c r="E35" s="10">
        <v>8.955502558139404E-2</v>
      </c>
      <c r="F35" s="10">
        <v>93.815908792595621</v>
      </c>
      <c r="H35" t="s">
        <v>71</v>
      </c>
      <c r="I35">
        <v>3</v>
      </c>
      <c r="J35">
        <v>7</v>
      </c>
      <c r="K35">
        <v>0</v>
      </c>
      <c r="L35">
        <v>0</v>
      </c>
      <c r="M35">
        <v>0</v>
      </c>
      <c r="N35">
        <v>0</v>
      </c>
      <c r="O35">
        <v>0</v>
      </c>
      <c r="P35">
        <f t="shared" si="1"/>
        <v>0</v>
      </c>
      <c r="Q35">
        <f t="shared" si="2"/>
        <v>0</v>
      </c>
      <c r="R35">
        <f t="shared" si="3"/>
        <v>0</v>
      </c>
      <c r="S35">
        <f t="shared" si="4"/>
        <v>0</v>
      </c>
      <c r="T35">
        <f t="shared" si="5"/>
        <v>0</v>
      </c>
    </row>
    <row r="36" spans="1:20">
      <c r="A36" s="11">
        <v>6</v>
      </c>
      <c r="B36" s="10">
        <v>2</v>
      </c>
      <c r="C36" s="10">
        <v>22.562357238223161</v>
      </c>
      <c r="D36" s="10">
        <v>10.243310186153316</v>
      </c>
      <c r="E36" s="10">
        <v>1.1466813185602744E-2</v>
      </c>
      <c r="F36" s="10">
        <v>21.152520051206842</v>
      </c>
      <c r="H36" t="s">
        <v>71</v>
      </c>
      <c r="I36">
        <v>3</v>
      </c>
      <c r="J36">
        <v>8</v>
      </c>
      <c r="K36">
        <v>0</v>
      </c>
      <c r="L36">
        <v>0</v>
      </c>
      <c r="M36">
        <v>0</v>
      </c>
      <c r="N36">
        <v>0</v>
      </c>
      <c r="O36">
        <v>0</v>
      </c>
      <c r="P36">
        <f t="shared" si="1"/>
        <v>0</v>
      </c>
      <c r="Q36">
        <f t="shared" si="2"/>
        <v>0</v>
      </c>
      <c r="R36">
        <f t="shared" si="3"/>
        <v>0</v>
      </c>
      <c r="S36">
        <f t="shared" si="4"/>
        <v>0</v>
      </c>
      <c r="T36">
        <f t="shared" si="5"/>
        <v>0</v>
      </c>
    </row>
    <row r="37" spans="1:20">
      <c r="A37" s="11">
        <v>7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H37" t="s">
        <v>71</v>
      </c>
      <c r="I37">
        <v>3</v>
      </c>
      <c r="J37">
        <v>9</v>
      </c>
      <c r="K37">
        <v>0</v>
      </c>
      <c r="L37">
        <v>0</v>
      </c>
      <c r="M37">
        <v>0</v>
      </c>
      <c r="N37">
        <v>0</v>
      </c>
      <c r="O37">
        <v>0</v>
      </c>
      <c r="P37">
        <f t="shared" si="1"/>
        <v>0</v>
      </c>
      <c r="Q37">
        <f t="shared" si="2"/>
        <v>0</v>
      </c>
      <c r="R37">
        <f t="shared" si="3"/>
        <v>0</v>
      </c>
      <c r="S37">
        <f t="shared" si="4"/>
        <v>0</v>
      </c>
      <c r="T37">
        <f t="shared" si="5"/>
        <v>0</v>
      </c>
    </row>
    <row r="38" spans="1:20">
      <c r="A38" s="11">
        <v>8</v>
      </c>
      <c r="B38" s="10">
        <v>1</v>
      </c>
      <c r="C38" s="10">
        <v>0</v>
      </c>
      <c r="D38" s="10">
        <v>0</v>
      </c>
      <c r="E38" s="10">
        <v>0</v>
      </c>
      <c r="F38" s="10">
        <v>0</v>
      </c>
      <c r="H38" t="s">
        <v>71</v>
      </c>
      <c r="I38">
        <v>3</v>
      </c>
      <c r="J38">
        <v>10</v>
      </c>
      <c r="K38">
        <v>1</v>
      </c>
      <c r="L38">
        <v>0.51892346366763276</v>
      </c>
      <c r="M38">
        <v>0.23559125250510529</v>
      </c>
      <c r="N38">
        <v>7.8539816339744833E-4</v>
      </c>
      <c r="O38">
        <v>0.33183072403542191</v>
      </c>
      <c r="P38">
        <f t="shared" si="1"/>
        <v>100</v>
      </c>
      <c r="Q38">
        <f t="shared" si="2"/>
        <v>0.05</v>
      </c>
      <c r="R38">
        <f t="shared" si="3"/>
        <v>0.02</v>
      </c>
      <c r="S38">
        <f t="shared" si="4"/>
        <v>0.01</v>
      </c>
      <c r="T38">
        <f t="shared" si="5"/>
        <v>33.18</v>
      </c>
    </row>
    <row r="39" spans="1:20">
      <c r="A39" s="11">
        <v>9</v>
      </c>
      <c r="B39" s="10">
        <v>1</v>
      </c>
      <c r="C39" s="10">
        <v>0</v>
      </c>
      <c r="D39" s="10">
        <v>0</v>
      </c>
      <c r="E39" s="10">
        <v>0</v>
      </c>
      <c r="F39" s="10">
        <v>0</v>
      </c>
      <c r="H39" t="s">
        <v>71</v>
      </c>
      <c r="I39">
        <v>3</v>
      </c>
      <c r="J39">
        <v>11</v>
      </c>
      <c r="K39">
        <v>0</v>
      </c>
      <c r="L39">
        <v>0</v>
      </c>
      <c r="M39">
        <v>0</v>
      </c>
      <c r="N39">
        <v>0</v>
      </c>
      <c r="O39">
        <v>0</v>
      </c>
      <c r="P39">
        <f t="shared" si="1"/>
        <v>0</v>
      </c>
      <c r="Q39">
        <f t="shared" si="2"/>
        <v>0</v>
      </c>
      <c r="R39">
        <f t="shared" si="3"/>
        <v>0</v>
      </c>
      <c r="S39">
        <f t="shared" si="4"/>
        <v>0</v>
      </c>
      <c r="T39">
        <f t="shared" si="5"/>
        <v>0</v>
      </c>
    </row>
    <row r="40" spans="1:20">
      <c r="A40" s="11">
        <v>10</v>
      </c>
      <c r="B40" s="10">
        <v>1</v>
      </c>
      <c r="C40" s="10">
        <v>0.51892346366763276</v>
      </c>
      <c r="D40" s="10">
        <v>0.23559125250510529</v>
      </c>
      <c r="E40" s="10">
        <v>7.8539816339744827E-5</v>
      </c>
      <c r="F40" s="10">
        <v>0.33183072403542191</v>
      </c>
      <c r="H40" t="s">
        <v>71</v>
      </c>
      <c r="I40">
        <v>3</v>
      </c>
      <c r="J40">
        <v>12</v>
      </c>
      <c r="K40">
        <v>2</v>
      </c>
      <c r="L40">
        <v>1.9151684077659588</v>
      </c>
      <c r="M40">
        <v>0.86948645712574524</v>
      </c>
      <c r="N40">
        <v>7.1176708557893747E-3</v>
      </c>
      <c r="O40">
        <v>4.6986445125252345</v>
      </c>
      <c r="P40">
        <f t="shared" si="1"/>
        <v>200</v>
      </c>
      <c r="Q40">
        <f t="shared" si="2"/>
        <v>0.19</v>
      </c>
      <c r="R40">
        <f t="shared" si="3"/>
        <v>0.09</v>
      </c>
      <c r="S40">
        <f t="shared" si="4"/>
        <v>7.0000000000000007E-2</v>
      </c>
      <c r="T40">
        <f t="shared" si="5"/>
        <v>469.86</v>
      </c>
    </row>
    <row r="41" spans="1:20">
      <c r="A41" s="11">
        <v>11</v>
      </c>
      <c r="B41" s="10">
        <v>1</v>
      </c>
      <c r="C41" s="10">
        <v>0</v>
      </c>
      <c r="D41" s="10">
        <v>0</v>
      </c>
      <c r="E41" s="10">
        <v>0</v>
      </c>
      <c r="F41" s="10">
        <v>0</v>
      </c>
    </row>
    <row r="42" spans="1:20">
      <c r="A42" s="11">
        <v>12</v>
      </c>
      <c r="B42" s="10">
        <v>2</v>
      </c>
      <c r="C42" s="10">
        <v>1.9151684077659588</v>
      </c>
      <c r="D42" s="10">
        <v>0.86948645712574524</v>
      </c>
      <c r="E42" s="10">
        <v>7.1176708557893747E-4</v>
      </c>
      <c r="F42" s="10">
        <v>4.6986445125252345</v>
      </c>
    </row>
    <row r="43" spans="1:20">
      <c r="A43" s="9" t="s">
        <v>96</v>
      </c>
      <c r="B43" s="10">
        <v>328</v>
      </c>
      <c r="C43" s="10">
        <v>4971.1470890312885</v>
      </c>
      <c r="D43" s="10">
        <v>2256.9007784202067</v>
      </c>
      <c r="E43" s="10">
        <v>2.150306178692778</v>
      </c>
      <c r="F43" s="10">
        <v>2844.4036088694575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H37" sqref="H37"/>
    </sheetView>
  </sheetViews>
  <sheetFormatPr baseColWidth="10" defaultRowHeight="15"/>
  <cols>
    <col min="10" max="10" width="12.5703125" bestFit="1" customWidth="1"/>
  </cols>
  <sheetData>
    <row r="1" spans="1:14">
      <c r="A1" s="2" t="s">
        <v>58</v>
      </c>
      <c r="B1" s="2" t="s">
        <v>90</v>
      </c>
      <c r="C1" s="2" t="s">
        <v>0</v>
      </c>
      <c r="D1" s="2" t="s">
        <v>103</v>
      </c>
      <c r="E1" s="12" t="s">
        <v>107</v>
      </c>
      <c r="F1" s="12" t="s">
        <v>108</v>
      </c>
      <c r="G1" s="12" t="s">
        <v>109</v>
      </c>
      <c r="H1" s="12" t="s">
        <v>106</v>
      </c>
      <c r="I1" s="12" t="s">
        <v>110</v>
      </c>
      <c r="J1" s="1" t="s">
        <v>113</v>
      </c>
      <c r="K1" s="1" t="s">
        <v>114</v>
      </c>
      <c r="L1" s="1" t="s">
        <v>115</v>
      </c>
      <c r="M1" s="1" t="s">
        <v>111</v>
      </c>
      <c r="N1" s="1" t="s">
        <v>112</v>
      </c>
    </row>
    <row r="2" spans="1:14">
      <c r="A2" t="s">
        <v>75</v>
      </c>
      <c r="B2">
        <v>1</v>
      </c>
      <c r="C2">
        <v>1</v>
      </c>
      <c r="D2">
        <v>1</v>
      </c>
      <c r="E2">
        <v>0.38</v>
      </c>
      <c r="F2">
        <v>0.48</v>
      </c>
      <c r="G2">
        <v>0.79</v>
      </c>
      <c r="H2">
        <v>4.55</v>
      </c>
      <c r="I2">
        <v>3</v>
      </c>
      <c r="J2">
        <v>600</v>
      </c>
      <c r="K2">
        <v>16.600000000000001</v>
      </c>
      <c r="L2">
        <v>7.54</v>
      </c>
      <c r="M2">
        <v>7.69</v>
      </c>
      <c r="N2">
        <v>6464.52</v>
      </c>
    </row>
    <row r="3" spans="1:14">
      <c r="A3" t="s">
        <v>75</v>
      </c>
      <c r="B3">
        <v>1</v>
      </c>
      <c r="C3">
        <v>2</v>
      </c>
      <c r="D3">
        <v>2</v>
      </c>
      <c r="E3">
        <v>0.8</v>
      </c>
      <c r="F3">
        <v>0.85</v>
      </c>
      <c r="G3">
        <v>0.95</v>
      </c>
      <c r="H3">
        <v>5.14</v>
      </c>
      <c r="I3">
        <v>7</v>
      </c>
      <c r="J3">
        <v>1100</v>
      </c>
      <c r="K3">
        <v>41.16</v>
      </c>
      <c r="L3">
        <v>18.690000000000001</v>
      </c>
      <c r="M3">
        <v>15.17</v>
      </c>
      <c r="N3">
        <v>7959.04</v>
      </c>
    </row>
    <row r="4" spans="1:14">
      <c r="A4" t="s">
        <v>75</v>
      </c>
      <c r="B4">
        <v>1</v>
      </c>
      <c r="C4">
        <v>3</v>
      </c>
      <c r="D4">
        <v>3</v>
      </c>
      <c r="E4">
        <v>0.56000000000000005</v>
      </c>
      <c r="F4">
        <v>0.6</v>
      </c>
      <c r="G4">
        <v>0.93</v>
      </c>
      <c r="H4">
        <v>18.2</v>
      </c>
      <c r="I4">
        <v>4</v>
      </c>
      <c r="J4">
        <v>2100</v>
      </c>
      <c r="K4">
        <v>18.46</v>
      </c>
      <c r="L4">
        <v>8.3800000000000008</v>
      </c>
      <c r="M4">
        <v>7.94</v>
      </c>
      <c r="N4">
        <v>16164.45</v>
      </c>
    </row>
    <row r="5" spans="1:14">
      <c r="A5" t="s">
        <v>75</v>
      </c>
      <c r="B5">
        <v>1</v>
      </c>
      <c r="C5">
        <v>4</v>
      </c>
      <c r="D5">
        <v>4</v>
      </c>
      <c r="E5">
        <v>0.65</v>
      </c>
      <c r="F5">
        <v>0.7</v>
      </c>
      <c r="G5">
        <v>0.93</v>
      </c>
      <c r="H5">
        <v>4.3499999999999996</v>
      </c>
      <c r="I5">
        <v>5</v>
      </c>
      <c r="J5">
        <v>800</v>
      </c>
      <c r="K5">
        <v>43.43</v>
      </c>
      <c r="L5">
        <v>19.72</v>
      </c>
      <c r="M5">
        <v>12.67</v>
      </c>
      <c r="N5">
        <v>19502.52</v>
      </c>
    </row>
    <row r="6" spans="1:14">
      <c r="A6" t="s">
        <v>75</v>
      </c>
      <c r="B6">
        <v>1</v>
      </c>
      <c r="C6">
        <v>5</v>
      </c>
      <c r="D6">
        <v>5</v>
      </c>
      <c r="E6">
        <v>0.45</v>
      </c>
      <c r="F6">
        <v>0.6</v>
      </c>
      <c r="G6">
        <v>0.75</v>
      </c>
      <c r="H6">
        <v>10.82</v>
      </c>
      <c r="I6">
        <v>4</v>
      </c>
      <c r="J6">
        <v>1600</v>
      </c>
      <c r="K6">
        <v>19.05</v>
      </c>
      <c r="L6">
        <v>8.65</v>
      </c>
      <c r="M6">
        <v>7.67</v>
      </c>
      <c r="N6">
        <v>17419.310000000001</v>
      </c>
    </row>
    <row r="7" spans="1:14">
      <c r="A7" t="s">
        <v>75</v>
      </c>
      <c r="B7">
        <v>1</v>
      </c>
      <c r="C7">
        <v>6</v>
      </c>
      <c r="D7">
        <v>6</v>
      </c>
      <c r="E7">
        <v>0.21</v>
      </c>
      <c r="F7">
        <v>0.3</v>
      </c>
      <c r="G7">
        <v>0.68</v>
      </c>
      <c r="H7">
        <v>14.43</v>
      </c>
      <c r="I7">
        <v>2</v>
      </c>
      <c r="J7">
        <v>1100</v>
      </c>
      <c r="K7">
        <v>10.56</v>
      </c>
      <c r="L7">
        <v>4.8</v>
      </c>
      <c r="M7">
        <v>5.15</v>
      </c>
      <c r="N7">
        <v>10521.78</v>
      </c>
    </row>
    <row r="8" spans="1:14">
      <c r="A8" t="s">
        <v>75</v>
      </c>
      <c r="B8">
        <v>1</v>
      </c>
      <c r="C8">
        <v>7</v>
      </c>
      <c r="D8">
        <v>7</v>
      </c>
      <c r="E8">
        <v>0.47</v>
      </c>
      <c r="F8">
        <v>0.6</v>
      </c>
      <c r="G8">
        <v>0.79</v>
      </c>
      <c r="H8">
        <v>6.49</v>
      </c>
      <c r="I8">
        <v>4</v>
      </c>
      <c r="J8">
        <v>1000</v>
      </c>
      <c r="K8">
        <v>16.989999999999998</v>
      </c>
      <c r="L8">
        <v>7.71</v>
      </c>
      <c r="M8">
        <v>7.79</v>
      </c>
      <c r="N8">
        <v>12793.67</v>
      </c>
    </row>
    <row r="9" spans="1:14">
      <c r="A9" t="s">
        <v>75</v>
      </c>
      <c r="B9">
        <v>1</v>
      </c>
      <c r="C9">
        <v>8</v>
      </c>
      <c r="D9">
        <v>8</v>
      </c>
      <c r="E9">
        <v>0.64</v>
      </c>
      <c r="F9">
        <v>0.7</v>
      </c>
      <c r="G9">
        <v>0.91</v>
      </c>
      <c r="H9">
        <v>5.59</v>
      </c>
      <c r="I9">
        <v>5</v>
      </c>
      <c r="J9">
        <v>1000</v>
      </c>
      <c r="K9">
        <v>4.74</v>
      </c>
      <c r="L9">
        <v>2.15</v>
      </c>
      <c r="M9">
        <v>2.42</v>
      </c>
      <c r="N9">
        <v>6260.92</v>
      </c>
    </row>
    <row r="10" spans="1:14">
      <c r="A10" t="s">
        <v>75</v>
      </c>
      <c r="B10">
        <v>1</v>
      </c>
      <c r="C10">
        <v>9</v>
      </c>
      <c r="D10">
        <v>9</v>
      </c>
      <c r="E10">
        <v>0.5</v>
      </c>
      <c r="F10">
        <v>0.6</v>
      </c>
      <c r="G10">
        <v>0.83</v>
      </c>
      <c r="H10">
        <v>7.93</v>
      </c>
      <c r="I10">
        <v>4</v>
      </c>
      <c r="J10">
        <v>1200</v>
      </c>
      <c r="K10">
        <v>36.130000000000003</v>
      </c>
      <c r="L10">
        <v>16.399999999999999</v>
      </c>
      <c r="M10">
        <v>1.17</v>
      </c>
      <c r="N10">
        <v>19089.009999999998</v>
      </c>
    </row>
    <row r="11" spans="1:14">
      <c r="A11" t="s">
        <v>75</v>
      </c>
      <c r="B11">
        <v>1</v>
      </c>
      <c r="C11">
        <v>10</v>
      </c>
      <c r="D11">
        <v>10</v>
      </c>
      <c r="E11">
        <v>0.64</v>
      </c>
      <c r="F11">
        <v>0.7</v>
      </c>
      <c r="G11">
        <v>0.91</v>
      </c>
      <c r="H11">
        <v>8.08</v>
      </c>
      <c r="I11">
        <v>5</v>
      </c>
      <c r="J11">
        <v>1400</v>
      </c>
      <c r="K11">
        <v>38.71</v>
      </c>
      <c r="L11">
        <v>17.579999999999998</v>
      </c>
      <c r="M11">
        <v>15.02</v>
      </c>
      <c r="N11">
        <v>19033.02</v>
      </c>
    </row>
    <row r="12" spans="1:14">
      <c r="A12" t="s">
        <v>75</v>
      </c>
      <c r="B12">
        <v>1</v>
      </c>
      <c r="C12">
        <v>11</v>
      </c>
      <c r="D12">
        <v>11</v>
      </c>
      <c r="E12">
        <v>0.56000000000000005</v>
      </c>
      <c r="F12">
        <v>0.6</v>
      </c>
      <c r="G12">
        <v>0.92</v>
      </c>
      <c r="H12">
        <v>4.33</v>
      </c>
      <c r="I12">
        <v>4</v>
      </c>
      <c r="J12">
        <v>700</v>
      </c>
      <c r="K12">
        <v>8.9499999999999993</v>
      </c>
      <c r="L12">
        <v>4.0599999999999996</v>
      </c>
      <c r="M12">
        <v>4.18</v>
      </c>
      <c r="N12">
        <v>9299.44</v>
      </c>
    </row>
    <row r="13" spans="1:14">
      <c r="A13" t="s">
        <v>75</v>
      </c>
      <c r="B13">
        <v>1</v>
      </c>
      <c r="C13">
        <v>12</v>
      </c>
      <c r="D13">
        <v>12</v>
      </c>
      <c r="E13">
        <v>0.62</v>
      </c>
      <c r="F13">
        <v>0.78</v>
      </c>
      <c r="G13">
        <v>0.8</v>
      </c>
      <c r="H13">
        <v>7.81</v>
      </c>
      <c r="I13">
        <v>6</v>
      </c>
      <c r="J13">
        <v>1500</v>
      </c>
      <c r="K13">
        <v>18.899999999999999</v>
      </c>
      <c r="L13">
        <v>8.58</v>
      </c>
      <c r="M13">
        <v>7.56</v>
      </c>
      <c r="N13">
        <v>15883.97</v>
      </c>
    </row>
    <row r="14" spans="1:14">
      <c r="A14" t="s">
        <v>27</v>
      </c>
      <c r="B14">
        <v>2</v>
      </c>
      <c r="C14">
        <v>1</v>
      </c>
      <c r="D14">
        <v>13</v>
      </c>
      <c r="E14">
        <v>0.69</v>
      </c>
      <c r="F14">
        <v>0.78</v>
      </c>
      <c r="G14">
        <v>0.88</v>
      </c>
      <c r="H14">
        <v>15.63</v>
      </c>
      <c r="I14">
        <v>6</v>
      </c>
      <c r="J14">
        <v>2900</v>
      </c>
      <c r="K14">
        <v>18.3</v>
      </c>
      <c r="L14">
        <v>8.31</v>
      </c>
      <c r="M14">
        <v>9.5</v>
      </c>
      <c r="N14">
        <v>11406.29</v>
      </c>
    </row>
    <row r="15" spans="1:14">
      <c r="A15" t="s">
        <v>27</v>
      </c>
      <c r="B15">
        <v>2</v>
      </c>
      <c r="C15">
        <v>2</v>
      </c>
      <c r="D15">
        <v>14</v>
      </c>
      <c r="E15">
        <v>0.8</v>
      </c>
      <c r="F15">
        <v>0.85</v>
      </c>
      <c r="G15">
        <v>0.94</v>
      </c>
      <c r="H15">
        <v>4.63</v>
      </c>
      <c r="I15">
        <v>7</v>
      </c>
      <c r="J15">
        <v>1000</v>
      </c>
      <c r="K15">
        <v>11.45</v>
      </c>
      <c r="L15">
        <v>5.2</v>
      </c>
      <c r="M15">
        <v>5.16</v>
      </c>
      <c r="N15">
        <v>6301.78</v>
      </c>
    </row>
    <row r="16" spans="1:14">
      <c r="A16" t="s">
        <v>27</v>
      </c>
      <c r="B16">
        <v>2</v>
      </c>
      <c r="C16">
        <v>3</v>
      </c>
      <c r="D16">
        <v>15</v>
      </c>
      <c r="E16">
        <v>0.63</v>
      </c>
      <c r="F16">
        <v>0.7</v>
      </c>
      <c r="G16">
        <v>0.9</v>
      </c>
      <c r="H16">
        <v>6.83</v>
      </c>
      <c r="I16">
        <v>5</v>
      </c>
      <c r="J16">
        <v>1200</v>
      </c>
      <c r="K16">
        <v>11.12</v>
      </c>
      <c r="L16">
        <v>5.05</v>
      </c>
      <c r="M16">
        <v>5.81</v>
      </c>
      <c r="N16">
        <v>10760.81</v>
      </c>
    </row>
    <row r="17" spans="1:14">
      <c r="A17" t="s">
        <v>27</v>
      </c>
      <c r="B17">
        <v>2</v>
      </c>
      <c r="C17">
        <v>4</v>
      </c>
      <c r="D17">
        <v>16</v>
      </c>
      <c r="E17">
        <v>0.7</v>
      </c>
      <c r="F17">
        <v>0.78</v>
      </c>
      <c r="G17">
        <v>0.9</v>
      </c>
      <c r="H17">
        <v>6.7</v>
      </c>
      <c r="I17">
        <v>6</v>
      </c>
      <c r="J17">
        <v>1300</v>
      </c>
      <c r="K17">
        <v>22.75</v>
      </c>
      <c r="L17">
        <v>10.33</v>
      </c>
      <c r="M17">
        <v>9.94</v>
      </c>
      <c r="N17">
        <v>11566.25</v>
      </c>
    </row>
    <row r="18" spans="1:14">
      <c r="A18" t="s">
        <v>27</v>
      </c>
      <c r="B18">
        <v>2</v>
      </c>
      <c r="C18">
        <v>5</v>
      </c>
      <c r="D18">
        <v>17</v>
      </c>
      <c r="E18">
        <v>0.7</v>
      </c>
      <c r="F18">
        <v>0.7</v>
      </c>
      <c r="G18">
        <v>1</v>
      </c>
      <c r="H18">
        <v>5.59</v>
      </c>
      <c r="I18">
        <v>5</v>
      </c>
      <c r="J18">
        <v>1000</v>
      </c>
      <c r="K18">
        <v>24.14</v>
      </c>
      <c r="L18">
        <v>10.96</v>
      </c>
      <c r="M18">
        <v>11.57</v>
      </c>
      <c r="N18">
        <v>12907.88</v>
      </c>
    </row>
    <row r="19" spans="1:14">
      <c r="A19" t="s">
        <v>27</v>
      </c>
      <c r="B19">
        <v>2</v>
      </c>
      <c r="C19">
        <v>6</v>
      </c>
      <c r="D19">
        <v>18</v>
      </c>
      <c r="E19">
        <v>0.75</v>
      </c>
      <c r="F19">
        <v>0.78</v>
      </c>
      <c r="G19">
        <v>0.97</v>
      </c>
      <c r="H19">
        <v>4.46</v>
      </c>
      <c r="I19">
        <v>6</v>
      </c>
      <c r="J19">
        <v>900</v>
      </c>
      <c r="K19">
        <v>16.73</v>
      </c>
      <c r="L19">
        <v>7.59</v>
      </c>
      <c r="M19">
        <v>8.4700000000000006</v>
      </c>
      <c r="N19">
        <v>10364.530000000001</v>
      </c>
    </row>
    <row r="20" spans="1:14">
      <c r="A20" t="s">
        <v>27</v>
      </c>
      <c r="B20">
        <v>2</v>
      </c>
      <c r="C20">
        <v>7</v>
      </c>
      <c r="D20">
        <v>19</v>
      </c>
      <c r="E20">
        <v>0.75</v>
      </c>
      <c r="F20">
        <v>0.9</v>
      </c>
      <c r="G20">
        <v>0.83</v>
      </c>
      <c r="H20">
        <v>8.18</v>
      </c>
      <c r="I20">
        <v>8</v>
      </c>
      <c r="J20">
        <v>1800</v>
      </c>
      <c r="K20">
        <v>20.440000000000001</v>
      </c>
      <c r="L20">
        <v>9.2799999999999994</v>
      </c>
      <c r="M20">
        <v>9.31</v>
      </c>
      <c r="N20">
        <v>9919.9699999999993</v>
      </c>
    </row>
    <row r="21" spans="1:14">
      <c r="A21" t="s">
        <v>27</v>
      </c>
      <c r="B21">
        <v>2</v>
      </c>
      <c r="C21">
        <v>8</v>
      </c>
      <c r="D21">
        <v>20</v>
      </c>
      <c r="E21">
        <v>0.71</v>
      </c>
      <c r="F21">
        <v>0.85</v>
      </c>
      <c r="G21">
        <v>0.84</v>
      </c>
      <c r="H21">
        <v>9.25</v>
      </c>
      <c r="I21">
        <v>7</v>
      </c>
      <c r="J21">
        <v>1900</v>
      </c>
      <c r="K21">
        <v>13.69</v>
      </c>
      <c r="L21">
        <v>6.22</v>
      </c>
      <c r="M21">
        <v>6.94</v>
      </c>
      <c r="N21">
        <v>8341.15</v>
      </c>
    </row>
    <row r="22" spans="1:14">
      <c r="A22" t="s">
        <v>27</v>
      </c>
      <c r="B22">
        <v>2</v>
      </c>
      <c r="C22">
        <v>9</v>
      </c>
      <c r="D22">
        <v>21</v>
      </c>
      <c r="E22">
        <v>0.62</v>
      </c>
      <c r="F22">
        <v>0.7</v>
      </c>
      <c r="G22">
        <v>0.89</v>
      </c>
      <c r="H22">
        <v>11.81</v>
      </c>
      <c r="I22">
        <v>5</v>
      </c>
      <c r="J22">
        <v>2000</v>
      </c>
      <c r="K22">
        <v>27.93</v>
      </c>
      <c r="L22">
        <v>12.68</v>
      </c>
      <c r="M22">
        <v>15.98</v>
      </c>
      <c r="N22">
        <v>12373.7</v>
      </c>
    </row>
    <row r="23" spans="1:14">
      <c r="A23" t="s">
        <v>27</v>
      </c>
      <c r="B23">
        <v>2</v>
      </c>
      <c r="C23">
        <v>10</v>
      </c>
      <c r="D23">
        <v>22</v>
      </c>
      <c r="E23">
        <v>0.65</v>
      </c>
      <c r="F23">
        <v>0.7</v>
      </c>
      <c r="G23">
        <v>0.93</v>
      </c>
      <c r="H23">
        <v>4.3499999999999996</v>
      </c>
      <c r="I23">
        <v>5</v>
      </c>
      <c r="J23">
        <v>800</v>
      </c>
      <c r="K23">
        <v>5.45</v>
      </c>
      <c r="L23">
        <v>2.4700000000000002</v>
      </c>
      <c r="M23">
        <v>3.29</v>
      </c>
      <c r="N23">
        <v>2415.92</v>
      </c>
    </row>
    <row r="24" spans="1:14">
      <c r="A24" t="s">
        <v>27</v>
      </c>
      <c r="B24">
        <v>2</v>
      </c>
      <c r="C24">
        <v>11</v>
      </c>
      <c r="D24">
        <v>23</v>
      </c>
      <c r="E24">
        <v>0.59</v>
      </c>
      <c r="F24">
        <v>0.7</v>
      </c>
      <c r="G24">
        <v>0.85</v>
      </c>
      <c r="H24">
        <v>5.59</v>
      </c>
      <c r="I24">
        <v>5</v>
      </c>
      <c r="J24">
        <v>1000</v>
      </c>
      <c r="K24">
        <v>19.04</v>
      </c>
      <c r="L24">
        <v>8.64</v>
      </c>
      <c r="M24">
        <v>10.039999999999999</v>
      </c>
      <c r="N24">
        <v>8954.69</v>
      </c>
    </row>
    <row r="25" spans="1:14">
      <c r="A25" t="s">
        <v>27</v>
      </c>
      <c r="B25">
        <v>2</v>
      </c>
      <c r="C25">
        <v>12</v>
      </c>
      <c r="D25">
        <v>24</v>
      </c>
      <c r="E25">
        <v>0.13</v>
      </c>
      <c r="F25">
        <v>0.3</v>
      </c>
      <c r="G25">
        <v>0.41</v>
      </c>
      <c r="H25">
        <v>15.87</v>
      </c>
      <c r="I25">
        <v>2</v>
      </c>
      <c r="J25">
        <v>1200</v>
      </c>
      <c r="K25">
        <v>6.05</v>
      </c>
      <c r="L25">
        <v>2.75</v>
      </c>
      <c r="M25">
        <v>3.77</v>
      </c>
      <c r="N25">
        <v>6263.13</v>
      </c>
    </row>
    <row r="26" spans="1:14">
      <c r="A26" t="s">
        <v>71</v>
      </c>
      <c r="B26">
        <v>3</v>
      </c>
      <c r="C26">
        <v>1</v>
      </c>
      <c r="D26">
        <v>25</v>
      </c>
      <c r="E26" t="s">
        <v>116</v>
      </c>
      <c r="F26" t="s">
        <v>116</v>
      </c>
      <c r="G26" t="s">
        <v>116</v>
      </c>
      <c r="H26" t="s">
        <v>116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>
      <c r="A27" t="s">
        <v>71</v>
      </c>
      <c r="B27">
        <v>3</v>
      </c>
      <c r="C27">
        <v>2</v>
      </c>
      <c r="D27">
        <v>26</v>
      </c>
      <c r="E27">
        <v>0.3</v>
      </c>
      <c r="F27">
        <v>0.3</v>
      </c>
      <c r="G27">
        <v>1</v>
      </c>
      <c r="H27">
        <v>1.44</v>
      </c>
      <c r="I27">
        <v>2</v>
      </c>
      <c r="J27">
        <v>200</v>
      </c>
      <c r="K27">
        <v>0.24</v>
      </c>
      <c r="L27">
        <v>0.11</v>
      </c>
      <c r="M27">
        <v>0.09</v>
      </c>
      <c r="N27">
        <v>336.47</v>
      </c>
    </row>
    <row r="28" spans="1:14">
      <c r="A28" t="s">
        <v>71</v>
      </c>
      <c r="B28">
        <v>3</v>
      </c>
      <c r="C28">
        <v>3</v>
      </c>
      <c r="D28">
        <v>27</v>
      </c>
      <c r="E28">
        <v>0.3</v>
      </c>
      <c r="F28">
        <v>0.3</v>
      </c>
      <c r="G28">
        <v>1</v>
      </c>
      <c r="H28">
        <v>1.44</v>
      </c>
      <c r="I28">
        <v>2</v>
      </c>
      <c r="J28">
        <v>200</v>
      </c>
      <c r="K28">
        <v>0.11</v>
      </c>
      <c r="L28">
        <v>0.05</v>
      </c>
      <c r="M28">
        <v>0</v>
      </c>
      <c r="N28">
        <v>94.37</v>
      </c>
    </row>
    <row r="29" spans="1:14">
      <c r="A29" t="s">
        <v>71</v>
      </c>
      <c r="B29">
        <v>3</v>
      </c>
      <c r="C29">
        <v>4</v>
      </c>
      <c r="D29">
        <v>28</v>
      </c>
      <c r="E29" t="s">
        <v>116</v>
      </c>
      <c r="F29" t="s">
        <v>116</v>
      </c>
      <c r="G29" t="s">
        <v>116</v>
      </c>
      <c r="H29" t="s">
        <v>116</v>
      </c>
      <c r="I29">
        <v>1</v>
      </c>
      <c r="J29">
        <v>100</v>
      </c>
      <c r="K29">
        <v>7.0000000000000007E-2</v>
      </c>
      <c r="L29">
        <v>0.03</v>
      </c>
      <c r="M29">
        <v>0.01</v>
      </c>
      <c r="N29">
        <v>41.85</v>
      </c>
    </row>
    <row r="30" spans="1:14">
      <c r="A30" t="s">
        <v>71</v>
      </c>
      <c r="B30">
        <v>3</v>
      </c>
      <c r="C30">
        <v>5</v>
      </c>
      <c r="D30">
        <v>29</v>
      </c>
      <c r="E30" t="s">
        <v>116</v>
      </c>
      <c r="F30" t="s">
        <v>116</v>
      </c>
      <c r="G30" t="s">
        <v>116</v>
      </c>
      <c r="H30">
        <v>1.44</v>
      </c>
      <c r="I30">
        <v>1</v>
      </c>
      <c r="J30">
        <v>200</v>
      </c>
      <c r="K30">
        <v>23.44</v>
      </c>
      <c r="L30">
        <v>10.64</v>
      </c>
      <c r="M30">
        <v>8.9600000000000009</v>
      </c>
      <c r="N30">
        <v>9381.59</v>
      </c>
    </row>
    <row r="31" spans="1:14">
      <c r="A31" t="s">
        <v>71</v>
      </c>
      <c r="B31">
        <v>3</v>
      </c>
      <c r="C31">
        <v>6</v>
      </c>
      <c r="D31">
        <v>30</v>
      </c>
      <c r="E31">
        <v>0.3</v>
      </c>
      <c r="F31">
        <v>0.3</v>
      </c>
      <c r="G31">
        <v>1</v>
      </c>
      <c r="H31">
        <v>1.44</v>
      </c>
      <c r="I31">
        <v>2</v>
      </c>
      <c r="J31">
        <v>200</v>
      </c>
      <c r="K31">
        <v>2.2599999999999998</v>
      </c>
      <c r="L31">
        <v>1.02</v>
      </c>
      <c r="M31">
        <v>1.1499999999999999</v>
      </c>
      <c r="N31">
        <v>2115.25</v>
      </c>
    </row>
    <row r="32" spans="1:14">
      <c r="A32" t="s">
        <v>71</v>
      </c>
      <c r="B32">
        <v>3</v>
      </c>
      <c r="C32">
        <v>7</v>
      </c>
      <c r="D32">
        <v>31</v>
      </c>
      <c r="E32" t="s">
        <v>116</v>
      </c>
      <c r="F32" t="s">
        <v>116</v>
      </c>
      <c r="G32" t="s">
        <v>116</v>
      </c>
      <c r="H32" t="s">
        <v>116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>
      <c r="A33" t="s">
        <v>71</v>
      </c>
      <c r="B33">
        <v>3</v>
      </c>
      <c r="C33">
        <v>8</v>
      </c>
      <c r="D33">
        <v>32</v>
      </c>
      <c r="E33" t="s">
        <v>116</v>
      </c>
      <c r="F33" t="s">
        <v>116</v>
      </c>
      <c r="G33" t="s">
        <v>116</v>
      </c>
      <c r="H33" t="s">
        <v>116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>
      <c r="A34" t="s">
        <v>71</v>
      </c>
      <c r="B34">
        <v>3</v>
      </c>
      <c r="C34">
        <v>9</v>
      </c>
      <c r="D34">
        <v>33</v>
      </c>
      <c r="E34" t="s">
        <v>116</v>
      </c>
      <c r="F34" t="s">
        <v>116</v>
      </c>
      <c r="G34" t="s">
        <v>116</v>
      </c>
      <c r="H34" t="s">
        <v>116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>
      <c r="A35" t="s">
        <v>71</v>
      </c>
      <c r="B35">
        <v>3</v>
      </c>
      <c r="C35">
        <v>10</v>
      </c>
      <c r="D35">
        <v>34</v>
      </c>
      <c r="E35" t="s">
        <v>116</v>
      </c>
      <c r="F35" t="s">
        <v>116</v>
      </c>
      <c r="G35" t="s">
        <v>116</v>
      </c>
      <c r="H35" t="s">
        <v>116</v>
      </c>
      <c r="I35">
        <v>1</v>
      </c>
      <c r="J35">
        <v>100</v>
      </c>
      <c r="K35">
        <v>0.05</v>
      </c>
      <c r="L35">
        <v>0.02</v>
      </c>
      <c r="M35">
        <v>0.01</v>
      </c>
      <c r="N35">
        <v>33.18</v>
      </c>
    </row>
    <row r="36" spans="1:14">
      <c r="A36" t="s">
        <v>71</v>
      </c>
      <c r="B36">
        <v>3</v>
      </c>
      <c r="C36">
        <v>11</v>
      </c>
      <c r="D36">
        <v>35</v>
      </c>
      <c r="E36" t="s">
        <v>116</v>
      </c>
      <c r="F36" t="s">
        <v>116</v>
      </c>
      <c r="G36" t="s">
        <v>116</v>
      </c>
      <c r="H36" t="s">
        <v>116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>
      <c r="A37" t="s">
        <v>71</v>
      </c>
      <c r="B37">
        <v>3</v>
      </c>
      <c r="C37">
        <v>12</v>
      </c>
      <c r="D37">
        <v>36</v>
      </c>
      <c r="E37">
        <v>0.3</v>
      </c>
      <c r="F37">
        <v>0.3</v>
      </c>
      <c r="G37">
        <v>1</v>
      </c>
      <c r="H37">
        <v>1.44</v>
      </c>
      <c r="I37">
        <v>2</v>
      </c>
      <c r="J37">
        <v>200</v>
      </c>
      <c r="K37">
        <v>0.19</v>
      </c>
      <c r="L37">
        <v>0.09</v>
      </c>
      <c r="M37">
        <v>7.0000000000000007E-2</v>
      </c>
      <c r="N37">
        <v>469.86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I13" sqref="I13"/>
    </sheetView>
  </sheetViews>
  <sheetFormatPr baseColWidth="10" defaultRowHeight="15"/>
  <cols>
    <col min="1" max="9" width="11.42578125" style="13"/>
    <col min="10" max="10" width="12.5703125" style="13" bestFit="1" customWidth="1"/>
    <col min="11" max="16384" width="11.42578125" style="13"/>
  </cols>
  <sheetData>
    <row r="1" spans="1:14">
      <c r="A1" s="14" t="s">
        <v>58</v>
      </c>
      <c r="B1" s="14" t="s">
        <v>90</v>
      </c>
      <c r="C1" s="14" t="s">
        <v>0</v>
      </c>
      <c r="D1" s="14" t="s">
        <v>103</v>
      </c>
      <c r="E1" s="15" t="s">
        <v>107</v>
      </c>
      <c r="F1" s="15" t="s">
        <v>108</v>
      </c>
      <c r="G1" s="15" t="s">
        <v>109</v>
      </c>
      <c r="H1" s="15" t="s">
        <v>106</v>
      </c>
      <c r="I1" s="15" t="s">
        <v>110</v>
      </c>
      <c r="J1" s="16" t="s">
        <v>113</v>
      </c>
      <c r="K1" s="16" t="s">
        <v>114</v>
      </c>
      <c r="L1" s="16" t="s">
        <v>115</v>
      </c>
      <c r="M1" s="16" t="s">
        <v>111</v>
      </c>
      <c r="N1" s="16" t="s">
        <v>112</v>
      </c>
    </row>
    <row r="2" spans="1:14">
      <c r="A2" s="13" t="s">
        <v>75</v>
      </c>
      <c r="B2" s="13">
        <v>1</v>
      </c>
      <c r="C2" s="13">
        <v>1</v>
      </c>
      <c r="D2" s="13">
        <v>1</v>
      </c>
      <c r="E2" s="13">
        <v>0.38</v>
      </c>
      <c r="F2" s="13">
        <v>0.48</v>
      </c>
      <c r="G2" s="13">
        <v>0.79</v>
      </c>
      <c r="H2" s="13">
        <v>4.55</v>
      </c>
      <c r="I2" s="13">
        <v>3</v>
      </c>
      <c r="J2" s="13">
        <v>600</v>
      </c>
      <c r="K2" s="13">
        <v>16.600000000000001</v>
      </c>
      <c r="L2" s="13">
        <v>7.54</v>
      </c>
      <c r="M2" s="13">
        <v>7.69</v>
      </c>
      <c r="N2" s="13">
        <v>6464.52</v>
      </c>
    </row>
    <row r="3" spans="1:14">
      <c r="A3" s="13" t="s">
        <v>75</v>
      </c>
      <c r="B3" s="13">
        <v>1</v>
      </c>
      <c r="C3" s="13">
        <v>2</v>
      </c>
      <c r="D3" s="13">
        <v>2</v>
      </c>
      <c r="E3" s="13">
        <v>0.8</v>
      </c>
      <c r="F3" s="13">
        <v>0.85</v>
      </c>
      <c r="G3" s="13">
        <v>0.95</v>
      </c>
      <c r="H3" s="13">
        <v>5.14</v>
      </c>
      <c r="I3" s="13">
        <v>7</v>
      </c>
      <c r="J3" s="13">
        <v>1100</v>
      </c>
      <c r="K3" s="13">
        <v>41.16</v>
      </c>
      <c r="L3" s="13">
        <v>18.690000000000001</v>
      </c>
      <c r="M3" s="13">
        <v>15.17</v>
      </c>
      <c r="N3" s="13">
        <v>7959.04</v>
      </c>
    </row>
    <row r="4" spans="1:14">
      <c r="A4" s="13" t="s">
        <v>75</v>
      </c>
      <c r="B4" s="13">
        <v>1</v>
      </c>
      <c r="C4" s="13">
        <v>3</v>
      </c>
      <c r="D4" s="13">
        <v>3</v>
      </c>
      <c r="E4" s="13">
        <v>0.56000000000000005</v>
      </c>
      <c r="F4" s="13">
        <v>0.6</v>
      </c>
      <c r="G4" s="13">
        <v>0.93</v>
      </c>
      <c r="H4" s="13">
        <v>18.2</v>
      </c>
      <c r="I4" s="13">
        <v>4</v>
      </c>
      <c r="J4" s="13">
        <v>2100</v>
      </c>
      <c r="K4" s="13">
        <v>18.46</v>
      </c>
      <c r="L4" s="13">
        <v>8.3800000000000008</v>
      </c>
      <c r="M4" s="13">
        <v>7.94</v>
      </c>
      <c r="N4" s="13">
        <v>16164.45</v>
      </c>
    </row>
    <row r="5" spans="1:14">
      <c r="A5" s="13" t="s">
        <v>75</v>
      </c>
      <c r="B5" s="13">
        <v>1</v>
      </c>
      <c r="C5" s="13">
        <v>4</v>
      </c>
      <c r="D5" s="13">
        <v>4</v>
      </c>
      <c r="E5" s="13">
        <v>0.65</v>
      </c>
      <c r="F5" s="13">
        <v>0.7</v>
      </c>
      <c r="G5" s="13">
        <v>0.93</v>
      </c>
      <c r="H5" s="13">
        <v>4.3499999999999996</v>
      </c>
      <c r="I5" s="13">
        <v>5</v>
      </c>
      <c r="J5" s="13">
        <v>800</v>
      </c>
      <c r="K5" s="13">
        <v>43.43</v>
      </c>
      <c r="L5" s="13">
        <v>19.72</v>
      </c>
      <c r="M5" s="13">
        <v>12.67</v>
      </c>
      <c r="N5" s="13">
        <v>19502.52</v>
      </c>
    </row>
    <row r="6" spans="1:14">
      <c r="A6" s="13" t="s">
        <v>75</v>
      </c>
      <c r="B6" s="13">
        <v>1</v>
      </c>
      <c r="C6" s="13">
        <v>5</v>
      </c>
      <c r="D6" s="13">
        <v>5</v>
      </c>
      <c r="E6" s="13">
        <v>0.45</v>
      </c>
      <c r="F6" s="13">
        <v>0.6</v>
      </c>
      <c r="G6" s="13">
        <v>0.75</v>
      </c>
      <c r="H6" s="13">
        <v>10.82</v>
      </c>
      <c r="I6" s="13">
        <v>4</v>
      </c>
      <c r="J6" s="13">
        <v>1600</v>
      </c>
      <c r="K6" s="13">
        <v>19.05</v>
      </c>
      <c r="L6" s="13">
        <v>8.65</v>
      </c>
      <c r="M6" s="13">
        <v>7.67</v>
      </c>
      <c r="N6" s="13">
        <v>17419.310000000001</v>
      </c>
    </row>
    <row r="7" spans="1:14">
      <c r="A7" s="13" t="s">
        <v>75</v>
      </c>
      <c r="B7" s="13">
        <v>1</v>
      </c>
      <c r="C7" s="13">
        <v>6</v>
      </c>
      <c r="D7" s="13">
        <v>6</v>
      </c>
      <c r="E7" s="13">
        <v>0.21</v>
      </c>
      <c r="F7" s="13">
        <v>0.3</v>
      </c>
      <c r="G7" s="13">
        <v>0.68</v>
      </c>
      <c r="H7" s="13">
        <v>14.43</v>
      </c>
      <c r="I7" s="13">
        <v>2</v>
      </c>
      <c r="J7" s="13">
        <v>1100</v>
      </c>
      <c r="K7" s="13">
        <v>10.56</v>
      </c>
      <c r="L7" s="13">
        <v>4.8</v>
      </c>
      <c r="M7" s="13">
        <v>5.15</v>
      </c>
      <c r="N7" s="13">
        <v>10521.78</v>
      </c>
    </row>
    <row r="8" spans="1:14">
      <c r="A8" s="13" t="s">
        <v>75</v>
      </c>
      <c r="B8" s="13">
        <v>1</v>
      </c>
      <c r="C8" s="13">
        <v>7</v>
      </c>
      <c r="D8" s="13">
        <v>7</v>
      </c>
      <c r="E8" s="13">
        <v>0.47</v>
      </c>
      <c r="F8" s="13">
        <v>0.6</v>
      </c>
      <c r="G8" s="13">
        <v>0.79</v>
      </c>
      <c r="H8" s="13">
        <v>6.49</v>
      </c>
      <c r="I8" s="13">
        <v>4</v>
      </c>
      <c r="J8" s="13">
        <v>1000</v>
      </c>
      <c r="K8" s="13">
        <v>16.989999999999998</v>
      </c>
      <c r="L8" s="13">
        <v>7.71</v>
      </c>
      <c r="M8" s="13">
        <v>7.79</v>
      </c>
      <c r="N8" s="13">
        <v>12793.67</v>
      </c>
    </row>
    <row r="9" spans="1:14">
      <c r="A9" s="13" t="s">
        <v>75</v>
      </c>
      <c r="B9" s="13">
        <v>1</v>
      </c>
      <c r="C9" s="13">
        <v>8</v>
      </c>
      <c r="D9" s="13">
        <v>8</v>
      </c>
      <c r="E9" s="13">
        <v>0.64</v>
      </c>
      <c r="F9" s="13">
        <v>0.7</v>
      </c>
      <c r="G9" s="13">
        <v>0.91</v>
      </c>
      <c r="H9" s="13">
        <v>5.59</v>
      </c>
      <c r="I9" s="13">
        <v>5</v>
      </c>
      <c r="J9" s="13">
        <v>1000</v>
      </c>
      <c r="K9" s="13">
        <v>4.74</v>
      </c>
      <c r="L9" s="13">
        <v>2.15</v>
      </c>
      <c r="M9" s="13">
        <v>2.42</v>
      </c>
      <c r="N9" s="13">
        <v>6260.92</v>
      </c>
    </row>
    <row r="10" spans="1:14">
      <c r="A10" s="13" t="s">
        <v>75</v>
      </c>
      <c r="B10" s="13">
        <v>1</v>
      </c>
      <c r="C10" s="13">
        <v>9</v>
      </c>
      <c r="D10" s="13">
        <v>9</v>
      </c>
      <c r="E10" s="13">
        <v>0.5</v>
      </c>
      <c r="F10" s="13">
        <v>0.6</v>
      </c>
      <c r="G10" s="13">
        <v>0.83</v>
      </c>
      <c r="H10" s="13">
        <v>7.93</v>
      </c>
      <c r="I10" s="13">
        <v>4</v>
      </c>
      <c r="J10" s="13">
        <v>1200</v>
      </c>
      <c r="K10" s="13">
        <v>36.130000000000003</v>
      </c>
      <c r="L10" s="13">
        <v>16.399999999999999</v>
      </c>
      <c r="M10" s="13">
        <v>1.17</v>
      </c>
      <c r="N10" s="13">
        <v>19089.009999999998</v>
      </c>
    </row>
    <row r="11" spans="1:14">
      <c r="A11" s="13" t="s">
        <v>75</v>
      </c>
      <c r="B11" s="13">
        <v>1</v>
      </c>
      <c r="C11" s="13">
        <v>10</v>
      </c>
      <c r="D11" s="13">
        <v>10</v>
      </c>
      <c r="E11" s="13">
        <v>0.64</v>
      </c>
      <c r="F11" s="13">
        <v>0.7</v>
      </c>
      <c r="G11" s="13">
        <v>0.91</v>
      </c>
      <c r="H11" s="13">
        <v>8.08</v>
      </c>
      <c r="I11" s="13">
        <v>5</v>
      </c>
      <c r="J11" s="13">
        <v>1400</v>
      </c>
      <c r="K11" s="13">
        <v>38.71</v>
      </c>
      <c r="L11" s="13">
        <v>17.579999999999998</v>
      </c>
      <c r="M11" s="13">
        <v>15.02</v>
      </c>
      <c r="N11" s="13">
        <v>19033.02</v>
      </c>
    </row>
    <row r="12" spans="1:14">
      <c r="A12" s="13" t="s">
        <v>75</v>
      </c>
      <c r="B12" s="13">
        <v>1</v>
      </c>
      <c r="C12" s="13">
        <v>11</v>
      </c>
      <c r="D12" s="13">
        <v>11</v>
      </c>
      <c r="E12" s="13">
        <v>0.56000000000000005</v>
      </c>
      <c r="F12" s="13">
        <v>0.6</v>
      </c>
      <c r="G12" s="13">
        <v>0.92</v>
      </c>
      <c r="H12" s="13">
        <v>4.33</v>
      </c>
      <c r="I12" s="13">
        <v>4</v>
      </c>
      <c r="J12" s="13">
        <v>700</v>
      </c>
      <c r="K12" s="13">
        <v>8.9499999999999993</v>
      </c>
      <c r="L12" s="13">
        <v>4.0599999999999996</v>
      </c>
      <c r="M12" s="13">
        <v>4.18</v>
      </c>
      <c r="N12" s="13">
        <v>9299.44</v>
      </c>
    </row>
    <row r="13" spans="1:14">
      <c r="A13" s="13" t="s">
        <v>75</v>
      </c>
      <c r="B13" s="13">
        <v>1</v>
      </c>
      <c r="C13" s="13">
        <v>12</v>
      </c>
      <c r="D13" s="13">
        <v>12</v>
      </c>
      <c r="E13" s="13">
        <v>0.62</v>
      </c>
      <c r="F13" s="13">
        <v>0.78</v>
      </c>
      <c r="G13" s="13">
        <v>0.8</v>
      </c>
      <c r="H13" s="13">
        <v>7.81</v>
      </c>
      <c r="I13" s="13">
        <v>6</v>
      </c>
      <c r="J13" s="13">
        <v>1500</v>
      </c>
      <c r="K13" s="13">
        <v>18.899999999999999</v>
      </c>
      <c r="L13" s="13">
        <v>8.58</v>
      </c>
      <c r="M13" s="13">
        <v>7.56</v>
      </c>
      <c r="N13" s="13">
        <v>15883.97</v>
      </c>
    </row>
    <row r="14" spans="1:14">
      <c r="A14" s="13" t="s">
        <v>27</v>
      </c>
      <c r="B14" s="13">
        <v>2</v>
      </c>
      <c r="C14" s="13">
        <v>1</v>
      </c>
      <c r="D14" s="13">
        <v>13</v>
      </c>
      <c r="E14" s="13">
        <v>0.69</v>
      </c>
      <c r="F14" s="13">
        <v>0.78</v>
      </c>
      <c r="G14" s="13">
        <v>0.88</v>
      </c>
      <c r="H14" s="13">
        <v>15.63</v>
      </c>
      <c r="I14" s="13">
        <v>6</v>
      </c>
      <c r="J14" s="13">
        <v>2900</v>
      </c>
      <c r="K14" s="13">
        <v>18.3</v>
      </c>
      <c r="L14" s="13">
        <v>8.31</v>
      </c>
      <c r="M14" s="13">
        <v>9.5</v>
      </c>
      <c r="N14" s="13">
        <v>11406.29</v>
      </c>
    </row>
    <row r="15" spans="1:14">
      <c r="A15" s="13" t="s">
        <v>27</v>
      </c>
      <c r="B15" s="13">
        <v>2</v>
      </c>
      <c r="C15" s="13">
        <v>2</v>
      </c>
      <c r="D15" s="13">
        <v>14</v>
      </c>
      <c r="E15" s="13">
        <v>0.8</v>
      </c>
      <c r="F15" s="13">
        <v>0.85</v>
      </c>
      <c r="G15" s="13">
        <v>0.94</v>
      </c>
      <c r="H15" s="13">
        <v>4.63</v>
      </c>
      <c r="I15" s="13">
        <v>7</v>
      </c>
      <c r="J15" s="13">
        <v>1000</v>
      </c>
      <c r="K15" s="13">
        <v>11.45</v>
      </c>
      <c r="L15" s="13">
        <v>5.2</v>
      </c>
      <c r="M15" s="13">
        <v>5.16</v>
      </c>
      <c r="N15" s="13">
        <v>6301.78</v>
      </c>
    </row>
    <row r="16" spans="1:14">
      <c r="A16" s="13" t="s">
        <v>27</v>
      </c>
      <c r="B16" s="13">
        <v>2</v>
      </c>
      <c r="C16" s="13">
        <v>3</v>
      </c>
      <c r="D16" s="13">
        <v>15</v>
      </c>
      <c r="E16" s="13">
        <v>0.63</v>
      </c>
      <c r="F16" s="13">
        <v>0.7</v>
      </c>
      <c r="G16" s="13">
        <v>0.9</v>
      </c>
      <c r="H16" s="13">
        <v>6.83</v>
      </c>
      <c r="I16" s="13">
        <v>5</v>
      </c>
      <c r="J16" s="13">
        <v>1200</v>
      </c>
      <c r="K16" s="13">
        <v>11.12</v>
      </c>
      <c r="L16" s="13">
        <v>5.05</v>
      </c>
      <c r="M16" s="13">
        <v>5.81</v>
      </c>
      <c r="N16" s="13">
        <v>10760.81</v>
      </c>
    </row>
    <row r="17" spans="1:14">
      <c r="A17" s="13" t="s">
        <v>27</v>
      </c>
      <c r="B17" s="13">
        <v>2</v>
      </c>
      <c r="C17" s="13">
        <v>4</v>
      </c>
      <c r="D17" s="13">
        <v>16</v>
      </c>
      <c r="E17" s="13">
        <v>0.7</v>
      </c>
      <c r="F17" s="13">
        <v>0.78</v>
      </c>
      <c r="G17" s="13">
        <v>0.9</v>
      </c>
      <c r="H17" s="13">
        <v>6.7</v>
      </c>
      <c r="I17" s="13">
        <v>6</v>
      </c>
      <c r="J17" s="13">
        <v>1300</v>
      </c>
      <c r="K17" s="13">
        <v>22.75</v>
      </c>
      <c r="L17" s="13">
        <v>10.33</v>
      </c>
      <c r="M17" s="13">
        <v>9.94</v>
      </c>
      <c r="N17" s="13">
        <v>11566.25</v>
      </c>
    </row>
    <row r="18" spans="1:14">
      <c r="A18" s="13" t="s">
        <v>27</v>
      </c>
      <c r="B18" s="13">
        <v>2</v>
      </c>
      <c r="C18" s="13">
        <v>5</v>
      </c>
      <c r="D18" s="13">
        <v>17</v>
      </c>
      <c r="E18" s="13">
        <v>0.7</v>
      </c>
      <c r="F18" s="13">
        <v>0.7</v>
      </c>
      <c r="G18" s="13">
        <v>1</v>
      </c>
      <c r="H18" s="13">
        <v>5.59</v>
      </c>
      <c r="I18" s="13">
        <v>5</v>
      </c>
      <c r="J18" s="13">
        <v>1000</v>
      </c>
      <c r="K18" s="13">
        <v>24.14</v>
      </c>
      <c r="L18" s="13">
        <v>10.96</v>
      </c>
      <c r="M18" s="13">
        <v>11.57</v>
      </c>
      <c r="N18" s="13">
        <v>12907.88</v>
      </c>
    </row>
    <row r="19" spans="1:14">
      <c r="A19" s="13" t="s">
        <v>27</v>
      </c>
      <c r="B19" s="13">
        <v>2</v>
      </c>
      <c r="C19" s="13">
        <v>6</v>
      </c>
      <c r="D19" s="13">
        <v>18</v>
      </c>
      <c r="E19" s="13">
        <v>0.75</v>
      </c>
      <c r="F19" s="13">
        <v>0.78</v>
      </c>
      <c r="G19" s="13">
        <v>0.97</v>
      </c>
      <c r="H19" s="13">
        <v>4.46</v>
      </c>
      <c r="I19" s="13">
        <v>6</v>
      </c>
      <c r="J19" s="13">
        <v>900</v>
      </c>
      <c r="K19" s="13">
        <v>16.73</v>
      </c>
      <c r="L19" s="13">
        <v>7.59</v>
      </c>
      <c r="M19" s="13">
        <v>8.4700000000000006</v>
      </c>
      <c r="N19" s="13">
        <v>10364.530000000001</v>
      </c>
    </row>
    <row r="20" spans="1:14">
      <c r="A20" s="13" t="s">
        <v>27</v>
      </c>
      <c r="B20" s="13">
        <v>2</v>
      </c>
      <c r="C20" s="13">
        <v>7</v>
      </c>
      <c r="D20" s="13">
        <v>19</v>
      </c>
      <c r="E20" s="13">
        <v>0.75</v>
      </c>
      <c r="F20" s="13">
        <v>0.9</v>
      </c>
      <c r="G20" s="13">
        <v>0.83</v>
      </c>
      <c r="H20" s="13">
        <v>8.18</v>
      </c>
      <c r="I20" s="13">
        <v>8</v>
      </c>
      <c r="J20" s="13">
        <v>1800</v>
      </c>
      <c r="K20" s="13">
        <v>20.440000000000001</v>
      </c>
      <c r="L20" s="13">
        <v>9.2799999999999994</v>
      </c>
      <c r="M20" s="13">
        <v>9.31</v>
      </c>
      <c r="N20" s="13">
        <v>9919.9699999999993</v>
      </c>
    </row>
    <row r="21" spans="1:14">
      <c r="A21" s="13" t="s">
        <v>27</v>
      </c>
      <c r="B21" s="13">
        <v>2</v>
      </c>
      <c r="C21" s="13">
        <v>8</v>
      </c>
      <c r="D21" s="13">
        <v>20</v>
      </c>
      <c r="E21" s="13">
        <v>0.71</v>
      </c>
      <c r="F21" s="13">
        <v>0.85</v>
      </c>
      <c r="G21" s="13">
        <v>0.84</v>
      </c>
      <c r="H21" s="13">
        <v>9.25</v>
      </c>
      <c r="I21" s="13">
        <v>7</v>
      </c>
      <c r="J21" s="13">
        <v>1900</v>
      </c>
      <c r="K21" s="13">
        <v>13.69</v>
      </c>
      <c r="L21" s="13">
        <v>6.22</v>
      </c>
      <c r="M21" s="13">
        <v>6.94</v>
      </c>
      <c r="N21" s="13">
        <v>8341.15</v>
      </c>
    </row>
    <row r="22" spans="1:14">
      <c r="A22" s="13" t="s">
        <v>27</v>
      </c>
      <c r="B22" s="13">
        <v>2</v>
      </c>
      <c r="C22" s="13">
        <v>9</v>
      </c>
      <c r="D22" s="13">
        <v>21</v>
      </c>
      <c r="E22" s="13">
        <v>0.62</v>
      </c>
      <c r="F22" s="13">
        <v>0.7</v>
      </c>
      <c r="G22" s="13">
        <v>0.89</v>
      </c>
      <c r="H22" s="13">
        <v>11.81</v>
      </c>
      <c r="I22" s="13">
        <v>5</v>
      </c>
      <c r="J22" s="13">
        <v>2000</v>
      </c>
      <c r="K22" s="13">
        <v>27.93</v>
      </c>
      <c r="L22" s="13">
        <v>12.68</v>
      </c>
      <c r="M22" s="13">
        <v>15.98</v>
      </c>
      <c r="N22" s="13">
        <v>12373.7</v>
      </c>
    </row>
    <row r="23" spans="1:14">
      <c r="A23" s="13" t="s">
        <v>27</v>
      </c>
      <c r="B23" s="13">
        <v>2</v>
      </c>
      <c r="C23" s="13">
        <v>10</v>
      </c>
      <c r="D23" s="13">
        <v>22</v>
      </c>
      <c r="E23" s="13">
        <v>0.65</v>
      </c>
      <c r="F23" s="13">
        <v>0.7</v>
      </c>
      <c r="G23" s="13">
        <v>0.93</v>
      </c>
      <c r="H23" s="13">
        <v>4.3499999999999996</v>
      </c>
      <c r="I23" s="13">
        <v>5</v>
      </c>
      <c r="J23" s="13">
        <v>800</v>
      </c>
      <c r="K23" s="13">
        <v>5.45</v>
      </c>
      <c r="L23" s="13">
        <v>2.4700000000000002</v>
      </c>
      <c r="M23" s="13">
        <v>3.29</v>
      </c>
      <c r="N23" s="13">
        <v>2415.92</v>
      </c>
    </row>
    <row r="24" spans="1:14">
      <c r="A24" s="13" t="s">
        <v>27</v>
      </c>
      <c r="B24" s="13">
        <v>2</v>
      </c>
      <c r="C24" s="13">
        <v>11</v>
      </c>
      <c r="D24" s="13">
        <v>23</v>
      </c>
      <c r="E24" s="13">
        <v>0.59</v>
      </c>
      <c r="F24" s="13">
        <v>0.7</v>
      </c>
      <c r="G24" s="13">
        <v>0.85</v>
      </c>
      <c r="H24" s="13">
        <v>5.59</v>
      </c>
      <c r="I24" s="13">
        <v>5</v>
      </c>
      <c r="J24" s="13">
        <v>1000</v>
      </c>
      <c r="K24" s="13">
        <v>19.04</v>
      </c>
      <c r="L24" s="13">
        <v>8.64</v>
      </c>
      <c r="M24" s="13">
        <v>10.039999999999999</v>
      </c>
      <c r="N24" s="13">
        <v>8954.69</v>
      </c>
    </row>
    <row r="25" spans="1:14">
      <c r="A25" s="13" t="s">
        <v>27</v>
      </c>
      <c r="B25" s="13">
        <v>2</v>
      </c>
      <c r="C25" s="13">
        <v>12</v>
      </c>
      <c r="D25" s="13">
        <v>24</v>
      </c>
      <c r="E25" s="13">
        <v>0.13</v>
      </c>
      <c r="F25" s="13">
        <v>0.3</v>
      </c>
      <c r="G25" s="13">
        <v>0.41</v>
      </c>
      <c r="H25" s="13">
        <v>15.87</v>
      </c>
      <c r="I25" s="13">
        <v>2</v>
      </c>
      <c r="J25" s="13">
        <v>1200</v>
      </c>
      <c r="K25" s="13">
        <v>6.05</v>
      </c>
      <c r="L25" s="13">
        <v>2.75</v>
      </c>
      <c r="M25" s="13">
        <v>3.77</v>
      </c>
      <c r="N25" s="13">
        <v>6263.13</v>
      </c>
    </row>
    <row r="26" spans="1:14">
      <c r="A26" s="13" t="s">
        <v>71</v>
      </c>
      <c r="B26" s="13">
        <v>3</v>
      </c>
      <c r="C26" s="13">
        <v>1</v>
      </c>
      <c r="D26" s="13">
        <v>25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>
      <c r="A27" s="13" t="s">
        <v>71</v>
      </c>
      <c r="B27" s="13">
        <v>3</v>
      </c>
      <c r="C27" s="13">
        <v>2</v>
      </c>
      <c r="D27" s="13">
        <v>26</v>
      </c>
      <c r="E27" s="13">
        <v>0.3</v>
      </c>
      <c r="F27" s="13">
        <v>0.3</v>
      </c>
      <c r="G27" s="13">
        <v>1</v>
      </c>
      <c r="H27" s="13">
        <v>1.44</v>
      </c>
      <c r="I27" s="13">
        <v>2</v>
      </c>
      <c r="J27" s="13">
        <v>200</v>
      </c>
      <c r="K27" s="13">
        <v>0.24</v>
      </c>
      <c r="L27" s="13">
        <v>0.11</v>
      </c>
      <c r="M27" s="13">
        <v>0.09</v>
      </c>
      <c r="N27" s="13">
        <v>336.47</v>
      </c>
    </row>
    <row r="28" spans="1:14">
      <c r="A28" s="13" t="s">
        <v>71</v>
      </c>
      <c r="B28" s="13">
        <v>3</v>
      </c>
      <c r="C28" s="13">
        <v>3</v>
      </c>
      <c r="D28" s="13">
        <v>27</v>
      </c>
      <c r="E28" s="13">
        <v>0.3</v>
      </c>
      <c r="F28" s="13">
        <v>0.3</v>
      </c>
      <c r="G28" s="13">
        <v>1</v>
      </c>
      <c r="H28" s="13">
        <v>1.44</v>
      </c>
      <c r="I28" s="13">
        <v>2</v>
      </c>
      <c r="J28" s="13">
        <v>200</v>
      </c>
      <c r="K28" s="13">
        <v>0.11</v>
      </c>
      <c r="L28" s="13">
        <v>0.05</v>
      </c>
      <c r="M28" s="13">
        <v>0</v>
      </c>
      <c r="N28" s="13">
        <v>94.37</v>
      </c>
    </row>
    <row r="29" spans="1:14">
      <c r="A29" s="13" t="s">
        <v>71</v>
      </c>
      <c r="B29" s="13">
        <v>3</v>
      </c>
      <c r="C29" s="13">
        <v>4</v>
      </c>
      <c r="D29" s="13">
        <v>28</v>
      </c>
      <c r="I29" s="13">
        <v>1</v>
      </c>
      <c r="J29" s="13">
        <v>100</v>
      </c>
      <c r="K29" s="13">
        <v>7.0000000000000007E-2</v>
      </c>
      <c r="L29" s="13">
        <v>0.03</v>
      </c>
      <c r="M29" s="13">
        <v>0.01</v>
      </c>
      <c r="N29" s="13">
        <v>41.85</v>
      </c>
    </row>
    <row r="30" spans="1:14">
      <c r="A30" s="13" t="s">
        <v>71</v>
      </c>
      <c r="B30" s="13">
        <v>3</v>
      </c>
      <c r="C30" s="13">
        <v>5</v>
      </c>
      <c r="D30" s="13">
        <v>29</v>
      </c>
      <c r="H30" s="13">
        <v>1.44</v>
      </c>
      <c r="I30" s="13">
        <v>1</v>
      </c>
      <c r="J30" s="13">
        <v>200</v>
      </c>
      <c r="K30" s="13">
        <v>23.44</v>
      </c>
      <c r="L30" s="13">
        <v>10.64</v>
      </c>
      <c r="M30" s="13">
        <v>8.9600000000000009</v>
      </c>
      <c r="N30" s="13">
        <v>9381.59</v>
      </c>
    </row>
    <row r="31" spans="1:14">
      <c r="A31" s="13" t="s">
        <v>71</v>
      </c>
      <c r="B31" s="13">
        <v>3</v>
      </c>
      <c r="C31" s="13">
        <v>6</v>
      </c>
      <c r="D31" s="13">
        <v>30</v>
      </c>
      <c r="E31" s="13">
        <v>0.3</v>
      </c>
      <c r="F31" s="13">
        <v>0.3</v>
      </c>
      <c r="G31" s="13">
        <v>1</v>
      </c>
      <c r="H31" s="13">
        <v>1.44</v>
      </c>
      <c r="I31" s="13">
        <v>2</v>
      </c>
      <c r="J31" s="13">
        <v>200</v>
      </c>
      <c r="K31" s="13">
        <v>2.2599999999999998</v>
      </c>
      <c r="L31" s="13">
        <v>1.02</v>
      </c>
      <c r="M31" s="13">
        <v>1.1499999999999999</v>
      </c>
      <c r="N31" s="13">
        <v>2115.25</v>
      </c>
    </row>
    <row r="32" spans="1:14">
      <c r="A32" s="13" t="s">
        <v>71</v>
      </c>
      <c r="B32" s="13">
        <v>3</v>
      </c>
      <c r="C32" s="13">
        <v>7</v>
      </c>
      <c r="D32" s="13">
        <v>31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>
      <c r="A33" s="13" t="s">
        <v>71</v>
      </c>
      <c r="B33" s="13">
        <v>3</v>
      </c>
      <c r="C33" s="13">
        <v>8</v>
      </c>
      <c r="D33" s="13">
        <v>32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>
      <c r="A34" s="13" t="s">
        <v>71</v>
      </c>
      <c r="B34" s="13">
        <v>3</v>
      </c>
      <c r="C34" s="13">
        <v>9</v>
      </c>
      <c r="D34" s="13">
        <v>33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>
      <c r="A35" s="13" t="s">
        <v>71</v>
      </c>
      <c r="B35" s="13">
        <v>3</v>
      </c>
      <c r="C35" s="13">
        <v>10</v>
      </c>
      <c r="D35" s="13">
        <v>34</v>
      </c>
      <c r="I35" s="13">
        <v>1</v>
      </c>
      <c r="J35" s="13">
        <v>100</v>
      </c>
      <c r="K35" s="13">
        <v>0.05</v>
      </c>
      <c r="L35" s="13">
        <v>0.02</v>
      </c>
      <c r="M35" s="13">
        <v>0.01</v>
      </c>
      <c r="N35" s="13">
        <v>33.18</v>
      </c>
    </row>
    <row r="36" spans="1:14">
      <c r="A36" s="13" t="s">
        <v>71</v>
      </c>
      <c r="B36" s="13">
        <v>3</v>
      </c>
      <c r="C36" s="13">
        <v>11</v>
      </c>
      <c r="D36" s="13">
        <v>35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>
      <c r="A37" s="13" t="s">
        <v>71</v>
      </c>
      <c r="B37" s="13">
        <v>3</v>
      </c>
      <c r="C37" s="13">
        <v>12</v>
      </c>
      <c r="D37" s="13">
        <v>36</v>
      </c>
      <c r="E37" s="13">
        <v>0.3</v>
      </c>
      <c r="F37" s="13">
        <v>0.3</v>
      </c>
      <c r="G37" s="13">
        <v>1</v>
      </c>
      <c r="H37" s="13">
        <v>1.44</v>
      </c>
      <c r="I37" s="13">
        <v>2</v>
      </c>
      <c r="J37" s="13">
        <v>200</v>
      </c>
      <c r="K37" s="13">
        <v>0.19</v>
      </c>
      <c r="L37" s="13">
        <v>0.09</v>
      </c>
      <c r="M37" s="13">
        <v>7.0000000000000007E-2</v>
      </c>
      <c r="N37" s="13">
        <v>469.86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workbookViewId="0">
      <pane ySplit="1" topLeftCell="A2" activePane="bottomLeft" state="frozen"/>
      <selection pane="bottomLeft" sqref="A1:XFD1"/>
    </sheetView>
  </sheetViews>
  <sheetFormatPr baseColWidth="10" defaultRowHeight="15"/>
  <cols>
    <col min="4" max="4" width="15" bestFit="1" customWidth="1"/>
    <col min="5" max="5" width="23.85546875" bestFit="1" customWidth="1"/>
    <col min="6" max="6" width="11.5703125" customWidth="1"/>
    <col min="7" max="7" width="13.5703125" bestFit="1" customWidth="1"/>
    <col min="8" max="8" width="11.85546875" bestFit="1" customWidth="1"/>
    <col min="9" max="10" width="15.7109375" bestFit="1" customWidth="1"/>
    <col min="11" max="11" width="10.85546875" bestFit="1" customWidth="1"/>
    <col min="12" max="12" width="12.140625" bestFit="1" customWidth="1"/>
    <col min="13" max="13" width="10" bestFit="1" customWidth="1"/>
  </cols>
  <sheetData>
    <row r="1" spans="1:16" s="5" customFormat="1">
      <c r="A1" s="3" t="s">
        <v>58</v>
      </c>
      <c r="B1" s="3" t="s">
        <v>57</v>
      </c>
      <c r="C1" s="3" t="s">
        <v>0</v>
      </c>
      <c r="D1" s="3" t="s">
        <v>1</v>
      </c>
      <c r="E1" s="3" t="s">
        <v>2</v>
      </c>
      <c r="F1" s="3" t="s">
        <v>94</v>
      </c>
      <c r="G1" s="3" t="s">
        <v>56</v>
      </c>
      <c r="H1" s="3" t="s">
        <v>86</v>
      </c>
      <c r="I1" s="3" t="s">
        <v>87</v>
      </c>
      <c r="J1" s="3" t="s">
        <v>88</v>
      </c>
      <c r="K1" s="3" t="s">
        <v>3</v>
      </c>
      <c r="L1" s="4" t="s">
        <v>89</v>
      </c>
      <c r="M1" s="4" t="s">
        <v>28</v>
      </c>
      <c r="N1" s="4" t="s">
        <v>29</v>
      </c>
      <c r="O1" s="7" t="s">
        <v>84</v>
      </c>
      <c r="P1" s="7" t="s">
        <v>85</v>
      </c>
    </row>
    <row r="2" spans="1:16">
      <c r="A2" t="s">
        <v>27</v>
      </c>
      <c r="B2">
        <v>1</v>
      </c>
      <c r="C2">
        <v>1</v>
      </c>
      <c r="D2" t="s">
        <v>15</v>
      </c>
      <c r="E2" t="s">
        <v>16</v>
      </c>
      <c r="F2" t="s">
        <v>64</v>
      </c>
      <c r="G2">
        <v>417</v>
      </c>
      <c r="H2">
        <v>518</v>
      </c>
      <c r="I2">
        <v>15</v>
      </c>
      <c r="J2">
        <v>21</v>
      </c>
      <c r="K2">
        <v>461</v>
      </c>
      <c r="L2">
        <v>18</v>
      </c>
      <c r="M2">
        <v>4.6100000000000003</v>
      </c>
      <c r="N2">
        <f t="shared" ref="N2:N33" si="0">((G2+H2)/2)/100</f>
        <v>4.6749999999999998</v>
      </c>
      <c r="O2">
        <f t="shared" ref="O2:O33" si="1">(0.026884+(0.001191*POWER(L2,2)*M2)+0.044529*L2-0.01516*M2)+(1.025041+0.023663*POWER(L2,2)*M2-0.17071*M2-0.09615*LOG(M2)+(-0.43154+0.011037*POWER(L2,2)*M2+0.113602*L2+0.307809*LOG(L2)))</f>
        <v>56.540684870547139</v>
      </c>
      <c r="P2">
        <f t="shared" ref="P2:P33" si="2">O2*0.454</f>
        <v>25.669470931228403</v>
      </c>
    </row>
    <row r="3" spans="1:16">
      <c r="A3" t="s">
        <v>27</v>
      </c>
      <c r="B3">
        <v>1</v>
      </c>
      <c r="C3">
        <v>1</v>
      </c>
      <c r="D3" t="s">
        <v>4</v>
      </c>
      <c r="E3" t="s">
        <v>5</v>
      </c>
      <c r="F3" t="s">
        <v>59</v>
      </c>
      <c r="G3">
        <v>410</v>
      </c>
      <c r="H3">
        <v>364</v>
      </c>
      <c r="I3">
        <v>15</v>
      </c>
      <c r="J3">
        <v>13</v>
      </c>
      <c r="K3">
        <v>261</v>
      </c>
      <c r="L3">
        <v>14</v>
      </c>
      <c r="M3">
        <v>2.61</v>
      </c>
      <c r="N3">
        <f t="shared" si="0"/>
        <v>3.87</v>
      </c>
      <c r="O3">
        <f t="shared" si="1"/>
        <v>21.022226799753508</v>
      </c>
      <c r="P3">
        <f t="shared" si="2"/>
        <v>9.544090967088092</v>
      </c>
    </row>
    <row r="4" spans="1:16">
      <c r="A4" t="s">
        <v>27</v>
      </c>
      <c r="B4">
        <v>1</v>
      </c>
      <c r="C4">
        <v>1</v>
      </c>
      <c r="D4" t="s">
        <v>4</v>
      </c>
      <c r="E4" t="s">
        <v>5</v>
      </c>
      <c r="F4" t="s">
        <v>59</v>
      </c>
      <c r="G4">
        <v>300</v>
      </c>
      <c r="H4">
        <v>275</v>
      </c>
      <c r="I4">
        <v>11</v>
      </c>
      <c r="J4">
        <v>8</v>
      </c>
      <c r="K4">
        <v>206</v>
      </c>
      <c r="L4">
        <v>9.5</v>
      </c>
      <c r="M4">
        <v>2.06</v>
      </c>
      <c r="N4">
        <f t="shared" si="0"/>
        <v>2.875</v>
      </c>
      <c r="O4">
        <f t="shared" si="1"/>
        <v>8.6831863569818619</v>
      </c>
      <c r="P4">
        <f t="shared" si="2"/>
        <v>3.9421666060697653</v>
      </c>
    </row>
    <row r="5" spans="1:16">
      <c r="A5" t="s">
        <v>27</v>
      </c>
      <c r="B5">
        <v>1</v>
      </c>
      <c r="C5">
        <v>1</v>
      </c>
      <c r="D5" t="s">
        <v>15</v>
      </c>
      <c r="E5" t="s">
        <v>16</v>
      </c>
      <c r="F5" t="s">
        <v>64</v>
      </c>
      <c r="G5">
        <v>363</v>
      </c>
      <c r="H5">
        <v>389</v>
      </c>
      <c r="I5">
        <v>9</v>
      </c>
      <c r="J5">
        <v>10</v>
      </c>
      <c r="K5">
        <v>438</v>
      </c>
      <c r="L5">
        <v>9.5</v>
      </c>
      <c r="M5">
        <v>4.38</v>
      </c>
      <c r="N5">
        <f t="shared" si="0"/>
        <v>3.76</v>
      </c>
      <c r="O5">
        <f t="shared" si="1"/>
        <v>15.735326134495388</v>
      </c>
      <c r="P5">
        <f t="shared" si="2"/>
        <v>7.1438380650609066</v>
      </c>
    </row>
    <row r="6" spans="1:16">
      <c r="A6" t="s">
        <v>27</v>
      </c>
      <c r="B6">
        <v>1</v>
      </c>
      <c r="C6">
        <v>1</v>
      </c>
      <c r="D6" t="s">
        <v>17</v>
      </c>
      <c r="E6" t="s">
        <v>18</v>
      </c>
      <c r="F6" t="s">
        <v>65</v>
      </c>
      <c r="G6">
        <v>190</v>
      </c>
      <c r="H6">
        <v>214</v>
      </c>
      <c r="I6">
        <v>10</v>
      </c>
      <c r="J6">
        <v>9</v>
      </c>
      <c r="K6">
        <v>409</v>
      </c>
      <c r="L6">
        <v>9.5</v>
      </c>
      <c r="M6">
        <v>4.09</v>
      </c>
      <c r="N6">
        <f t="shared" si="0"/>
        <v>2.02</v>
      </c>
      <c r="O6">
        <f t="shared" si="1"/>
        <v>14.85273177665545</v>
      </c>
      <c r="P6">
        <f t="shared" si="2"/>
        <v>6.7431402266015743</v>
      </c>
    </row>
    <row r="7" spans="1:16">
      <c r="A7" t="s">
        <v>27</v>
      </c>
      <c r="B7">
        <v>1</v>
      </c>
      <c r="C7">
        <v>1</v>
      </c>
      <c r="D7" t="s">
        <v>17</v>
      </c>
      <c r="E7" t="s">
        <v>18</v>
      </c>
      <c r="F7" t="s">
        <v>65</v>
      </c>
      <c r="G7">
        <v>288</v>
      </c>
      <c r="H7">
        <v>227</v>
      </c>
      <c r="I7">
        <v>7</v>
      </c>
      <c r="J7">
        <v>8</v>
      </c>
      <c r="K7">
        <v>352</v>
      </c>
      <c r="L7">
        <v>7.5</v>
      </c>
      <c r="M7">
        <v>3.52</v>
      </c>
      <c r="N7">
        <f t="shared" si="0"/>
        <v>2.5750000000000002</v>
      </c>
      <c r="O7">
        <f t="shared" si="1"/>
        <v>8.4753247553299129</v>
      </c>
      <c r="P7">
        <f t="shared" si="2"/>
        <v>3.8477974389197804</v>
      </c>
    </row>
    <row r="8" spans="1:16">
      <c r="A8" t="s">
        <v>27</v>
      </c>
      <c r="B8">
        <v>1</v>
      </c>
      <c r="C8">
        <v>1</v>
      </c>
      <c r="D8" t="s">
        <v>17</v>
      </c>
      <c r="E8" t="s">
        <v>18</v>
      </c>
      <c r="F8" t="s">
        <v>65</v>
      </c>
      <c r="G8">
        <v>270</v>
      </c>
      <c r="H8">
        <v>180</v>
      </c>
      <c r="I8">
        <v>6</v>
      </c>
      <c r="J8">
        <v>8</v>
      </c>
      <c r="K8">
        <v>398</v>
      </c>
      <c r="L8">
        <v>7</v>
      </c>
      <c r="M8">
        <v>3.98</v>
      </c>
      <c r="N8">
        <f t="shared" si="0"/>
        <v>2.25</v>
      </c>
      <c r="O8">
        <f t="shared" si="1"/>
        <v>8.1894522452188632</v>
      </c>
      <c r="P8">
        <f t="shared" si="2"/>
        <v>3.718011319329364</v>
      </c>
    </row>
    <row r="9" spans="1:16">
      <c r="A9" t="s">
        <v>27</v>
      </c>
      <c r="B9">
        <v>1</v>
      </c>
      <c r="C9">
        <v>1</v>
      </c>
      <c r="D9" t="s">
        <v>8</v>
      </c>
      <c r="E9" t="s">
        <v>9</v>
      </c>
      <c r="F9" t="s">
        <v>61</v>
      </c>
      <c r="G9">
        <v>284</v>
      </c>
      <c r="H9">
        <v>252</v>
      </c>
      <c r="I9">
        <v>7</v>
      </c>
      <c r="J9">
        <v>6.5</v>
      </c>
      <c r="K9">
        <v>263</v>
      </c>
      <c r="L9">
        <v>6.75</v>
      </c>
      <c r="M9">
        <v>2.63</v>
      </c>
      <c r="N9">
        <f t="shared" si="0"/>
        <v>2.68</v>
      </c>
      <c r="O9">
        <f t="shared" si="1"/>
        <v>5.7146156679190545</v>
      </c>
      <c r="P9">
        <f t="shared" si="2"/>
        <v>2.594435513235251</v>
      </c>
    </row>
    <row r="10" spans="1:16">
      <c r="A10" t="s">
        <v>27</v>
      </c>
      <c r="B10">
        <v>1</v>
      </c>
      <c r="C10">
        <v>1</v>
      </c>
      <c r="D10" t="s">
        <v>17</v>
      </c>
      <c r="E10" t="s">
        <v>18</v>
      </c>
      <c r="F10" t="s">
        <v>65</v>
      </c>
      <c r="G10">
        <v>190</v>
      </c>
      <c r="H10">
        <v>160</v>
      </c>
      <c r="I10">
        <v>7</v>
      </c>
      <c r="J10">
        <v>6</v>
      </c>
      <c r="K10">
        <v>407</v>
      </c>
      <c r="L10">
        <v>6.5</v>
      </c>
      <c r="M10">
        <v>4.07</v>
      </c>
      <c r="N10">
        <f t="shared" si="0"/>
        <v>1.75</v>
      </c>
      <c r="O10">
        <f t="shared" si="1"/>
        <v>7.2550817774478755</v>
      </c>
      <c r="P10">
        <f t="shared" si="2"/>
        <v>3.2938071269613354</v>
      </c>
    </row>
    <row r="11" spans="1:16">
      <c r="A11" t="s">
        <v>27</v>
      </c>
      <c r="B11">
        <v>1</v>
      </c>
      <c r="C11">
        <v>1</v>
      </c>
      <c r="D11" t="s">
        <v>23</v>
      </c>
      <c r="E11" t="s">
        <v>30</v>
      </c>
      <c r="F11" t="s">
        <v>68</v>
      </c>
      <c r="G11">
        <v>204</v>
      </c>
      <c r="H11">
        <v>273</v>
      </c>
      <c r="I11">
        <v>6</v>
      </c>
      <c r="J11">
        <v>7</v>
      </c>
      <c r="K11">
        <v>247</v>
      </c>
      <c r="L11">
        <v>6.5</v>
      </c>
      <c r="M11">
        <v>2.4700000000000002</v>
      </c>
      <c r="N11">
        <f t="shared" si="0"/>
        <v>2.3849999999999998</v>
      </c>
      <c r="O11">
        <f t="shared" si="1"/>
        <v>5.1470968678389646</v>
      </c>
      <c r="P11">
        <f t="shared" si="2"/>
        <v>2.3367819779988901</v>
      </c>
    </row>
    <row r="12" spans="1:16">
      <c r="A12" t="s">
        <v>27</v>
      </c>
      <c r="B12">
        <v>1</v>
      </c>
      <c r="C12">
        <v>1</v>
      </c>
      <c r="D12" t="s">
        <v>23</v>
      </c>
      <c r="E12" t="s">
        <v>30</v>
      </c>
      <c r="F12" t="s">
        <v>68</v>
      </c>
      <c r="G12">
        <v>555</v>
      </c>
      <c r="H12">
        <v>303</v>
      </c>
      <c r="I12">
        <v>7</v>
      </c>
      <c r="J12">
        <v>5</v>
      </c>
      <c r="K12">
        <v>282</v>
      </c>
      <c r="L12">
        <v>6</v>
      </c>
      <c r="M12">
        <v>2.82</v>
      </c>
      <c r="N12">
        <f t="shared" si="0"/>
        <v>4.29</v>
      </c>
      <c r="O12">
        <f t="shared" si="1"/>
        <v>4.8849024264644321</v>
      </c>
      <c r="P12">
        <f t="shared" si="2"/>
        <v>2.2177457016148523</v>
      </c>
    </row>
    <row r="13" spans="1:16">
      <c r="A13" t="s">
        <v>27</v>
      </c>
      <c r="B13">
        <v>1</v>
      </c>
      <c r="C13">
        <v>1</v>
      </c>
      <c r="D13" t="s">
        <v>17</v>
      </c>
      <c r="E13" t="s">
        <v>18</v>
      </c>
      <c r="F13" t="s">
        <v>65</v>
      </c>
      <c r="G13">
        <v>223</v>
      </c>
      <c r="H13">
        <v>202</v>
      </c>
      <c r="I13">
        <v>4</v>
      </c>
      <c r="J13">
        <v>6</v>
      </c>
      <c r="K13">
        <v>415</v>
      </c>
      <c r="L13">
        <v>5</v>
      </c>
      <c r="M13">
        <v>4.1500000000000004</v>
      </c>
      <c r="N13">
        <f t="shared" si="0"/>
        <v>2.125</v>
      </c>
      <c r="O13">
        <f t="shared" si="1"/>
        <v>4.5190946835657977</v>
      </c>
      <c r="P13">
        <f t="shared" si="2"/>
        <v>2.0516689863388722</v>
      </c>
    </row>
    <row r="14" spans="1:16">
      <c r="A14" t="s">
        <v>27</v>
      </c>
      <c r="B14">
        <v>1</v>
      </c>
      <c r="C14">
        <v>1</v>
      </c>
      <c r="D14" t="s">
        <v>17</v>
      </c>
      <c r="E14" t="s">
        <v>18</v>
      </c>
      <c r="F14" t="s">
        <v>65</v>
      </c>
      <c r="G14">
        <v>110</v>
      </c>
      <c r="H14">
        <v>105</v>
      </c>
      <c r="I14">
        <v>5</v>
      </c>
      <c r="J14">
        <v>5</v>
      </c>
      <c r="K14">
        <v>281</v>
      </c>
      <c r="L14">
        <v>5</v>
      </c>
      <c r="M14">
        <v>2.81</v>
      </c>
      <c r="N14">
        <f t="shared" si="0"/>
        <v>1.075</v>
      </c>
      <c r="O14">
        <f t="shared" si="1"/>
        <v>3.5820941954057921</v>
      </c>
      <c r="P14">
        <f t="shared" si="2"/>
        <v>1.6262707647142296</v>
      </c>
    </row>
    <row r="15" spans="1:16">
      <c r="A15" t="s">
        <v>27</v>
      </c>
      <c r="B15">
        <v>1</v>
      </c>
      <c r="C15">
        <v>1</v>
      </c>
      <c r="D15" t="s">
        <v>17</v>
      </c>
      <c r="E15" t="s">
        <v>18</v>
      </c>
      <c r="F15" t="s">
        <v>65</v>
      </c>
      <c r="G15">
        <v>177</v>
      </c>
      <c r="H15">
        <v>162</v>
      </c>
      <c r="I15">
        <v>4.5</v>
      </c>
      <c r="J15">
        <v>5</v>
      </c>
      <c r="K15">
        <v>263</v>
      </c>
      <c r="L15">
        <v>4.75</v>
      </c>
      <c r="M15">
        <v>2.63</v>
      </c>
      <c r="N15">
        <f t="shared" si="0"/>
        <v>1.6950000000000001</v>
      </c>
      <c r="O15">
        <f t="shared" si="1"/>
        <v>3.1803322961927303</v>
      </c>
      <c r="P15">
        <f t="shared" si="2"/>
        <v>1.4438708624714995</v>
      </c>
    </row>
    <row r="16" spans="1:16">
      <c r="A16" t="s">
        <v>27</v>
      </c>
      <c r="B16">
        <v>1</v>
      </c>
      <c r="C16">
        <v>1</v>
      </c>
      <c r="D16" t="s">
        <v>19</v>
      </c>
      <c r="E16" t="s">
        <v>20</v>
      </c>
      <c r="F16" t="s">
        <v>66</v>
      </c>
      <c r="G16">
        <v>165</v>
      </c>
      <c r="H16">
        <v>139</v>
      </c>
      <c r="I16">
        <v>4</v>
      </c>
      <c r="J16">
        <v>3.5</v>
      </c>
      <c r="K16">
        <v>283</v>
      </c>
      <c r="L16">
        <v>3.75</v>
      </c>
      <c r="M16">
        <v>2.83</v>
      </c>
      <c r="N16">
        <f t="shared" si="0"/>
        <v>1.52</v>
      </c>
      <c r="O16">
        <f t="shared" si="1"/>
        <v>2.248966515337341</v>
      </c>
      <c r="P16">
        <f t="shared" si="2"/>
        <v>1.0210307979631528</v>
      </c>
    </row>
    <row r="17" spans="1:16">
      <c r="A17" t="s">
        <v>27</v>
      </c>
      <c r="B17">
        <v>1</v>
      </c>
      <c r="C17">
        <v>1</v>
      </c>
      <c r="D17" t="s">
        <v>8</v>
      </c>
      <c r="E17" t="s">
        <v>9</v>
      </c>
      <c r="F17" t="s">
        <v>61</v>
      </c>
      <c r="G17">
        <v>290</v>
      </c>
      <c r="H17">
        <v>265</v>
      </c>
      <c r="I17">
        <v>3.5</v>
      </c>
      <c r="J17">
        <v>3</v>
      </c>
      <c r="K17">
        <v>206</v>
      </c>
      <c r="L17">
        <v>3.25</v>
      </c>
      <c r="M17">
        <v>2.06</v>
      </c>
      <c r="N17">
        <f t="shared" si="0"/>
        <v>2.7749999999999999</v>
      </c>
      <c r="O17">
        <f t="shared" si="1"/>
        <v>1.6597458184710523</v>
      </c>
      <c r="P17">
        <f t="shared" si="2"/>
        <v>0.75352460158585777</v>
      </c>
    </row>
    <row r="18" spans="1:16">
      <c r="A18" t="s">
        <v>27</v>
      </c>
      <c r="B18">
        <v>1</v>
      </c>
      <c r="C18">
        <v>1</v>
      </c>
      <c r="D18" t="s">
        <v>8</v>
      </c>
      <c r="E18" t="s">
        <v>9</v>
      </c>
      <c r="F18" t="s">
        <v>61</v>
      </c>
      <c r="G18">
        <v>277</v>
      </c>
      <c r="H18">
        <v>251</v>
      </c>
      <c r="I18">
        <v>3</v>
      </c>
      <c r="J18">
        <v>3</v>
      </c>
      <c r="K18">
        <v>204</v>
      </c>
      <c r="L18">
        <v>3</v>
      </c>
      <c r="M18">
        <v>2.04</v>
      </c>
      <c r="N18">
        <f t="shared" si="0"/>
        <v>2.64</v>
      </c>
      <c r="O18">
        <f t="shared" si="1"/>
        <v>1.4916532356960044</v>
      </c>
      <c r="P18">
        <f t="shared" si="2"/>
        <v>0.67721056900598597</v>
      </c>
    </row>
    <row r="19" spans="1:16">
      <c r="A19" t="s">
        <v>27</v>
      </c>
      <c r="B19">
        <v>1</v>
      </c>
      <c r="C19">
        <v>1</v>
      </c>
      <c r="D19" t="s">
        <v>8</v>
      </c>
      <c r="E19" t="s">
        <v>9</v>
      </c>
      <c r="F19" t="s">
        <v>61</v>
      </c>
      <c r="G19">
        <v>116</v>
      </c>
      <c r="H19">
        <v>102</v>
      </c>
      <c r="I19">
        <v>3</v>
      </c>
      <c r="J19">
        <v>2.5</v>
      </c>
      <c r="K19">
        <v>126</v>
      </c>
      <c r="L19">
        <v>2.75</v>
      </c>
      <c r="M19">
        <v>1.26</v>
      </c>
      <c r="N19">
        <f t="shared" si="0"/>
        <v>1.0900000000000001</v>
      </c>
      <c r="O19">
        <f t="shared" si="1"/>
        <v>1.2886253454921457</v>
      </c>
      <c r="P19">
        <f t="shared" si="2"/>
        <v>0.58503590685343421</v>
      </c>
    </row>
    <row r="20" spans="1:16">
      <c r="A20" t="s">
        <v>27</v>
      </c>
      <c r="B20">
        <v>1</v>
      </c>
      <c r="C20">
        <v>1</v>
      </c>
      <c r="D20" t="s">
        <v>19</v>
      </c>
      <c r="E20" t="s">
        <v>20</v>
      </c>
      <c r="F20" t="s">
        <v>66</v>
      </c>
      <c r="G20">
        <v>127</v>
      </c>
      <c r="H20">
        <v>138</v>
      </c>
      <c r="I20">
        <v>3</v>
      </c>
      <c r="J20">
        <v>2.5</v>
      </c>
      <c r="K20">
        <v>256</v>
      </c>
      <c r="L20">
        <v>2.75</v>
      </c>
      <c r="M20">
        <v>2.56</v>
      </c>
      <c r="N20">
        <f t="shared" si="0"/>
        <v>1.325</v>
      </c>
      <c r="O20">
        <f t="shared" si="1"/>
        <v>1.3702460944904651</v>
      </c>
      <c r="P20">
        <f t="shared" si="2"/>
        <v>0.6220917268986712</v>
      </c>
    </row>
    <row r="21" spans="1:16">
      <c r="A21" t="s">
        <v>27</v>
      </c>
      <c r="B21">
        <v>1</v>
      </c>
      <c r="C21">
        <v>1</v>
      </c>
      <c r="D21" t="s">
        <v>19</v>
      </c>
      <c r="E21" t="s">
        <v>20</v>
      </c>
      <c r="F21" t="s">
        <v>66</v>
      </c>
      <c r="G21">
        <v>105</v>
      </c>
      <c r="H21">
        <v>125</v>
      </c>
      <c r="I21">
        <v>3</v>
      </c>
      <c r="J21">
        <v>2.5</v>
      </c>
      <c r="K21">
        <v>179</v>
      </c>
      <c r="L21">
        <v>2.75</v>
      </c>
      <c r="M21">
        <v>1.79</v>
      </c>
      <c r="N21">
        <f t="shared" si="0"/>
        <v>1.1499999999999999</v>
      </c>
      <c r="O21">
        <f t="shared" si="1"/>
        <v>1.3193086688514826</v>
      </c>
      <c r="P21">
        <f t="shared" si="2"/>
        <v>0.59896613565857315</v>
      </c>
    </row>
    <row r="22" spans="1:16">
      <c r="A22" t="s">
        <v>27</v>
      </c>
      <c r="B22">
        <v>1</v>
      </c>
      <c r="C22">
        <v>1</v>
      </c>
      <c r="D22" t="s">
        <v>19</v>
      </c>
      <c r="E22" t="s">
        <v>20</v>
      </c>
      <c r="F22" t="s">
        <v>66</v>
      </c>
      <c r="G22">
        <v>113</v>
      </c>
      <c r="H22">
        <v>116</v>
      </c>
      <c r="I22">
        <v>2</v>
      </c>
      <c r="J22">
        <v>2</v>
      </c>
      <c r="K22">
        <v>240</v>
      </c>
      <c r="L22">
        <v>2</v>
      </c>
      <c r="M22">
        <v>2.4</v>
      </c>
      <c r="N22">
        <f t="shared" si="0"/>
        <v>1.145</v>
      </c>
      <c r="O22">
        <f t="shared" si="1"/>
        <v>0.89121503104476352</v>
      </c>
      <c r="P22">
        <f t="shared" si="2"/>
        <v>0.40461162409432266</v>
      </c>
    </row>
    <row r="23" spans="1:16">
      <c r="A23" t="s">
        <v>27</v>
      </c>
      <c r="B23">
        <v>1</v>
      </c>
      <c r="C23">
        <v>1</v>
      </c>
      <c r="D23" t="s">
        <v>19</v>
      </c>
      <c r="E23" t="s">
        <v>20</v>
      </c>
      <c r="F23" t="s">
        <v>66</v>
      </c>
      <c r="G23">
        <v>73</v>
      </c>
      <c r="H23">
        <v>89</v>
      </c>
      <c r="I23">
        <v>2.5</v>
      </c>
      <c r="J23">
        <v>1.5</v>
      </c>
      <c r="K23">
        <v>197</v>
      </c>
      <c r="L23">
        <v>2</v>
      </c>
      <c r="M23">
        <v>1.97</v>
      </c>
      <c r="N23">
        <f t="shared" si="0"/>
        <v>0.81</v>
      </c>
      <c r="O23">
        <f t="shared" si="1"/>
        <v>0.91765099428989738</v>
      </c>
      <c r="P23">
        <f t="shared" si="2"/>
        <v>0.41661355140761341</v>
      </c>
    </row>
    <row r="24" spans="1:16">
      <c r="A24" t="s">
        <v>27</v>
      </c>
      <c r="B24">
        <v>1</v>
      </c>
      <c r="C24">
        <v>1</v>
      </c>
      <c r="D24" t="s">
        <v>19</v>
      </c>
      <c r="E24" t="s">
        <v>20</v>
      </c>
      <c r="F24" t="s">
        <v>66</v>
      </c>
      <c r="G24">
        <v>140</v>
      </c>
      <c r="H24">
        <v>115</v>
      </c>
      <c r="I24">
        <v>2</v>
      </c>
      <c r="J24">
        <v>1.5</v>
      </c>
      <c r="K24">
        <v>217</v>
      </c>
      <c r="L24">
        <v>1.75</v>
      </c>
      <c r="M24">
        <v>2.17</v>
      </c>
      <c r="N24">
        <f t="shared" si="0"/>
        <v>1.2749999999999999</v>
      </c>
      <c r="O24">
        <f t="shared" si="1"/>
        <v>0.77475317219354345</v>
      </c>
      <c r="P24">
        <f t="shared" si="2"/>
        <v>0.35173794017586874</v>
      </c>
    </row>
    <row r="25" spans="1:16">
      <c r="A25" t="s">
        <v>27</v>
      </c>
      <c r="B25">
        <v>1</v>
      </c>
      <c r="C25">
        <v>1</v>
      </c>
      <c r="D25" t="s">
        <v>19</v>
      </c>
      <c r="E25" t="s">
        <v>20</v>
      </c>
      <c r="F25" t="s">
        <v>66</v>
      </c>
      <c r="G25">
        <v>87</v>
      </c>
      <c r="H25">
        <v>65</v>
      </c>
      <c r="I25">
        <v>1.5</v>
      </c>
      <c r="J25">
        <v>2</v>
      </c>
      <c r="K25">
        <v>213</v>
      </c>
      <c r="L25">
        <v>1.75</v>
      </c>
      <c r="M25">
        <v>2.13</v>
      </c>
      <c r="N25">
        <f t="shared" si="0"/>
        <v>0.76</v>
      </c>
      <c r="O25">
        <f t="shared" si="1"/>
        <v>0.77856822923244506</v>
      </c>
      <c r="P25">
        <f t="shared" si="2"/>
        <v>0.35346997607153008</v>
      </c>
    </row>
    <row r="26" spans="1:16">
      <c r="A26" t="s">
        <v>27</v>
      </c>
      <c r="B26">
        <v>1</v>
      </c>
      <c r="C26">
        <v>1</v>
      </c>
      <c r="D26" t="s">
        <v>8</v>
      </c>
      <c r="E26" t="s">
        <v>10</v>
      </c>
      <c r="F26" t="s">
        <v>61</v>
      </c>
      <c r="G26">
        <v>76</v>
      </c>
      <c r="H26">
        <v>94</v>
      </c>
      <c r="I26">
        <v>1</v>
      </c>
      <c r="J26">
        <v>1</v>
      </c>
      <c r="K26">
        <v>186</v>
      </c>
      <c r="L26">
        <v>1</v>
      </c>
      <c r="M26">
        <v>1.86</v>
      </c>
      <c r="N26">
        <f t="shared" si="0"/>
        <v>0.85</v>
      </c>
      <c r="O26">
        <f t="shared" si="1"/>
        <v>0.47364139041344755</v>
      </c>
      <c r="P26">
        <f t="shared" si="2"/>
        <v>0.2150331912477052</v>
      </c>
    </row>
    <row r="27" spans="1:16">
      <c r="A27" t="s">
        <v>27</v>
      </c>
      <c r="B27">
        <v>1</v>
      </c>
      <c r="C27">
        <v>1</v>
      </c>
      <c r="D27" t="s">
        <v>17</v>
      </c>
      <c r="E27" t="s">
        <v>18</v>
      </c>
      <c r="F27" t="s">
        <v>65</v>
      </c>
      <c r="G27">
        <v>49</v>
      </c>
      <c r="H27">
        <v>45</v>
      </c>
      <c r="I27">
        <v>1</v>
      </c>
      <c r="J27">
        <v>1</v>
      </c>
      <c r="K27">
        <v>238</v>
      </c>
      <c r="L27">
        <v>1</v>
      </c>
      <c r="M27">
        <v>2.38</v>
      </c>
      <c r="N27">
        <f t="shared" si="0"/>
        <v>0.47</v>
      </c>
      <c r="O27">
        <f t="shared" si="1"/>
        <v>0.38535810557901656</v>
      </c>
      <c r="P27">
        <f t="shared" si="2"/>
        <v>0.17495257993287353</v>
      </c>
    </row>
    <row r="28" spans="1:16">
      <c r="A28" t="s">
        <v>27</v>
      </c>
      <c r="B28">
        <v>1</v>
      </c>
      <c r="C28">
        <v>1</v>
      </c>
      <c r="D28" t="s">
        <v>19</v>
      </c>
      <c r="E28" t="s">
        <v>20</v>
      </c>
      <c r="F28" t="s">
        <v>66</v>
      </c>
      <c r="G28">
        <v>47</v>
      </c>
      <c r="H28">
        <v>53</v>
      </c>
      <c r="I28">
        <v>1</v>
      </c>
      <c r="J28">
        <v>1</v>
      </c>
      <c r="K28">
        <v>153</v>
      </c>
      <c r="L28">
        <v>1</v>
      </c>
      <c r="M28">
        <v>1.53</v>
      </c>
      <c r="N28">
        <f t="shared" si="0"/>
        <v>0.5</v>
      </c>
      <c r="O28">
        <f t="shared" si="1"/>
        <v>0.53129004892688791</v>
      </c>
      <c r="P28">
        <f t="shared" si="2"/>
        <v>0.24120568221280711</v>
      </c>
    </row>
    <row r="29" spans="1:16">
      <c r="A29" t="s">
        <v>27</v>
      </c>
      <c r="B29">
        <v>1</v>
      </c>
      <c r="C29">
        <v>1</v>
      </c>
      <c r="D29" t="s">
        <v>19</v>
      </c>
      <c r="E29" t="s">
        <v>20</v>
      </c>
      <c r="F29" t="s">
        <v>66</v>
      </c>
      <c r="G29">
        <v>69</v>
      </c>
      <c r="H29">
        <v>70</v>
      </c>
      <c r="I29">
        <v>1</v>
      </c>
      <c r="J29">
        <v>1</v>
      </c>
      <c r="K29">
        <v>152</v>
      </c>
      <c r="L29">
        <v>1</v>
      </c>
      <c r="M29">
        <v>1.52</v>
      </c>
      <c r="N29">
        <f t="shared" si="0"/>
        <v>0.69499999999999995</v>
      </c>
      <c r="O29">
        <f t="shared" si="1"/>
        <v>0.53306365901911013</v>
      </c>
      <c r="P29">
        <f t="shared" si="2"/>
        <v>0.242010901194676</v>
      </c>
    </row>
    <row r="30" spans="1:16">
      <c r="A30" t="s">
        <v>27</v>
      </c>
      <c r="B30">
        <v>1</v>
      </c>
      <c r="C30">
        <v>1</v>
      </c>
      <c r="D30" t="s">
        <v>19</v>
      </c>
      <c r="E30" t="s">
        <v>20</v>
      </c>
      <c r="F30" t="s">
        <v>66</v>
      </c>
      <c r="G30">
        <v>55</v>
      </c>
      <c r="H30">
        <v>44</v>
      </c>
      <c r="I30">
        <v>1</v>
      </c>
      <c r="J30">
        <v>1</v>
      </c>
      <c r="K30">
        <v>152</v>
      </c>
      <c r="L30">
        <v>1</v>
      </c>
      <c r="M30">
        <v>1.52</v>
      </c>
      <c r="N30">
        <f t="shared" si="0"/>
        <v>0.495</v>
      </c>
      <c r="O30">
        <f t="shared" si="1"/>
        <v>0.53306365901911013</v>
      </c>
      <c r="P30">
        <f t="shared" si="2"/>
        <v>0.242010901194676</v>
      </c>
    </row>
    <row r="31" spans="1:16">
      <c r="A31" t="s">
        <v>27</v>
      </c>
      <c r="B31">
        <v>2</v>
      </c>
      <c r="C31">
        <v>2</v>
      </c>
      <c r="D31" t="s">
        <v>15</v>
      </c>
      <c r="E31" t="s">
        <v>16</v>
      </c>
      <c r="F31" t="s">
        <v>64</v>
      </c>
      <c r="G31">
        <v>480</v>
      </c>
      <c r="H31">
        <v>510</v>
      </c>
      <c r="I31">
        <v>16.8</v>
      </c>
      <c r="J31">
        <v>17.5</v>
      </c>
      <c r="K31">
        <v>530</v>
      </c>
      <c r="L31">
        <v>17.149999999999999</v>
      </c>
      <c r="M31">
        <v>5.3</v>
      </c>
      <c r="N31">
        <f t="shared" si="0"/>
        <v>4.95</v>
      </c>
      <c r="O31">
        <f t="shared" si="1"/>
        <v>58.606157562748791</v>
      </c>
      <c r="P31">
        <f t="shared" si="2"/>
        <v>26.607195533487953</v>
      </c>
    </row>
    <row r="32" spans="1:16">
      <c r="A32" t="s">
        <v>27</v>
      </c>
      <c r="B32">
        <v>2</v>
      </c>
      <c r="C32">
        <v>2</v>
      </c>
      <c r="D32" t="s">
        <v>17</v>
      </c>
      <c r="E32" t="s">
        <v>18</v>
      </c>
      <c r="F32" t="s">
        <v>65</v>
      </c>
      <c r="G32">
        <v>320</v>
      </c>
      <c r="H32">
        <v>270</v>
      </c>
      <c r="I32">
        <v>9</v>
      </c>
      <c r="J32">
        <v>11</v>
      </c>
      <c r="K32">
        <v>419</v>
      </c>
      <c r="L32">
        <v>10</v>
      </c>
      <c r="M32">
        <v>4.1900000000000004</v>
      </c>
      <c r="N32">
        <f t="shared" si="0"/>
        <v>2.95</v>
      </c>
      <c r="O32">
        <f t="shared" si="1"/>
        <v>16.709211821691788</v>
      </c>
      <c r="P32">
        <f t="shared" si="2"/>
        <v>7.5859821670480718</v>
      </c>
    </row>
    <row r="33" spans="1:16">
      <c r="A33" t="s">
        <v>27</v>
      </c>
      <c r="B33">
        <v>2</v>
      </c>
      <c r="C33">
        <v>2</v>
      </c>
      <c r="D33" t="s">
        <v>25</v>
      </c>
      <c r="E33" t="s">
        <v>26</v>
      </c>
      <c r="F33" t="s">
        <v>70</v>
      </c>
      <c r="G33">
        <v>330</v>
      </c>
      <c r="H33">
        <v>250</v>
      </c>
      <c r="I33">
        <v>10</v>
      </c>
      <c r="J33">
        <v>9</v>
      </c>
      <c r="K33">
        <v>400</v>
      </c>
      <c r="L33">
        <v>9.5</v>
      </c>
      <c r="M33">
        <v>4</v>
      </c>
      <c r="N33">
        <f t="shared" si="0"/>
        <v>2.9</v>
      </c>
      <c r="O33">
        <f t="shared" si="1"/>
        <v>14.578864557054171</v>
      </c>
      <c r="P33">
        <f t="shared" si="2"/>
        <v>6.6188045089025938</v>
      </c>
    </row>
    <row r="34" spans="1:16">
      <c r="A34" t="s">
        <v>27</v>
      </c>
      <c r="B34">
        <v>2</v>
      </c>
      <c r="C34">
        <v>2</v>
      </c>
      <c r="D34" t="s">
        <v>4</v>
      </c>
      <c r="E34" t="s">
        <v>5</v>
      </c>
      <c r="F34" t="s">
        <v>59</v>
      </c>
      <c r="G34">
        <v>305</v>
      </c>
      <c r="H34">
        <v>242</v>
      </c>
      <c r="I34">
        <v>9</v>
      </c>
      <c r="J34">
        <v>7</v>
      </c>
      <c r="K34">
        <v>234</v>
      </c>
      <c r="L34">
        <v>8</v>
      </c>
      <c r="M34">
        <v>2.34</v>
      </c>
      <c r="N34">
        <f t="shared" ref="N34:N65" si="3">((G34+H34)/2)/100</f>
        <v>2.7349999999999999</v>
      </c>
      <c r="O34">
        <f t="shared" ref="O34:O65" si="4">(0.026884+(0.001191*POWER(L34,2)*M34)+0.044529*L34-0.01516*M34)+(1.025041+0.023663*POWER(L34,2)*M34-0.17071*M34-0.09615*LOG(M34)+(-0.43154+0.011037*POWER(L34,2)*M34+0.113602*L34+0.307809*LOG(L34)))</f>
        <v>7.0680124811160177</v>
      </c>
      <c r="P34">
        <f t="shared" ref="P34:P65" si="5">O34*0.454</f>
        <v>3.2088776664266723</v>
      </c>
    </row>
    <row r="35" spans="1:16">
      <c r="A35" t="s">
        <v>27</v>
      </c>
      <c r="B35">
        <v>2</v>
      </c>
      <c r="C35">
        <v>2</v>
      </c>
      <c r="D35" t="s">
        <v>17</v>
      </c>
      <c r="E35" t="s">
        <v>18</v>
      </c>
      <c r="F35" t="s">
        <v>65</v>
      </c>
      <c r="G35">
        <v>280</v>
      </c>
      <c r="H35">
        <v>290</v>
      </c>
      <c r="I35">
        <v>7</v>
      </c>
      <c r="J35">
        <v>6</v>
      </c>
      <c r="K35">
        <v>421</v>
      </c>
      <c r="L35">
        <v>6.5</v>
      </c>
      <c r="M35">
        <v>4.21</v>
      </c>
      <c r="N35">
        <f t="shared" si="3"/>
        <v>2.85</v>
      </c>
      <c r="O35">
        <f t="shared" si="4"/>
        <v>7.439943021380282</v>
      </c>
      <c r="P35">
        <f t="shared" si="5"/>
        <v>3.377734131706648</v>
      </c>
    </row>
    <row r="36" spans="1:16">
      <c r="A36" t="s">
        <v>27</v>
      </c>
      <c r="B36">
        <v>2</v>
      </c>
      <c r="C36">
        <v>2</v>
      </c>
      <c r="D36" t="s">
        <v>13</v>
      </c>
      <c r="E36" t="s">
        <v>14</v>
      </c>
      <c r="F36" t="s">
        <v>63</v>
      </c>
      <c r="G36">
        <v>370</v>
      </c>
      <c r="H36">
        <v>300</v>
      </c>
      <c r="I36">
        <v>5</v>
      </c>
      <c r="J36">
        <v>7</v>
      </c>
      <c r="K36">
        <v>295</v>
      </c>
      <c r="L36">
        <v>6</v>
      </c>
      <c r="M36">
        <v>2.95</v>
      </c>
      <c r="N36">
        <f t="shared" si="3"/>
        <v>3.35</v>
      </c>
      <c r="O36">
        <f t="shared" si="4"/>
        <v>5.0268272713930386</v>
      </c>
      <c r="P36">
        <f t="shared" si="5"/>
        <v>2.2821795812124397</v>
      </c>
    </row>
    <row r="37" spans="1:16">
      <c r="A37" t="s">
        <v>27</v>
      </c>
      <c r="B37">
        <v>2</v>
      </c>
      <c r="C37">
        <v>2</v>
      </c>
      <c r="D37" t="s">
        <v>4</v>
      </c>
      <c r="E37" t="s">
        <v>5</v>
      </c>
      <c r="F37" t="s">
        <v>59</v>
      </c>
      <c r="G37">
        <v>211</v>
      </c>
      <c r="H37">
        <v>174</v>
      </c>
      <c r="I37">
        <v>4</v>
      </c>
      <c r="J37">
        <v>3</v>
      </c>
      <c r="K37">
        <v>147</v>
      </c>
      <c r="L37">
        <v>3.5</v>
      </c>
      <c r="M37">
        <v>1.47</v>
      </c>
      <c r="N37">
        <f t="shared" si="3"/>
        <v>1.925</v>
      </c>
      <c r="O37">
        <f t="shared" si="4"/>
        <v>1.6983032614273768</v>
      </c>
      <c r="P37">
        <f t="shared" si="5"/>
        <v>0.77102968068802902</v>
      </c>
    </row>
    <row r="38" spans="1:16">
      <c r="A38" t="s">
        <v>27</v>
      </c>
      <c r="B38">
        <v>2</v>
      </c>
      <c r="C38">
        <v>2</v>
      </c>
      <c r="D38" t="s">
        <v>8</v>
      </c>
      <c r="E38" t="s">
        <v>9</v>
      </c>
      <c r="F38" t="s">
        <v>61</v>
      </c>
      <c r="G38">
        <v>318</v>
      </c>
      <c r="H38">
        <v>201</v>
      </c>
      <c r="I38">
        <v>3</v>
      </c>
      <c r="J38">
        <v>3.5</v>
      </c>
      <c r="K38">
        <v>231</v>
      </c>
      <c r="L38">
        <v>3.25</v>
      </c>
      <c r="M38">
        <v>2.31</v>
      </c>
      <c r="N38">
        <f t="shared" si="3"/>
        <v>2.5950000000000002</v>
      </c>
      <c r="O38">
        <f t="shared" si="4"/>
        <v>1.7032700317179166</v>
      </c>
      <c r="P38">
        <f t="shared" si="5"/>
        <v>0.77328459439993413</v>
      </c>
    </row>
    <row r="39" spans="1:16">
      <c r="A39" t="s">
        <v>27</v>
      </c>
      <c r="B39">
        <v>2</v>
      </c>
      <c r="C39">
        <v>2</v>
      </c>
      <c r="D39" t="s">
        <v>4</v>
      </c>
      <c r="E39" t="s">
        <v>5</v>
      </c>
      <c r="F39" t="s">
        <v>59</v>
      </c>
      <c r="G39">
        <v>64</v>
      </c>
      <c r="H39">
        <v>65</v>
      </c>
      <c r="I39">
        <v>2.5</v>
      </c>
      <c r="J39">
        <v>2.5</v>
      </c>
      <c r="K39">
        <v>127</v>
      </c>
      <c r="L39">
        <v>2.5</v>
      </c>
      <c r="M39">
        <v>1.27</v>
      </c>
      <c r="N39">
        <f t="shared" si="3"/>
        <v>0.64500000000000002</v>
      </c>
      <c r="O39">
        <f t="shared" si="4"/>
        <v>1.1770512008594163</v>
      </c>
      <c r="P39">
        <f t="shared" si="5"/>
        <v>0.53438124519017505</v>
      </c>
    </row>
    <row r="40" spans="1:16">
      <c r="A40" t="s">
        <v>27</v>
      </c>
      <c r="B40">
        <v>2</v>
      </c>
      <c r="C40">
        <v>2</v>
      </c>
      <c r="D40" t="s">
        <v>21</v>
      </c>
      <c r="E40" t="s">
        <v>22</v>
      </c>
      <c r="F40" t="s">
        <v>67</v>
      </c>
      <c r="G40">
        <v>82</v>
      </c>
      <c r="H40">
        <v>112</v>
      </c>
      <c r="I40">
        <v>1</v>
      </c>
      <c r="J40">
        <v>1</v>
      </c>
      <c r="K40">
        <v>193</v>
      </c>
      <c r="L40">
        <v>1</v>
      </c>
      <c r="M40">
        <v>1.93</v>
      </c>
      <c r="N40">
        <f t="shared" si="3"/>
        <v>0.97</v>
      </c>
      <c r="O40">
        <f t="shared" si="4"/>
        <v>0.46160019473890257</v>
      </c>
      <c r="P40">
        <f t="shared" si="5"/>
        <v>0.20956648841146178</v>
      </c>
    </row>
    <row r="41" spans="1:16">
      <c r="A41" t="s">
        <v>27</v>
      </c>
      <c r="B41">
        <v>3</v>
      </c>
      <c r="C41">
        <v>3</v>
      </c>
      <c r="D41" t="s">
        <v>25</v>
      </c>
      <c r="E41" t="s">
        <v>26</v>
      </c>
      <c r="F41" t="s">
        <v>70</v>
      </c>
      <c r="G41">
        <v>440</v>
      </c>
      <c r="H41">
        <v>450</v>
      </c>
      <c r="I41">
        <v>13</v>
      </c>
      <c r="J41">
        <v>12.5</v>
      </c>
      <c r="K41">
        <v>494</v>
      </c>
      <c r="L41">
        <v>12.75</v>
      </c>
      <c r="M41">
        <v>4.9400000000000004</v>
      </c>
      <c r="N41">
        <f t="shared" si="3"/>
        <v>4.45</v>
      </c>
      <c r="O41">
        <f t="shared" si="4"/>
        <v>30.814523184574856</v>
      </c>
      <c r="P41">
        <f t="shared" si="5"/>
        <v>13.989793525796985</v>
      </c>
    </row>
    <row r="42" spans="1:16">
      <c r="A42" t="s">
        <v>27</v>
      </c>
      <c r="B42">
        <v>3</v>
      </c>
      <c r="C42">
        <v>3</v>
      </c>
      <c r="D42" t="s">
        <v>4</v>
      </c>
      <c r="E42" t="s">
        <v>5</v>
      </c>
      <c r="F42" t="s">
        <v>59</v>
      </c>
      <c r="G42">
        <v>411</v>
      </c>
      <c r="H42">
        <v>342</v>
      </c>
      <c r="I42">
        <v>13</v>
      </c>
      <c r="J42">
        <v>11</v>
      </c>
      <c r="K42">
        <v>291</v>
      </c>
      <c r="L42">
        <v>12</v>
      </c>
      <c r="M42">
        <v>2.91</v>
      </c>
      <c r="N42">
        <f t="shared" si="3"/>
        <v>3.7650000000000001</v>
      </c>
      <c r="O42">
        <f t="shared" si="4"/>
        <v>17.304418329273677</v>
      </c>
      <c r="P42">
        <f t="shared" si="5"/>
        <v>7.8562059214902495</v>
      </c>
    </row>
    <row r="43" spans="1:16">
      <c r="A43" t="s">
        <v>27</v>
      </c>
      <c r="B43">
        <v>3</v>
      </c>
      <c r="C43">
        <v>3</v>
      </c>
      <c r="D43" t="s">
        <v>15</v>
      </c>
      <c r="E43" t="s">
        <v>16</v>
      </c>
      <c r="F43" t="s">
        <v>64</v>
      </c>
      <c r="G43">
        <v>740</v>
      </c>
      <c r="H43">
        <v>700</v>
      </c>
      <c r="I43">
        <v>11</v>
      </c>
      <c r="J43">
        <v>13</v>
      </c>
      <c r="K43">
        <v>492</v>
      </c>
      <c r="L43">
        <v>12</v>
      </c>
      <c r="M43">
        <v>4.92</v>
      </c>
      <c r="N43">
        <f t="shared" si="3"/>
        <v>7.2</v>
      </c>
      <c r="O43">
        <f t="shared" si="4"/>
        <v>27.297181535533593</v>
      </c>
      <c r="P43">
        <f t="shared" si="5"/>
        <v>12.392920417132251</v>
      </c>
    </row>
    <row r="44" spans="1:16">
      <c r="A44" t="s">
        <v>27</v>
      </c>
      <c r="B44">
        <v>3</v>
      </c>
      <c r="C44">
        <v>3</v>
      </c>
      <c r="D44" t="s">
        <v>4</v>
      </c>
      <c r="E44" t="s">
        <v>5</v>
      </c>
      <c r="F44" t="s">
        <v>59</v>
      </c>
      <c r="G44">
        <v>363</v>
      </c>
      <c r="H44">
        <v>407</v>
      </c>
      <c r="I44">
        <v>9</v>
      </c>
      <c r="J44">
        <v>11</v>
      </c>
      <c r="K44">
        <v>219</v>
      </c>
      <c r="L44">
        <v>10</v>
      </c>
      <c r="M44">
        <v>2.19</v>
      </c>
      <c r="N44">
        <f t="shared" si="3"/>
        <v>3.85</v>
      </c>
      <c r="O44">
        <f t="shared" si="4"/>
        <v>9.9298439983581215</v>
      </c>
      <c r="P44">
        <f t="shared" si="5"/>
        <v>4.5081491752545872</v>
      </c>
    </row>
    <row r="45" spans="1:16">
      <c r="A45" t="s">
        <v>27</v>
      </c>
      <c r="B45">
        <v>3</v>
      </c>
      <c r="C45">
        <v>3</v>
      </c>
      <c r="D45" t="s">
        <v>8</v>
      </c>
      <c r="E45" t="s">
        <v>9</v>
      </c>
      <c r="F45" t="s">
        <v>61</v>
      </c>
      <c r="G45">
        <v>246</v>
      </c>
      <c r="H45">
        <v>235</v>
      </c>
      <c r="I45">
        <v>7</v>
      </c>
      <c r="J45">
        <v>7.7</v>
      </c>
      <c r="K45">
        <v>280</v>
      </c>
      <c r="L45">
        <v>7.35</v>
      </c>
      <c r="M45">
        <v>2.8</v>
      </c>
      <c r="N45">
        <f t="shared" si="3"/>
        <v>2.4049999999999998</v>
      </c>
      <c r="O45">
        <f t="shared" si="4"/>
        <v>6.9148489778426114</v>
      </c>
      <c r="P45">
        <f t="shared" si="5"/>
        <v>3.1393414359405458</v>
      </c>
    </row>
    <row r="46" spans="1:16">
      <c r="A46" t="s">
        <v>27</v>
      </c>
      <c r="B46">
        <v>3</v>
      </c>
      <c r="C46">
        <v>3</v>
      </c>
      <c r="D46" t="s">
        <v>15</v>
      </c>
      <c r="E46" t="s">
        <v>16</v>
      </c>
      <c r="F46" t="s">
        <v>64</v>
      </c>
      <c r="G46">
        <v>225</v>
      </c>
      <c r="H46">
        <v>197</v>
      </c>
      <c r="I46">
        <v>6</v>
      </c>
      <c r="J46">
        <v>6.5</v>
      </c>
      <c r="K46">
        <v>283</v>
      </c>
      <c r="L46">
        <v>6.25</v>
      </c>
      <c r="M46">
        <v>2.83</v>
      </c>
      <c r="N46">
        <f t="shared" si="3"/>
        <v>2.11</v>
      </c>
      <c r="O46">
        <f t="shared" si="4"/>
        <v>5.2518693071080014</v>
      </c>
      <c r="P46">
        <f t="shared" si="5"/>
        <v>2.3843486654270327</v>
      </c>
    </row>
    <row r="47" spans="1:16">
      <c r="A47" t="s">
        <v>27</v>
      </c>
      <c r="B47">
        <v>3</v>
      </c>
      <c r="C47">
        <v>3</v>
      </c>
      <c r="D47" t="s">
        <v>13</v>
      </c>
      <c r="E47" t="s">
        <v>14</v>
      </c>
      <c r="F47" t="s">
        <v>63</v>
      </c>
      <c r="G47">
        <v>275</v>
      </c>
      <c r="H47">
        <v>235</v>
      </c>
      <c r="I47">
        <v>5</v>
      </c>
      <c r="J47">
        <v>6</v>
      </c>
      <c r="K47">
        <v>302</v>
      </c>
      <c r="L47">
        <v>5.5</v>
      </c>
      <c r="M47">
        <v>3.02</v>
      </c>
      <c r="N47">
        <f t="shared" si="3"/>
        <v>2.5499999999999998</v>
      </c>
      <c r="O47">
        <f t="shared" si="4"/>
        <v>4.3893380365252028</v>
      </c>
      <c r="P47">
        <f t="shared" si="5"/>
        <v>1.9927594685824421</v>
      </c>
    </row>
    <row r="48" spans="1:16">
      <c r="A48" t="s">
        <v>27</v>
      </c>
      <c r="B48">
        <v>3</v>
      </c>
      <c r="C48">
        <v>3</v>
      </c>
      <c r="D48" t="s">
        <v>4</v>
      </c>
      <c r="E48" t="s">
        <v>5</v>
      </c>
      <c r="F48" t="s">
        <v>59</v>
      </c>
      <c r="G48">
        <v>230</v>
      </c>
      <c r="H48">
        <v>190</v>
      </c>
      <c r="I48">
        <v>6</v>
      </c>
      <c r="J48">
        <v>4</v>
      </c>
      <c r="K48">
        <v>160</v>
      </c>
      <c r="L48">
        <v>5</v>
      </c>
      <c r="M48">
        <v>1.6</v>
      </c>
      <c r="N48">
        <f t="shared" si="3"/>
        <v>2.1</v>
      </c>
      <c r="O48">
        <f t="shared" si="4"/>
        <v>2.7448111217322984</v>
      </c>
      <c r="P48">
        <f t="shared" si="5"/>
        <v>1.2461442492664634</v>
      </c>
    </row>
    <row r="49" spans="1:16">
      <c r="A49" t="s">
        <v>27</v>
      </c>
      <c r="B49">
        <v>3</v>
      </c>
      <c r="C49">
        <v>3</v>
      </c>
      <c r="D49" t="s">
        <v>8</v>
      </c>
      <c r="E49" t="s">
        <v>9</v>
      </c>
      <c r="F49" t="s">
        <v>61</v>
      </c>
      <c r="G49">
        <v>206</v>
      </c>
      <c r="H49">
        <v>171</v>
      </c>
      <c r="I49">
        <v>4</v>
      </c>
      <c r="J49">
        <v>4.5</v>
      </c>
      <c r="K49">
        <v>243</v>
      </c>
      <c r="L49">
        <v>4.25</v>
      </c>
      <c r="M49">
        <v>2.4300000000000002</v>
      </c>
      <c r="N49">
        <f t="shared" si="3"/>
        <v>1.885</v>
      </c>
      <c r="O49">
        <f t="shared" si="4"/>
        <v>2.5724486605883787</v>
      </c>
      <c r="P49">
        <f t="shared" si="5"/>
        <v>1.1678916919071241</v>
      </c>
    </row>
    <row r="50" spans="1:16">
      <c r="A50" t="s">
        <v>27</v>
      </c>
      <c r="B50">
        <v>3</v>
      </c>
      <c r="C50">
        <v>3</v>
      </c>
      <c r="D50" t="s">
        <v>8</v>
      </c>
      <c r="E50" t="s">
        <v>9</v>
      </c>
      <c r="F50" t="s">
        <v>61</v>
      </c>
      <c r="G50">
        <v>274</v>
      </c>
      <c r="H50">
        <v>320</v>
      </c>
      <c r="I50">
        <v>4</v>
      </c>
      <c r="J50">
        <v>4.5</v>
      </c>
      <c r="K50">
        <v>220</v>
      </c>
      <c r="L50">
        <v>4.25</v>
      </c>
      <c r="M50">
        <v>2.2000000000000002</v>
      </c>
      <c r="N50">
        <f t="shared" si="3"/>
        <v>2.97</v>
      </c>
      <c r="O50">
        <f t="shared" si="4"/>
        <v>2.4702461899088015</v>
      </c>
      <c r="P50">
        <f t="shared" si="5"/>
        <v>1.121491770218596</v>
      </c>
    </row>
    <row r="51" spans="1:16">
      <c r="A51" t="s">
        <v>27</v>
      </c>
      <c r="B51">
        <v>3</v>
      </c>
      <c r="C51">
        <v>3</v>
      </c>
      <c r="D51" t="s">
        <v>4</v>
      </c>
      <c r="E51" t="s">
        <v>5</v>
      </c>
      <c r="F51" t="s">
        <v>59</v>
      </c>
      <c r="G51">
        <v>120</v>
      </c>
      <c r="H51">
        <v>94</v>
      </c>
      <c r="I51">
        <v>2</v>
      </c>
      <c r="J51">
        <v>2</v>
      </c>
      <c r="K51">
        <v>130</v>
      </c>
      <c r="L51">
        <v>2</v>
      </c>
      <c r="M51">
        <v>1.3</v>
      </c>
      <c r="N51">
        <f t="shared" si="3"/>
        <v>1.07</v>
      </c>
      <c r="O51">
        <f t="shared" si="4"/>
        <v>0.96335328861103209</v>
      </c>
      <c r="P51">
        <f t="shared" si="5"/>
        <v>0.4373623930294086</v>
      </c>
    </row>
    <row r="52" spans="1:16">
      <c r="A52" t="s">
        <v>27</v>
      </c>
      <c r="B52">
        <v>3</v>
      </c>
      <c r="C52">
        <v>3</v>
      </c>
      <c r="D52" t="s">
        <v>8</v>
      </c>
      <c r="E52" t="s">
        <v>9</v>
      </c>
      <c r="F52" t="s">
        <v>61</v>
      </c>
      <c r="G52">
        <v>167</v>
      </c>
      <c r="H52">
        <v>94</v>
      </c>
      <c r="I52">
        <v>1</v>
      </c>
      <c r="J52">
        <v>1</v>
      </c>
      <c r="K52">
        <v>160</v>
      </c>
      <c r="L52">
        <v>1</v>
      </c>
      <c r="M52">
        <v>1.6</v>
      </c>
      <c r="N52">
        <f t="shared" si="3"/>
        <v>1.3049999999999999</v>
      </c>
      <c r="O52">
        <f t="shared" si="4"/>
        <v>0.51892346366763287</v>
      </c>
      <c r="P52">
        <f t="shared" si="5"/>
        <v>0.23559125250510532</v>
      </c>
    </row>
    <row r="53" spans="1:16">
      <c r="A53" t="s">
        <v>27</v>
      </c>
      <c r="B53">
        <v>4</v>
      </c>
      <c r="C53">
        <v>4</v>
      </c>
      <c r="D53" t="s">
        <v>25</v>
      </c>
      <c r="E53" t="s">
        <v>26</v>
      </c>
      <c r="F53" t="s">
        <v>70</v>
      </c>
      <c r="G53">
        <v>410</v>
      </c>
      <c r="H53">
        <v>370</v>
      </c>
      <c r="I53">
        <v>16</v>
      </c>
      <c r="J53">
        <v>19</v>
      </c>
      <c r="K53">
        <v>491</v>
      </c>
      <c r="L53">
        <v>17.5</v>
      </c>
      <c r="M53">
        <v>4.91</v>
      </c>
      <c r="N53">
        <f t="shared" si="3"/>
        <v>3.9</v>
      </c>
      <c r="O53">
        <f t="shared" si="4"/>
        <v>56.760074675760464</v>
      </c>
      <c r="P53">
        <f t="shared" si="5"/>
        <v>25.769073902795252</v>
      </c>
    </row>
    <row r="54" spans="1:16">
      <c r="A54" t="s">
        <v>27</v>
      </c>
      <c r="B54">
        <v>4</v>
      </c>
      <c r="C54">
        <v>4</v>
      </c>
      <c r="D54" t="s">
        <v>17</v>
      </c>
      <c r="E54" t="s">
        <v>18</v>
      </c>
      <c r="F54" t="s">
        <v>65</v>
      </c>
      <c r="G54">
        <v>210</v>
      </c>
      <c r="H54">
        <v>290</v>
      </c>
      <c r="I54">
        <v>13</v>
      </c>
      <c r="J54">
        <v>19</v>
      </c>
      <c r="K54">
        <v>470</v>
      </c>
      <c r="L54">
        <v>16</v>
      </c>
      <c r="M54">
        <v>4.7</v>
      </c>
      <c r="N54">
        <f t="shared" si="3"/>
        <v>2.5</v>
      </c>
      <c r="O54">
        <f t="shared" si="4"/>
        <v>45.766959958700824</v>
      </c>
      <c r="P54">
        <f t="shared" si="5"/>
        <v>20.778199821250176</v>
      </c>
    </row>
    <row r="55" spans="1:16">
      <c r="A55" t="s">
        <v>27</v>
      </c>
      <c r="B55">
        <v>4</v>
      </c>
      <c r="C55">
        <v>4</v>
      </c>
      <c r="D55" t="s">
        <v>15</v>
      </c>
      <c r="E55" t="s">
        <v>16</v>
      </c>
      <c r="F55" t="s">
        <v>64</v>
      </c>
      <c r="G55">
        <v>770</v>
      </c>
      <c r="H55">
        <v>764</v>
      </c>
      <c r="I55">
        <v>13</v>
      </c>
      <c r="J55">
        <v>17</v>
      </c>
      <c r="K55">
        <v>584</v>
      </c>
      <c r="L55">
        <v>15</v>
      </c>
      <c r="M55">
        <v>5.84</v>
      </c>
      <c r="N55">
        <f t="shared" si="3"/>
        <v>7.67</v>
      </c>
      <c r="O55">
        <f t="shared" si="4"/>
        <v>49.355964079108816</v>
      </c>
      <c r="P55">
        <f t="shared" si="5"/>
        <v>22.407607691915402</v>
      </c>
    </row>
    <row r="56" spans="1:16">
      <c r="A56" t="s">
        <v>27</v>
      </c>
      <c r="B56">
        <v>4</v>
      </c>
      <c r="C56">
        <v>4</v>
      </c>
      <c r="D56" t="s">
        <v>15</v>
      </c>
      <c r="E56" t="s">
        <v>16</v>
      </c>
      <c r="F56" t="s">
        <v>64</v>
      </c>
      <c r="G56">
        <v>489</v>
      </c>
      <c r="H56">
        <v>432</v>
      </c>
      <c r="I56">
        <v>16</v>
      </c>
      <c r="J56">
        <v>11</v>
      </c>
      <c r="K56">
        <v>480</v>
      </c>
      <c r="L56">
        <v>13.5</v>
      </c>
      <c r="M56">
        <v>4.8</v>
      </c>
      <c r="N56">
        <f t="shared" si="3"/>
        <v>4.6050000000000004</v>
      </c>
      <c r="O56">
        <f t="shared" si="4"/>
        <v>33.542849861973018</v>
      </c>
      <c r="P56">
        <f t="shared" si="5"/>
        <v>15.228453837335751</v>
      </c>
    </row>
    <row r="57" spans="1:16">
      <c r="A57" t="s">
        <v>27</v>
      </c>
      <c r="B57">
        <v>4</v>
      </c>
      <c r="C57">
        <v>4</v>
      </c>
      <c r="D57" t="s">
        <v>15</v>
      </c>
      <c r="E57" t="s">
        <v>16</v>
      </c>
      <c r="F57" t="s">
        <v>64</v>
      </c>
      <c r="G57">
        <v>385</v>
      </c>
      <c r="H57">
        <v>460</v>
      </c>
      <c r="I57">
        <v>9</v>
      </c>
      <c r="J57">
        <v>12</v>
      </c>
      <c r="K57">
        <v>462</v>
      </c>
      <c r="L57">
        <v>10.5</v>
      </c>
      <c r="M57">
        <v>4.62</v>
      </c>
      <c r="N57">
        <f t="shared" si="3"/>
        <v>4.2249999999999996</v>
      </c>
      <c r="O57">
        <f t="shared" si="4"/>
        <v>19.953727336007699</v>
      </c>
      <c r="P57">
        <f t="shared" si="5"/>
        <v>9.0589922105474958</v>
      </c>
    </row>
    <row r="58" spans="1:16">
      <c r="A58" t="s">
        <v>27</v>
      </c>
      <c r="B58">
        <v>4</v>
      </c>
      <c r="C58">
        <v>4</v>
      </c>
      <c r="D58" t="s">
        <v>8</v>
      </c>
      <c r="E58" t="s">
        <v>9</v>
      </c>
      <c r="F58" t="s">
        <v>61</v>
      </c>
      <c r="G58">
        <v>373</v>
      </c>
      <c r="H58">
        <v>390</v>
      </c>
      <c r="I58">
        <v>9</v>
      </c>
      <c r="J58">
        <v>9.5</v>
      </c>
      <c r="K58">
        <v>310</v>
      </c>
      <c r="L58">
        <v>9.25</v>
      </c>
      <c r="M58">
        <v>3.1</v>
      </c>
      <c r="N58">
        <f t="shared" si="3"/>
        <v>3.8149999999999999</v>
      </c>
      <c r="O58">
        <f t="shared" si="4"/>
        <v>11.276905875000503</v>
      </c>
      <c r="P58">
        <f t="shared" si="5"/>
        <v>5.1197152672502284</v>
      </c>
    </row>
    <row r="59" spans="1:16">
      <c r="A59" t="s">
        <v>27</v>
      </c>
      <c r="B59">
        <v>4</v>
      </c>
      <c r="C59">
        <v>4</v>
      </c>
      <c r="D59" t="s">
        <v>8</v>
      </c>
      <c r="E59" t="s">
        <v>9</v>
      </c>
      <c r="F59" t="s">
        <v>61</v>
      </c>
      <c r="G59">
        <v>283</v>
      </c>
      <c r="H59">
        <v>217</v>
      </c>
      <c r="I59">
        <v>8</v>
      </c>
      <c r="J59">
        <v>8.5</v>
      </c>
      <c r="K59">
        <v>122</v>
      </c>
      <c r="L59">
        <v>8.25</v>
      </c>
      <c r="M59">
        <v>1.22</v>
      </c>
      <c r="N59">
        <f t="shared" si="3"/>
        <v>2.5</v>
      </c>
      <c r="O59">
        <f t="shared" si="4"/>
        <v>4.9522476744798265</v>
      </c>
      <c r="P59">
        <f t="shared" si="5"/>
        <v>2.2483204442138414</v>
      </c>
    </row>
    <row r="60" spans="1:16">
      <c r="A60" t="s">
        <v>27</v>
      </c>
      <c r="B60">
        <v>4</v>
      </c>
      <c r="C60">
        <v>4</v>
      </c>
      <c r="D60" t="s">
        <v>4</v>
      </c>
      <c r="E60" t="s">
        <v>5</v>
      </c>
      <c r="F60" t="s">
        <v>59</v>
      </c>
      <c r="G60">
        <v>160</v>
      </c>
      <c r="H60">
        <v>178</v>
      </c>
      <c r="I60">
        <v>4.5</v>
      </c>
      <c r="J60">
        <v>4</v>
      </c>
      <c r="K60">
        <v>133</v>
      </c>
      <c r="L60">
        <v>4.25</v>
      </c>
      <c r="M60">
        <v>1.33</v>
      </c>
      <c r="N60">
        <f t="shared" si="3"/>
        <v>1.69</v>
      </c>
      <c r="O60">
        <f t="shared" si="4"/>
        <v>2.0889640622658709</v>
      </c>
      <c r="P60">
        <f t="shared" si="5"/>
        <v>0.9483896842687054</v>
      </c>
    </row>
    <row r="61" spans="1:16">
      <c r="A61" t="s">
        <v>27</v>
      </c>
      <c r="B61">
        <v>4</v>
      </c>
      <c r="C61">
        <v>4</v>
      </c>
      <c r="D61" t="s">
        <v>17</v>
      </c>
      <c r="E61" t="s">
        <v>18</v>
      </c>
      <c r="F61" t="s">
        <v>65</v>
      </c>
      <c r="G61">
        <v>83</v>
      </c>
      <c r="H61">
        <v>92</v>
      </c>
      <c r="I61">
        <v>2</v>
      </c>
      <c r="J61">
        <v>2</v>
      </c>
      <c r="K61">
        <v>253</v>
      </c>
      <c r="L61">
        <v>2</v>
      </c>
      <c r="M61">
        <v>2.5299999999999998</v>
      </c>
      <c r="N61">
        <f t="shared" si="3"/>
        <v>0.875</v>
      </c>
      <c r="O61">
        <f t="shared" si="4"/>
        <v>0.88351252382427969</v>
      </c>
      <c r="P61">
        <f t="shared" si="5"/>
        <v>0.401114685816223</v>
      </c>
    </row>
    <row r="62" spans="1:16">
      <c r="A62" t="s">
        <v>27</v>
      </c>
      <c r="B62">
        <v>4</v>
      </c>
      <c r="C62">
        <v>4</v>
      </c>
      <c r="D62" t="s">
        <v>17</v>
      </c>
      <c r="E62" t="s">
        <v>18</v>
      </c>
      <c r="F62" t="s">
        <v>65</v>
      </c>
      <c r="G62">
        <v>140</v>
      </c>
      <c r="H62">
        <v>60</v>
      </c>
      <c r="I62">
        <v>2</v>
      </c>
      <c r="J62">
        <v>2</v>
      </c>
      <c r="K62">
        <v>216</v>
      </c>
      <c r="L62">
        <v>2</v>
      </c>
      <c r="M62">
        <v>2.16</v>
      </c>
      <c r="N62">
        <f t="shared" si="3"/>
        <v>1</v>
      </c>
      <c r="O62">
        <f t="shared" si="4"/>
        <v>0.9057680537621724</v>
      </c>
      <c r="P62">
        <f t="shared" si="5"/>
        <v>0.41121869640802627</v>
      </c>
    </row>
    <row r="63" spans="1:16">
      <c r="A63" t="s">
        <v>27</v>
      </c>
      <c r="B63">
        <v>4</v>
      </c>
      <c r="C63">
        <v>4</v>
      </c>
      <c r="D63" t="s">
        <v>17</v>
      </c>
      <c r="E63" t="s">
        <v>18</v>
      </c>
      <c r="F63" t="s">
        <v>65</v>
      </c>
      <c r="G63">
        <v>110</v>
      </c>
      <c r="H63">
        <v>190</v>
      </c>
      <c r="I63">
        <v>2</v>
      </c>
      <c r="J63">
        <v>2</v>
      </c>
      <c r="K63">
        <v>206</v>
      </c>
      <c r="L63">
        <v>2</v>
      </c>
      <c r="M63">
        <v>2.06</v>
      </c>
      <c r="N63">
        <f t="shared" si="3"/>
        <v>1.5</v>
      </c>
      <c r="O63">
        <f t="shared" si="4"/>
        <v>0.9119780486968404</v>
      </c>
      <c r="P63">
        <f t="shared" si="5"/>
        <v>0.41403803410836554</v>
      </c>
    </row>
    <row r="64" spans="1:16">
      <c r="A64" t="s">
        <v>27</v>
      </c>
      <c r="B64">
        <v>4</v>
      </c>
      <c r="C64">
        <v>4</v>
      </c>
      <c r="D64" t="s">
        <v>19</v>
      </c>
      <c r="E64" t="s">
        <v>20</v>
      </c>
      <c r="F64" t="s">
        <v>66</v>
      </c>
      <c r="G64">
        <v>40</v>
      </c>
      <c r="H64">
        <v>50</v>
      </c>
      <c r="I64">
        <v>1</v>
      </c>
      <c r="J64">
        <v>1</v>
      </c>
      <c r="K64">
        <v>188</v>
      </c>
      <c r="L64">
        <v>1</v>
      </c>
      <c r="M64">
        <v>1.88</v>
      </c>
      <c r="N64">
        <f t="shared" si="3"/>
        <v>0.45</v>
      </c>
      <c r="O64">
        <f t="shared" si="4"/>
        <v>0.4701952027932973</v>
      </c>
      <c r="P64">
        <f t="shared" si="5"/>
        <v>0.21346862206815698</v>
      </c>
    </row>
    <row r="65" spans="1:16">
      <c r="A65" t="s">
        <v>27</v>
      </c>
      <c r="B65">
        <v>4</v>
      </c>
      <c r="C65">
        <v>4</v>
      </c>
      <c r="D65" t="s">
        <v>15</v>
      </c>
      <c r="E65" t="s">
        <v>16</v>
      </c>
      <c r="F65" t="s">
        <v>64</v>
      </c>
      <c r="G65">
        <v>17</v>
      </c>
      <c r="H65">
        <v>24</v>
      </c>
      <c r="I65">
        <v>0.7</v>
      </c>
      <c r="J65">
        <v>1</v>
      </c>
      <c r="K65">
        <v>60</v>
      </c>
      <c r="L65">
        <v>0.85</v>
      </c>
      <c r="M65">
        <v>0.6</v>
      </c>
      <c r="N65">
        <f t="shared" si="3"/>
        <v>0.20499999999999999</v>
      </c>
      <c r="O65">
        <f t="shared" si="4"/>
        <v>0.65843836588080351</v>
      </c>
      <c r="P65">
        <f t="shared" si="5"/>
        <v>0.29893101810988482</v>
      </c>
    </row>
    <row r="66" spans="1:16">
      <c r="A66" t="s">
        <v>27</v>
      </c>
      <c r="B66">
        <v>5</v>
      </c>
      <c r="C66">
        <v>5</v>
      </c>
      <c r="D66" t="s">
        <v>15</v>
      </c>
      <c r="E66" t="s">
        <v>16</v>
      </c>
      <c r="F66" t="s">
        <v>64</v>
      </c>
      <c r="G66">
        <v>816</v>
      </c>
      <c r="H66">
        <v>723</v>
      </c>
      <c r="I66">
        <v>22</v>
      </c>
      <c r="J66">
        <v>19</v>
      </c>
      <c r="K66">
        <v>520</v>
      </c>
      <c r="L66">
        <v>20.5</v>
      </c>
      <c r="M66">
        <v>5.2</v>
      </c>
      <c r="N66">
        <f t="shared" ref="N66:N97" si="6">((G66+H66)/2)/100</f>
        <v>7.6950000000000003</v>
      </c>
      <c r="O66">
        <f t="shared" ref="O66:O97" si="7">(0.026884+(0.001191*POWER(L66,2)*M66)+0.044529*L66-0.01516*M66)+(1.025041+0.023663*POWER(L66,2)*M66-0.17071*M66-0.09615*LOG(M66)+(-0.43154+0.011037*POWER(L66,2)*M66+0.113602*L66+0.307809*LOG(L66)))</f>
        <v>81.663074722727231</v>
      </c>
      <c r="P66">
        <f t="shared" ref="P66:P97" si="8">O66*0.454</f>
        <v>37.075035924118161</v>
      </c>
    </row>
    <row r="67" spans="1:16">
      <c r="A67" t="s">
        <v>27</v>
      </c>
      <c r="B67">
        <v>5</v>
      </c>
      <c r="C67">
        <v>5</v>
      </c>
      <c r="D67" t="s">
        <v>15</v>
      </c>
      <c r="E67" t="s">
        <v>16</v>
      </c>
      <c r="F67" t="s">
        <v>64</v>
      </c>
      <c r="G67">
        <v>470</v>
      </c>
      <c r="H67">
        <v>480</v>
      </c>
      <c r="I67">
        <v>16</v>
      </c>
      <c r="J67">
        <v>18</v>
      </c>
      <c r="K67">
        <v>409</v>
      </c>
      <c r="L67">
        <v>17</v>
      </c>
      <c r="M67">
        <v>4.09</v>
      </c>
      <c r="N67">
        <f t="shared" si="6"/>
        <v>4.75</v>
      </c>
      <c r="O67">
        <f t="shared" si="7"/>
        <v>45.291850665975616</v>
      </c>
      <c r="P67">
        <f t="shared" si="8"/>
        <v>20.562500202352929</v>
      </c>
    </row>
    <row r="68" spans="1:16">
      <c r="A68" t="s">
        <v>27</v>
      </c>
      <c r="B68">
        <v>5</v>
      </c>
      <c r="C68">
        <v>5</v>
      </c>
      <c r="D68" t="s">
        <v>25</v>
      </c>
      <c r="E68" t="s">
        <v>26</v>
      </c>
      <c r="F68" t="s">
        <v>70</v>
      </c>
      <c r="G68">
        <v>320</v>
      </c>
      <c r="H68">
        <v>340</v>
      </c>
      <c r="I68">
        <v>15</v>
      </c>
      <c r="J68">
        <v>16</v>
      </c>
      <c r="K68">
        <v>520</v>
      </c>
      <c r="L68">
        <v>15.5</v>
      </c>
      <c r="M68">
        <v>5.2</v>
      </c>
      <c r="N68">
        <f t="shared" si="6"/>
        <v>3.3</v>
      </c>
      <c r="O68">
        <f t="shared" si="7"/>
        <v>47.241068888191613</v>
      </c>
      <c r="P68">
        <f t="shared" si="8"/>
        <v>21.447445275238994</v>
      </c>
    </row>
    <row r="69" spans="1:16">
      <c r="A69" t="s">
        <v>27</v>
      </c>
      <c r="B69">
        <v>5</v>
      </c>
      <c r="C69">
        <v>5</v>
      </c>
      <c r="D69" t="s">
        <v>4</v>
      </c>
      <c r="E69" t="s">
        <v>5</v>
      </c>
      <c r="F69" t="s">
        <v>59</v>
      </c>
      <c r="G69">
        <v>470</v>
      </c>
      <c r="H69">
        <v>460</v>
      </c>
      <c r="I69">
        <v>14</v>
      </c>
      <c r="J69">
        <v>16</v>
      </c>
      <c r="K69">
        <v>256</v>
      </c>
      <c r="L69">
        <v>15</v>
      </c>
      <c r="M69">
        <v>2.56</v>
      </c>
      <c r="N69">
        <f t="shared" si="6"/>
        <v>4.6500000000000004</v>
      </c>
      <c r="O69">
        <f t="shared" si="7"/>
        <v>23.512498001693938</v>
      </c>
      <c r="P69">
        <f t="shared" si="8"/>
        <v>10.674674092769049</v>
      </c>
    </row>
    <row r="70" spans="1:16">
      <c r="A70" t="s">
        <v>27</v>
      </c>
      <c r="B70">
        <v>5</v>
      </c>
      <c r="C70">
        <v>5</v>
      </c>
      <c r="D70" t="s">
        <v>25</v>
      </c>
      <c r="E70" t="s">
        <v>26</v>
      </c>
      <c r="F70" t="s">
        <v>70</v>
      </c>
      <c r="G70">
        <v>310</v>
      </c>
      <c r="H70">
        <v>390</v>
      </c>
      <c r="I70">
        <v>13</v>
      </c>
      <c r="J70">
        <v>11</v>
      </c>
      <c r="K70">
        <v>511</v>
      </c>
      <c r="L70">
        <v>12</v>
      </c>
      <c r="M70">
        <v>5.1100000000000003</v>
      </c>
      <c r="N70">
        <f t="shared" si="6"/>
        <v>3.5</v>
      </c>
      <c r="O70">
        <f t="shared" si="7"/>
        <v>28.242261770616722</v>
      </c>
      <c r="P70">
        <f t="shared" si="8"/>
        <v>12.821986843859992</v>
      </c>
    </row>
    <row r="71" spans="1:16">
      <c r="A71" t="s">
        <v>27</v>
      </c>
      <c r="B71">
        <v>5</v>
      </c>
      <c r="C71">
        <v>5</v>
      </c>
      <c r="D71" t="s">
        <v>4</v>
      </c>
      <c r="E71" t="s">
        <v>5</v>
      </c>
      <c r="F71" t="s">
        <v>59</v>
      </c>
      <c r="G71">
        <v>500</v>
      </c>
      <c r="H71">
        <v>483</v>
      </c>
      <c r="I71">
        <v>11</v>
      </c>
      <c r="J71">
        <v>10</v>
      </c>
      <c r="K71">
        <v>148</v>
      </c>
      <c r="L71">
        <v>10.5</v>
      </c>
      <c r="M71">
        <v>1.48</v>
      </c>
      <c r="N71">
        <f t="shared" si="6"/>
        <v>4.915</v>
      </c>
      <c r="O71">
        <f t="shared" si="7"/>
        <v>8.1599679630221935</v>
      </c>
      <c r="P71">
        <f t="shared" si="8"/>
        <v>3.7046254552120761</v>
      </c>
    </row>
    <row r="72" spans="1:16">
      <c r="A72" t="s">
        <v>27</v>
      </c>
      <c r="B72">
        <v>5</v>
      </c>
      <c r="C72">
        <v>5</v>
      </c>
      <c r="D72" t="s">
        <v>21</v>
      </c>
      <c r="E72" t="s">
        <v>22</v>
      </c>
      <c r="F72" t="s">
        <v>67</v>
      </c>
      <c r="G72">
        <v>210</v>
      </c>
      <c r="H72">
        <v>140</v>
      </c>
      <c r="I72">
        <v>5</v>
      </c>
      <c r="J72">
        <v>3</v>
      </c>
      <c r="K72">
        <v>340</v>
      </c>
      <c r="L72">
        <v>4</v>
      </c>
      <c r="M72">
        <v>3.4</v>
      </c>
      <c r="N72">
        <f t="shared" si="6"/>
        <v>1.75</v>
      </c>
      <c r="O72">
        <f t="shared" si="7"/>
        <v>2.7076391859970563</v>
      </c>
      <c r="P72">
        <f t="shared" si="8"/>
        <v>1.2292681904426637</v>
      </c>
    </row>
    <row r="73" spans="1:16">
      <c r="A73" t="s">
        <v>27</v>
      </c>
      <c r="B73">
        <v>5</v>
      </c>
      <c r="C73">
        <v>5</v>
      </c>
      <c r="D73" t="s">
        <v>21</v>
      </c>
      <c r="E73" t="s">
        <v>22</v>
      </c>
      <c r="F73" t="s">
        <v>67</v>
      </c>
      <c r="G73">
        <v>193</v>
      </c>
      <c r="H73">
        <v>167</v>
      </c>
      <c r="I73">
        <v>4</v>
      </c>
      <c r="J73">
        <v>3</v>
      </c>
      <c r="K73">
        <v>238</v>
      </c>
      <c r="L73">
        <v>3.5</v>
      </c>
      <c r="M73">
        <v>2.38</v>
      </c>
      <c r="N73">
        <f t="shared" si="6"/>
        <v>1.8</v>
      </c>
      <c r="O73">
        <f t="shared" si="7"/>
        <v>1.9091361712424302</v>
      </c>
      <c r="P73">
        <f t="shared" si="8"/>
        <v>0.86674782174406328</v>
      </c>
    </row>
    <row r="74" spans="1:16">
      <c r="A74" t="s">
        <v>27</v>
      </c>
      <c r="B74">
        <v>5</v>
      </c>
      <c r="C74">
        <v>5</v>
      </c>
      <c r="D74" t="s">
        <v>8</v>
      </c>
      <c r="E74" t="s">
        <v>9</v>
      </c>
      <c r="F74" t="s">
        <v>61</v>
      </c>
      <c r="G74">
        <v>224</v>
      </c>
      <c r="H74">
        <v>200</v>
      </c>
      <c r="I74">
        <v>3</v>
      </c>
      <c r="J74">
        <v>3.5</v>
      </c>
      <c r="K74">
        <v>211</v>
      </c>
      <c r="L74">
        <v>3.25</v>
      </c>
      <c r="M74">
        <v>2.11</v>
      </c>
      <c r="N74">
        <f t="shared" si="6"/>
        <v>2.12</v>
      </c>
      <c r="O74">
        <f t="shared" si="7"/>
        <v>1.6684058280076735</v>
      </c>
      <c r="P74">
        <f t="shared" si="8"/>
        <v>0.75745624591548377</v>
      </c>
    </row>
    <row r="75" spans="1:16">
      <c r="A75" t="s">
        <v>27</v>
      </c>
      <c r="B75">
        <v>5</v>
      </c>
      <c r="C75">
        <v>5</v>
      </c>
      <c r="D75" t="s">
        <v>8</v>
      </c>
      <c r="E75" t="s">
        <v>9</v>
      </c>
      <c r="F75" t="s">
        <v>61</v>
      </c>
      <c r="G75">
        <v>173</v>
      </c>
      <c r="H75">
        <v>165</v>
      </c>
      <c r="I75">
        <v>2</v>
      </c>
      <c r="J75">
        <v>2.5</v>
      </c>
      <c r="K75">
        <v>227</v>
      </c>
      <c r="L75">
        <v>2.25</v>
      </c>
      <c r="M75">
        <v>2.27</v>
      </c>
      <c r="N75">
        <f t="shared" si="6"/>
        <v>1.69</v>
      </c>
      <c r="O75">
        <f t="shared" si="7"/>
        <v>1.0408827981732218</v>
      </c>
      <c r="P75">
        <f t="shared" si="8"/>
        <v>0.47256079037064275</v>
      </c>
    </row>
    <row r="76" spans="1:16">
      <c r="A76" t="s">
        <v>27</v>
      </c>
      <c r="B76">
        <v>6</v>
      </c>
      <c r="C76">
        <v>6</v>
      </c>
      <c r="D76" t="s">
        <v>15</v>
      </c>
      <c r="E76" t="s">
        <v>16</v>
      </c>
      <c r="F76" t="s">
        <v>64</v>
      </c>
      <c r="G76">
        <v>470</v>
      </c>
      <c r="H76">
        <v>460</v>
      </c>
      <c r="I76">
        <v>15</v>
      </c>
      <c r="J76">
        <v>17</v>
      </c>
      <c r="K76">
        <v>361</v>
      </c>
      <c r="L76">
        <v>16</v>
      </c>
      <c r="M76">
        <v>3.61</v>
      </c>
      <c r="N76">
        <f t="shared" si="6"/>
        <v>4.6500000000000004</v>
      </c>
      <c r="O76">
        <f t="shared" si="7"/>
        <v>35.965551510278111</v>
      </c>
      <c r="P76">
        <f t="shared" si="8"/>
        <v>16.328360385666262</v>
      </c>
    </row>
    <row r="77" spans="1:16">
      <c r="A77" t="s">
        <v>27</v>
      </c>
      <c r="B77">
        <v>6</v>
      </c>
      <c r="C77">
        <v>6</v>
      </c>
      <c r="D77" t="s">
        <v>25</v>
      </c>
      <c r="E77" t="s">
        <v>26</v>
      </c>
      <c r="F77" t="s">
        <v>70</v>
      </c>
      <c r="G77">
        <v>615</v>
      </c>
      <c r="H77">
        <v>646</v>
      </c>
      <c r="I77">
        <v>17</v>
      </c>
      <c r="J77">
        <v>15</v>
      </c>
      <c r="K77">
        <v>574</v>
      </c>
      <c r="L77">
        <v>16</v>
      </c>
      <c r="M77">
        <v>5.74</v>
      </c>
      <c r="N77">
        <f t="shared" si="6"/>
        <v>6.3049999999999997</v>
      </c>
      <c r="O77">
        <f t="shared" si="7"/>
        <v>55.120927829287282</v>
      </c>
      <c r="P77">
        <f t="shared" si="8"/>
        <v>25.024901234496426</v>
      </c>
    </row>
    <row r="78" spans="1:16">
      <c r="A78" t="s">
        <v>27</v>
      </c>
      <c r="B78">
        <v>6</v>
      </c>
      <c r="C78">
        <v>6</v>
      </c>
      <c r="D78" t="s">
        <v>15</v>
      </c>
      <c r="E78" t="s">
        <v>16</v>
      </c>
      <c r="F78" t="s">
        <v>64</v>
      </c>
      <c r="G78">
        <v>607</v>
      </c>
      <c r="H78">
        <v>639</v>
      </c>
      <c r="I78">
        <v>16</v>
      </c>
      <c r="J78">
        <v>13</v>
      </c>
      <c r="K78">
        <v>450</v>
      </c>
      <c r="L78">
        <v>14.5</v>
      </c>
      <c r="M78">
        <v>4.5</v>
      </c>
      <c r="N78">
        <f t="shared" si="6"/>
        <v>6.23</v>
      </c>
      <c r="O78">
        <f t="shared" si="7"/>
        <v>36.328915015200451</v>
      </c>
      <c r="P78">
        <f t="shared" si="8"/>
        <v>16.493327416901007</v>
      </c>
    </row>
    <row r="79" spans="1:16">
      <c r="A79" t="s">
        <v>27</v>
      </c>
      <c r="B79">
        <v>6</v>
      </c>
      <c r="C79">
        <v>6</v>
      </c>
      <c r="D79" t="s">
        <v>4</v>
      </c>
      <c r="E79" t="s">
        <v>5</v>
      </c>
      <c r="F79" t="s">
        <v>59</v>
      </c>
      <c r="G79">
        <v>290</v>
      </c>
      <c r="H79">
        <v>240</v>
      </c>
      <c r="I79">
        <v>15</v>
      </c>
      <c r="J79">
        <v>12</v>
      </c>
      <c r="K79">
        <v>230</v>
      </c>
      <c r="L79">
        <v>13.5</v>
      </c>
      <c r="M79">
        <v>2.2999999999999998</v>
      </c>
      <c r="N79">
        <f t="shared" si="6"/>
        <v>2.65</v>
      </c>
      <c r="O79">
        <f t="shared" si="7"/>
        <v>17.68540920051359</v>
      </c>
      <c r="P79">
        <f t="shared" si="8"/>
        <v>8.0291757770331706</v>
      </c>
    </row>
    <row r="80" spans="1:16">
      <c r="A80" t="s">
        <v>27</v>
      </c>
      <c r="B80">
        <v>6</v>
      </c>
      <c r="C80">
        <v>6</v>
      </c>
      <c r="D80" t="s">
        <v>4</v>
      </c>
      <c r="E80" t="s">
        <v>5</v>
      </c>
      <c r="F80" t="s">
        <v>59</v>
      </c>
      <c r="G80">
        <v>312</v>
      </c>
      <c r="H80">
        <v>320</v>
      </c>
      <c r="I80">
        <v>12</v>
      </c>
      <c r="J80">
        <v>11</v>
      </c>
      <c r="K80">
        <v>280</v>
      </c>
      <c r="L80">
        <v>11.5</v>
      </c>
      <c r="M80">
        <v>2.8</v>
      </c>
      <c r="N80">
        <f t="shared" si="6"/>
        <v>3.16</v>
      </c>
      <c r="O80">
        <f t="shared" si="7"/>
        <v>15.49239089682785</v>
      </c>
      <c r="P80">
        <f t="shared" si="8"/>
        <v>7.0335454671598443</v>
      </c>
    </row>
    <row r="81" spans="1:16">
      <c r="A81" t="s">
        <v>27</v>
      </c>
      <c r="B81">
        <v>6</v>
      </c>
      <c r="C81">
        <v>6</v>
      </c>
      <c r="D81" t="s">
        <v>8</v>
      </c>
      <c r="E81" t="s">
        <v>9</v>
      </c>
      <c r="F81" t="s">
        <v>61</v>
      </c>
      <c r="G81">
        <v>310</v>
      </c>
      <c r="H81">
        <v>295</v>
      </c>
      <c r="I81">
        <v>5</v>
      </c>
      <c r="J81">
        <v>4</v>
      </c>
      <c r="K81">
        <v>238</v>
      </c>
      <c r="L81">
        <v>4.5</v>
      </c>
      <c r="M81">
        <v>2.38</v>
      </c>
      <c r="N81">
        <f t="shared" si="6"/>
        <v>3.0249999999999999</v>
      </c>
      <c r="O81">
        <f t="shared" si="7"/>
        <v>2.7842274612316911</v>
      </c>
      <c r="P81">
        <f t="shared" si="8"/>
        <v>1.2640392673991878</v>
      </c>
    </row>
    <row r="82" spans="1:16">
      <c r="A82" t="s">
        <v>27</v>
      </c>
      <c r="B82">
        <v>6</v>
      </c>
      <c r="C82">
        <v>6</v>
      </c>
      <c r="D82" t="s">
        <v>13</v>
      </c>
      <c r="E82" t="s">
        <v>14</v>
      </c>
      <c r="F82" t="s">
        <v>63</v>
      </c>
      <c r="G82">
        <v>177</v>
      </c>
      <c r="H82">
        <v>124</v>
      </c>
      <c r="I82">
        <v>4</v>
      </c>
      <c r="J82">
        <v>3</v>
      </c>
      <c r="K82">
        <v>245</v>
      </c>
      <c r="L82">
        <v>3.5</v>
      </c>
      <c r="M82">
        <v>2.4500000000000002</v>
      </c>
      <c r="N82">
        <f t="shared" si="6"/>
        <v>1.5049999999999999</v>
      </c>
      <c r="O82">
        <f t="shared" si="7"/>
        <v>1.9256913591517646</v>
      </c>
      <c r="P82">
        <f t="shared" si="8"/>
        <v>0.87426387705490116</v>
      </c>
    </row>
    <row r="83" spans="1:16">
      <c r="A83" t="s">
        <v>27</v>
      </c>
      <c r="B83">
        <v>6</v>
      </c>
      <c r="C83">
        <v>6</v>
      </c>
      <c r="D83" t="s">
        <v>8</v>
      </c>
      <c r="E83" t="s">
        <v>9</v>
      </c>
      <c r="F83" t="s">
        <v>61</v>
      </c>
      <c r="G83">
        <v>150</v>
      </c>
      <c r="H83">
        <v>160</v>
      </c>
      <c r="I83">
        <v>2.5</v>
      </c>
      <c r="J83">
        <v>3</v>
      </c>
      <c r="K83">
        <v>202</v>
      </c>
      <c r="L83">
        <v>2.75</v>
      </c>
      <c r="M83">
        <v>2.02</v>
      </c>
      <c r="N83">
        <f t="shared" si="6"/>
        <v>1.55</v>
      </c>
      <c r="O83">
        <f t="shared" si="7"/>
        <v>1.3339387617329064</v>
      </c>
      <c r="P83">
        <f t="shared" si="8"/>
        <v>0.60560819782673947</v>
      </c>
    </row>
    <row r="84" spans="1:16">
      <c r="A84" t="s">
        <v>27</v>
      </c>
      <c r="B84">
        <v>6</v>
      </c>
      <c r="C84">
        <v>6</v>
      </c>
      <c r="D84" t="s">
        <v>6</v>
      </c>
      <c r="E84" t="s">
        <v>7</v>
      </c>
      <c r="F84" t="s">
        <v>60</v>
      </c>
      <c r="G84">
        <v>100</v>
      </c>
      <c r="H84">
        <v>95</v>
      </c>
      <c r="I84">
        <v>1</v>
      </c>
      <c r="J84">
        <v>1</v>
      </c>
      <c r="K84">
        <v>100</v>
      </c>
      <c r="L84">
        <v>1</v>
      </c>
      <c r="M84">
        <v>1</v>
      </c>
      <c r="N84">
        <f t="shared" si="6"/>
        <v>0.97499999999999998</v>
      </c>
      <c r="O84">
        <f t="shared" si="7"/>
        <v>0.62853700000000012</v>
      </c>
      <c r="P84">
        <f t="shared" si="8"/>
        <v>0.28535579800000005</v>
      </c>
    </row>
    <row r="85" spans="1:16">
      <c r="A85" t="s">
        <v>27</v>
      </c>
      <c r="B85">
        <v>14</v>
      </c>
      <c r="C85">
        <v>7</v>
      </c>
      <c r="D85" t="s">
        <v>15</v>
      </c>
      <c r="E85" t="s">
        <v>16</v>
      </c>
      <c r="F85" t="s">
        <v>64</v>
      </c>
      <c r="G85">
        <v>560</v>
      </c>
      <c r="H85">
        <v>540</v>
      </c>
      <c r="I85">
        <v>22.4</v>
      </c>
      <c r="J85">
        <v>23.2</v>
      </c>
      <c r="K85">
        <v>462</v>
      </c>
      <c r="L85">
        <v>22.799999999999997</v>
      </c>
      <c r="M85">
        <v>4.62</v>
      </c>
      <c r="N85">
        <f t="shared" si="6"/>
        <v>5.5</v>
      </c>
      <c r="O85">
        <f t="shared" si="7"/>
        <v>89.91913941417063</v>
      </c>
      <c r="P85">
        <f t="shared" si="8"/>
        <v>40.823289294033465</v>
      </c>
    </row>
    <row r="86" spans="1:16">
      <c r="A86" t="s">
        <v>27</v>
      </c>
      <c r="B86">
        <v>14</v>
      </c>
      <c r="C86">
        <v>7</v>
      </c>
      <c r="D86" t="s">
        <v>15</v>
      </c>
      <c r="E86" t="s">
        <v>16</v>
      </c>
      <c r="F86" t="s">
        <v>64</v>
      </c>
      <c r="G86">
        <v>410</v>
      </c>
      <c r="H86">
        <v>415</v>
      </c>
      <c r="I86">
        <v>16.2</v>
      </c>
      <c r="J86">
        <v>18.399999999999999</v>
      </c>
      <c r="K86">
        <v>547</v>
      </c>
      <c r="L86">
        <v>17.299999999999997</v>
      </c>
      <c r="M86">
        <v>5.47</v>
      </c>
      <c r="N86">
        <f t="shared" si="6"/>
        <v>4.125</v>
      </c>
      <c r="O86">
        <f t="shared" si="7"/>
        <v>61.407207774830994</v>
      </c>
      <c r="P86">
        <f t="shared" si="8"/>
        <v>27.878872329773273</v>
      </c>
    </row>
    <row r="87" spans="1:16">
      <c r="A87" t="s">
        <v>27</v>
      </c>
      <c r="B87">
        <v>14</v>
      </c>
      <c r="C87">
        <v>7</v>
      </c>
      <c r="D87" t="s">
        <v>25</v>
      </c>
      <c r="E87" t="s">
        <v>26</v>
      </c>
      <c r="F87" t="s">
        <v>70</v>
      </c>
      <c r="G87">
        <v>418</v>
      </c>
      <c r="H87">
        <v>384</v>
      </c>
      <c r="I87">
        <v>10</v>
      </c>
      <c r="J87">
        <v>9.8000000000000007</v>
      </c>
      <c r="K87">
        <v>472</v>
      </c>
      <c r="L87">
        <v>9.9</v>
      </c>
      <c r="M87">
        <v>4.72</v>
      </c>
      <c r="N87">
        <f t="shared" si="6"/>
        <v>4.01</v>
      </c>
      <c r="O87">
        <f t="shared" si="7"/>
        <v>18.153676465645209</v>
      </c>
      <c r="P87">
        <f t="shared" si="8"/>
        <v>8.2417691154029242</v>
      </c>
    </row>
    <row r="88" spans="1:16">
      <c r="A88" t="s">
        <v>27</v>
      </c>
      <c r="B88">
        <v>14</v>
      </c>
      <c r="C88">
        <v>7</v>
      </c>
      <c r="D88" t="s">
        <v>4</v>
      </c>
      <c r="E88" t="s">
        <v>5</v>
      </c>
      <c r="F88" t="s">
        <v>59</v>
      </c>
      <c r="G88">
        <v>390</v>
      </c>
      <c r="H88">
        <v>420</v>
      </c>
      <c r="I88">
        <v>9.4</v>
      </c>
      <c r="J88">
        <v>9.1999999999999993</v>
      </c>
      <c r="K88">
        <v>238</v>
      </c>
      <c r="L88">
        <v>9.3000000000000007</v>
      </c>
      <c r="M88">
        <v>2.38</v>
      </c>
      <c r="N88">
        <f t="shared" si="6"/>
        <v>4.05</v>
      </c>
      <c r="O88">
        <f t="shared" si="7"/>
        <v>9.2985585576904555</v>
      </c>
      <c r="P88">
        <f t="shared" si="8"/>
        <v>4.2215455851914667</v>
      </c>
    </row>
    <row r="89" spans="1:16">
      <c r="A89" t="s">
        <v>27</v>
      </c>
      <c r="B89">
        <v>14</v>
      </c>
      <c r="C89">
        <v>7</v>
      </c>
      <c r="D89" t="s">
        <v>8</v>
      </c>
      <c r="E89" t="s">
        <v>9</v>
      </c>
      <c r="F89" t="s">
        <v>61</v>
      </c>
      <c r="G89">
        <v>333</v>
      </c>
      <c r="H89">
        <v>352</v>
      </c>
      <c r="I89">
        <v>5.6</v>
      </c>
      <c r="J89">
        <v>7.1</v>
      </c>
      <c r="K89">
        <v>255</v>
      </c>
      <c r="L89">
        <v>6.35</v>
      </c>
      <c r="M89">
        <v>2.5499999999999998</v>
      </c>
      <c r="N89">
        <f t="shared" si="6"/>
        <v>3.4249999999999998</v>
      </c>
      <c r="O89">
        <f t="shared" si="7"/>
        <v>5.0489583503846731</v>
      </c>
      <c r="P89">
        <f t="shared" si="8"/>
        <v>2.2922270910746416</v>
      </c>
    </row>
    <row r="90" spans="1:16">
      <c r="A90" t="s">
        <v>27</v>
      </c>
      <c r="B90">
        <v>14</v>
      </c>
      <c r="C90">
        <v>7</v>
      </c>
      <c r="D90" t="s">
        <v>21</v>
      </c>
      <c r="E90" t="s">
        <v>22</v>
      </c>
      <c r="F90" t="s">
        <v>67</v>
      </c>
      <c r="G90">
        <v>170</v>
      </c>
      <c r="H90">
        <v>167</v>
      </c>
      <c r="I90">
        <v>6</v>
      </c>
      <c r="J90">
        <v>5.8</v>
      </c>
      <c r="K90">
        <v>261</v>
      </c>
      <c r="L90">
        <v>5.9</v>
      </c>
      <c r="M90">
        <v>2.61</v>
      </c>
      <c r="N90">
        <f t="shared" si="6"/>
        <v>1.6850000000000001</v>
      </c>
      <c r="O90">
        <f t="shared" si="7"/>
        <v>4.5262969051709812</v>
      </c>
      <c r="P90">
        <f t="shared" si="8"/>
        <v>2.0549387949476254</v>
      </c>
    </row>
    <row r="91" spans="1:16">
      <c r="A91" t="s">
        <v>27</v>
      </c>
      <c r="B91">
        <v>14</v>
      </c>
      <c r="C91">
        <v>7</v>
      </c>
      <c r="D91" t="s">
        <v>8</v>
      </c>
      <c r="E91" t="s">
        <v>9</v>
      </c>
      <c r="F91" t="s">
        <v>61</v>
      </c>
      <c r="G91">
        <v>126</v>
      </c>
      <c r="H91">
        <v>123</v>
      </c>
      <c r="I91">
        <v>5</v>
      </c>
      <c r="J91">
        <v>4.5</v>
      </c>
      <c r="K91">
        <v>148</v>
      </c>
      <c r="L91">
        <v>4.75</v>
      </c>
      <c r="M91">
        <v>1.48</v>
      </c>
      <c r="N91">
        <f t="shared" si="6"/>
        <v>1.2450000000000001</v>
      </c>
      <c r="O91">
        <f t="shared" si="7"/>
        <v>2.4868315868497954</v>
      </c>
      <c r="P91">
        <f t="shared" si="8"/>
        <v>1.1290215404298072</v>
      </c>
    </row>
    <row r="92" spans="1:16">
      <c r="A92" t="s">
        <v>27</v>
      </c>
      <c r="B92">
        <v>14</v>
      </c>
      <c r="C92">
        <v>7</v>
      </c>
      <c r="D92" t="s">
        <v>8</v>
      </c>
      <c r="E92" t="s">
        <v>9</v>
      </c>
      <c r="F92" t="s">
        <v>61</v>
      </c>
      <c r="G92">
        <v>241</v>
      </c>
      <c r="H92">
        <v>254</v>
      </c>
      <c r="I92">
        <v>3.5</v>
      </c>
      <c r="J92">
        <v>4.5</v>
      </c>
      <c r="K92">
        <v>214</v>
      </c>
      <c r="L92">
        <v>4</v>
      </c>
      <c r="M92">
        <v>2.14</v>
      </c>
      <c r="N92">
        <f t="shared" si="6"/>
        <v>2.4750000000000001</v>
      </c>
      <c r="O92">
        <f t="shared" si="7"/>
        <v>2.2376052395631443</v>
      </c>
      <c r="P92">
        <f t="shared" si="8"/>
        <v>1.0158727787616675</v>
      </c>
    </row>
    <row r="93" spans="1:16">
      <c r="A93" t="s">
        <v>27</v>
      </c>
      <c r="B93">
        <v>14</v>
      </c>
      <c r="C93">
        <v>7</v>
      </c>
      <c r="D93" t="s">
        <v>17</v>
      </c>
      <c r="E93" t="s">
        <v>18</v>
      </c>
      <c r="F93" t="s">
        <v>65</v>
      </c>
      <c r="G93">
        <v>220</v>
      </c>
      <c r="H93">
        <v>164</v>
      </c>
      <c r="I93">
        <v>4</v>
      </c>
      <c r="J93">
        <v>4</v>
      </c>
      <c r="K93">
        <v>138</v>
      </c>
      <c r="L93">
        <v>4</v>
      </c>
      <c r="M93">
        <v>1.38</v>
      </c>
      <c r="N93">
        <f t="shared" si="6"/>
        <v>1.92</v>
      </c>
      <c r="O93">
        <f t="shared" si="7"/>
        <v>1.9607517897131903</v>
      </c>
      <c r="P93">
        <f t="shared" si="8"/>
        <v>0.89018131252978838</v>
      </c>
    </row>
    <row r="94" spans="1:16">
      <c r="A94" t="s">
        <v>27</v>
      </c>
      <c r="B94">
        <v>14</v>
      </c>
      <c r="C94">
        <v>7</v>
      </c>
      <c r="D94" t="s">
        <v>8</v>
      </c>
      <c r="E94" t="s">
        <v>9</v>
      </c>
      <c r="F94" t="s">
        <v>61</v>
      </c>
      <c r="G94">
        <v>80</v>
      </c>
      <c r="H94">
        <v>74</v>
      </c>
      <c r="I94">
        <v>3</v>
      </c>
      <c r="J94">
        <v>4.4000000000000004</v>
      </c>
      <c r="K94">
        <v>90</v>
      </c>
      <c r="L94">
        <v>3.7</v>
      </c>
      <c r="M94">
        <v>0.9</v>
      </c>
      <c r="N94">
        <f t="shared" si="6"/>
        <v>0.77</v>
      </c>
      <c r="O94">
        <f t="shared" si="7"/>
        <v>1.6596968982007465</v>
      </c>
      <c r="P94">
        <f t="shared" si="8"/>
        <v>0.75350239178313894</v>
      </c>
    </row>
    <row r="95" spans="1:16">
      <c r="A95" t="s">
        <v>27</v>
      </c>
      <c r="B95">
        <v>14</v>
      </c>
      <c r="C95">
        <v>7</v>
      </c>
      <c r="D95" t="s">
        <v>24</v>
      </c>
      <c r="F95" t="s">
        <v>69</v>
      </c>
      <c r="G95">
        <v>110</v>
      </c>
      <c r="H95">
        <v>81</v>
      </c>
      <c r="I95">
        <v>3</v>
      </c>
      <c r="J95">
        <v>4</v>
      </c>
      <c r="K95">
        <v>90</v>
      </c>
      <c r="L95">
        <v>3.5</v>
      </c>
      <c r="M95">
        <v>0.9</v>
      </c>
      <c r="N95">
        <f t="shared" si="6"/>
        <v>0.95499999999999996</v>
      </c>
      <c r="O95">
        <f t="shared" si="7"/>
        <v>1.5741273983808228</v>
      </c>
      <c r="P95">
        <f t="shared" si="8"/>
        <v>0.71465383886489364</v>
      </c>
    </row>
    <row r="96" spans="1:16">
      <c r="A96" t="s">
        <v>27</v>
      </c>
      <c r="B96">
        <v>14</v>
      </c>
      <c r="C96">
        <v>7</v>
      </c>
      <c r="D96" t="s">
        <v>8</v>
      </c>
      <c r="E96" t="s">
        <v>9</v>
      </c>
      <c r="F96" t="s">
        <v>61</v>
      </c>
      <c r="G96">
        <v>121</v>
      </c>
      <c r="H96">
        <v>195</v>
      </c>
      <c r="I96">
        <v>2.8</v>
      </c>
      <c r="J96">
        <v>3.1</v>
      </c>
      <c r="K96">
        <v>173</v>
      </c>
      <c r="L96">
        <v>2.95</v>
      </c>
      <c r="M96">
        <v>1.73</v>
      </c>
      <c r="N96">
        <f t="shared" si="6"/>
        <v>1.58</v>
      </c>
      <c r="O96">
        <f t="shared" si="7"/>
        <v>1.427394331675389</v>
      </c>
      <c r="P96">
        <f t="shared" si="8"/>
        <v>0.64803702658062667</v>
      </c>
    </row>
    <row r="97" spans="1:16">
      <c r="A97" t="s">
        <v>27</v>
      </c>
      <c r="B97">
        <v>14</v>
      </c>
      <c r="C97">
        <v>7</v>
      </c>
      <c r="D97" t="s">
        <v>8</v>
      </c>
      <c r="E97" t="s">
        <v>9</v>
      </c>
      <c r="F97" t="s">
        <v>61</v>
      </c>
      <c r="G97">
        <v>215</v>
      </c>
      <c r="H97">
        <v>230</v>
      </c>
      <c r="I97">
        <v>2.8</v>
      </c>
      <c r="J97">
        <v>2.8</v>
      </c>
      <c r="K97">
        <v>238</v>
      </c>
      <c r="L97">
        <v>2.8</v>
      </c>
      <c r="M97">
        <v>2.38</v>
      </c>
      <c r="N97">
        <f t="shared" si="6"/>
        <v>2.2250000000000001</v>
      </c>
      <c r="O97">
        <f t="shared" si="7"/>
        <v>1.3919099392484333</v>
      </c>
      <c r="P97">
        <f t="shared" si="8"/>
        <v>0.63192711241878874</v>
      </c>
    </row>
    <row r="98" spans="1:16">
      <c r="A98" t="s">
        <v>27</v>
      </c>
      <c r="B98">
        <v>14</v>
      </c>
      <c r="C98">
        <v>7</v>
      </c>
      <c r="D98" t="s">
        <v>21</v>
      </c>
      <c r="E98" t="s">
        <v>22</v>
      </c>
      <c r="F98" t="s">
        <v>67</v>
      </c>
      <c r="G98">
        <v>224</v>
      </c>
      <c r="H98">
        <v>164</v>
      </c>
      <c r="I98">
        <v>2</v>
      </c>
      <c r="J98">
        <v>1.6</v>
      </c>
      <c r="K98">
        <v>154</v>
      </c>
      <c r="L98">
        <v>1.8</v>
      </c>
      <c r="M98">
        <v>1.54</v>
      </c>
      <c r="N98">
        <f t="shared" ref="N98:N129" si="9">((G98+H98)/2)/100</f>
        <v>1.94</v>
      </c>
      <c r="O98">
        <f t="shared" ref="O98:O129" si="10">(0.026884+(0.001191*POWER(L98,2)*M98)+0.044529*L98-0.01516*M98)+(1.025041+0.023663*POWER(L98,2)*M98-0.17071*M98-0.09615*LOG(M98)+(-0.43154+0.011037*POWER(L98,2)*M98+0.113602*L98+0.307809*LOG(L98)))</f>
        <v>0.85840779081491769</v>
      </c>
      <c r="P98">
        <f t="shared" ref="P98:P129" si="11">O98*0.454</f>
        <v>0.38971713702997263</v>
      </c>
    </row>
    <row r="99" spans="1:16">
      <c r="A99" t="s">
        <v>27</v>
      </c>
      <c r="B99">
        <v>14</v>
      </c>
      <c r="C99">
        <v>7</v>
      </c>
      <c r="D99" t="s">
        <v>23</v>
      </c>
      <c r="E99" t="s">
        <v>30</v>
      </c>
      <c r="F99" t="s">
        <v>68</v>
      </c>
      <c r="G99">
        <v>60</v>
      </c>
      <c r="H99">
        <v>99</v>
      </c>
      <c r="I99">
        <v>1.6</v>
      </c>
      <c r="J99">
        <v>1.8</v>
      </c>
      <c r="K99">
        <v>141</v>
      </c>
      <c r="L99">
        <v>1.7000000000000002</v>
      </c>
      <c r="M99">
        <v>1.41</v>
      </c>
      <c r="N99">
        <f t="shared" si="9"/>
        <v>0.79500000000000004</v>
      </c>
      <c r="O99">
        <f t="shared" si="10"/>
        <v>0.8299700702587105</v>
      </c>
      <c r="P99">
        <f t="shared" si="11"/>
        <v>0.37680641189745456</v>
      </c>
    </row>
    <row r="100" spans="1:16">
      <c r="A100" t="s">
        <v>27</v>
      </c>
      <c r="B100">
        <v>14</v>
      </c>
      <c r="C100">
        <v>7</v>
      </c>
      <c r="D100" t="s">
        <v>24</v>
      </c>
      <c r="F100" t="s">
        <v>69</v>
      </c>
      <c r="G100">
        <v>196</v>
      </c>
      <c r="H100">
        <v>180</v>
      </c>
      <c r="I100">
        <v>0.7</v>
      </c>
      <c r="J100">
        <v>1.9</v>
      </c>
      <c r="K100">
        <v>168</v>
      </c>
      <c r="L100">
        <v>1.2999999999999998</v>
      </c>
      <c r="M100">
        <v>1.68</v>
      </c>
      <c r="N100">
        <f t="shared" si="9"/>
        <v>1.88</v>
      </c>
      <c r="O100">
        <f t="shared" si="10"/>
        <v>0.62900472909227345</v>
      </c>
      <c r="P100">
        <f t="shared" si="11"/>
        <v>0.28556814700789218</v>
      </c>
    </row>
    <row r="101" spans="1:16">
      <c r="A101" t="s">
        <v>27</v>
      </c>
      <c r="B101">
        <v>14</v>
      </c>
      <c r="C101">
        <v>7</v>
      </c>
      <c r="D101" t="s">
        <v>8</v>
      </c>
      <c r="E101" t="s">
        <v>9</v>
      </c>
      <c r="F101" t="s">
        <v>61</v>
      </c>
      <c r="G101">
        <v>150</v>
      </c>
      <c r="H101">
        <v>116</v>
      </c>
      <c r="I101">
        <v>1</v>
      </c>
      <c r="J101">
        <v>1.1000000000000001</v>
      </c>
      <c r="K101">
        <v>192</v>
      </c>
      <c r="L101">
        <v>1.05</v>
      </c>
      <c r="M101">
        <v>1.92</v>
      </c>
      <c r="N101">
        <f t="shared" si="9"/>
        <v>1.33</v>
      </c>
      <c r="O101">
        <f t="shared" si="10"/>
        <v>0.48480906261757234</v>
      </c>
      <c r="P101">
        <f t="shared" si="11"/>
        <v>0.22010331442837786</v>
      </c>
    </row>
    <row r="102" spans="1:16">
      <c r="A102" t="s">
        <v>27</v>
      </c>
      <c r="B102">
        <v>14</v>
      </c>
      <c r="C102">
        <v>7</v>
      </c>
      <c r="D102" t="s">
        <v>8</v>
      </c>
      <c r="E102" t="s">
        <v>9</v>
      </c>
      <c r="F102" t="s">
        <v>61</v>
      </c>
      <c r="G102">
        <v>140</v>
      </c>
      <c r="H102">
        <v>141</v>
      </c>
      <c r="I102">
        <v>1</v>
      </c>
      <c r="J102">
        <v>1.1000000000000001</v>
      </c>
      <c r="K102">
        <v>151</v>
      </c>
      <c r="L102">
        <v>1.05</v>
      </c>
      <c r="M102">
        <v>1.51</v>
      </c>
      <c r="N102">
        <f t="shared" si="9"/>
        <v>1.405</v>
      </c>
      <c r="O102">
        <f t="shared" si="10"/>
        <v>0.5548229130001805</v>
      </c>
      <c r="P102">
        <f t="shared" si="11"/>
        <v>0.25188960250208198</v>
      </c>
    </row>
    <row r="103" spans="1:16">
      <c r="A103" t="s">
        <v>27</v>
      </c>
      <c r="B103">
        <v>15</v>
      </c>
      <c r="C103">
        <v>8</v>
      </c>
      <c r="D103" t="s">
        <v>15</v>
      </c>
      <c r="E103" t="s">
        <v>16</v>
      </c>
      <c r="F103" t="s">
        <v>64</v>
      </c>
      <c r="G103">
        <v>650</v>
      </c>
      <c r="H103">
        <v>580</v>
      </c>
      <c r="I103">
        <v>19.899999999999999</v>
      </c>
      <c r="J103">
        <v>15.6</v>
      </c>
      <c r="K103">
        <v>490</v>
      </c>
      <c r="L103">
        <v>17.75</v>
      </c>
      <c r="M103">
        <v>4.9000000000000004</v>
      </c>
      <c r="N103">
        <f t="shared" si="9"/>
        <v>6.15</v>
      </c>
      <c r="O103">
        <f t="shared" si="10"/>
        <v>58.243349512845477</v>
      </c>
      <c r="P103">
        <f t="shared" si="11"/>
        <v>26.442480678831846</v>
      </c>
    </row>
    <row r="104" spans="1:16">
      <c r="A104" t="s">
        <v>27</v>
      </c>
      <c r="B104">
        <v>15</v>
      </c>
      <c r="C104">
        <v>8</v>
      </c>
      <c r="D104" t="s">
        <v>25</v>
      </c>
      <c r="E104" t="s">
        <v>26</v>
      </c>
      <c r="F104" t="s">
        <v>70</v>
      </c>
      <c r="G104">
        <v>410</v>
      </c>
      <c r="H104">
        <v>460</v>
      </c>
      <c r="I104">
        <v>11.4</v>
      </c>
      <c r="J104">
        <v>11.8</v>
      </c>
      <c r="K104">
        <v>480</v>
      </c>
      <c r="L104">
        <v>11.600000000000001</v>
      </c>
      <c r="M104">
        <v>4.8</v>
      </c>
      <c r="N104">
        <f t="shared" si="9"/>
        <v>4.3499999999999996</v>
      </c>
      <c r="O104">
        <f t="shared" si="10"/>
        <v>25.006243212232292</v>
      </c>
      <c r="P104">
        <f t="shared" si="11"/>
        <v>11.35283441835346</v>
      </c>
    </row>
    <row r="105" spans="1:16">
      <c r="A105" t="s">
        <v>27</v>
      </c>
      <c r="B105">
        <v>15</v>
      </c>
      <c r="C105">
        <v>8</v>
      </c>
      <c r="D105" t="s">
        <v>8</v>
      </c>
      <c r="E105" t="s">
        <v>9</v>
      </c>
      <c r="F105" t="s">
        <v>61</v>
      </c>
      <c r="G105">
        <v>122</v>
      </c>
      <c r="H105">
        <v>180</v>
      </c>
      <c r="I105">
        <v>7.1</v>
      </c>
      <c r="J105">
        <v>11.4</v>
      </c>
      <c r="K105">
        <v>194</v>
      </c>
      <c r="L105">
        <v>9.25</v>
      </c>
      <c r="M105">
        <v>1.94</v>
      </c>
      <c r="N105">
        <f t="shared" si="9"/>
        <v>1.51</v>
      </c>
      <c r="O105">
        <f t="shared" si="10"/>
        <v>7.9498158880298773</v>
      </c>
      <c r="P105">
        <f t="shared" si="11"/>
        <v>3.6092164131655644</v>
      </c>
    </row>
    <row r="106" spans="1:16">
      <c r="A106" t="s">
        <v>27</v>
      </c>
      <c r="B106">
        <v>15</v>
      </c>
      <c r="C106">
        <v>8</v>
      </c>
      <c r="D106" t="s">
        <v>8</v>
      </c>
      <c r="E106" t="s">
        <v>9</v>
      </c>
      <c r="F106" t="s">
        <v>61</v>
      </c>
      <c r="G106">
        <v>372</v>
      </c>
      <c r="H106">
        <v>290</v>
      </c>
      <c r="I106">
        <v>8.1199999999999992</v>
      </c>
      <c r="J106">
        <v>8.5</v>
      </c>
      <c r="K106">
        <v>275</v>
      </c>
      <c r="L106">
        <v>8.3099999999999987</v>
      </c>
      <c r="M106">
        <v>2.75</v>
      </c>
      <c r="N106">
        <f t="shared" si="9"/>
        <v>3.31</v>
      </c>
      <c r="O106">
        <f t="shared" si="10"/>
        <v>8.4799850770431799</v>
      </c>
      <c r="P106">
        <f t="shared" si="11"/>
        <v>3.849913224977604</v>
      </c>
    </row>
    <row r="107" spans="1:16">
      <c r="A107" t="s">
        <v>27</v>
      </c>
      <c r="B107">
        <v>15</v>
      </c>
      <c r="C107">
        <v>8</v>
      </c>
      <c r="D107" t="s">
        <v>11</v>
      </c>
      <c r="E107" t="s">
        <v>12</v>
      </c>
      <c r="F107" t="s">
        <v>62</v>
      </c>
      <c r="G107">
        <v>240</v>
      </c>
      <c r="H107">
        <v>392</v>
      </c>
      <c r="I107">
        <v>5.8</v>
      </c>
      <c r="J107">
        <v>5.6</v>
      </c>
      <c r="K107">
        <v>325</v>
      </c>
      <c r="L107">
        <v>5.6999999999999993</v>
      </c>
      <c r="M107">
        <v>3.25</v>
      </c>
      <c r="N107">
        <f t="shared" si="9"/>
        <v>3.16</v>
      </c>
      <c r="O107">
        <f t="shared" si="10"/>
        <v>4.8909221157915743</v>
      </c>
      <c r="P107">
        <f t="shared" si="11"/>
        <v>2.2204786405693748</v>
      </c>
    </row>
    <row r="108" spans="1:16">
      <c r="A108" t="s">
        <v>27</v>
      </c>
      <c r="B108">
        <v>15</v>
      </c>
      <c r="C108">
        <v>8</v>
      </c>
      <c r="D108" t="s">
        <v>15</v>
      </c>
      <c r="E108" t="s">
        <v>16</v>
      </c>
      <c r="F108" t="s">
        <v>64</v>
      </c>
      <c r="G108">
        <v>146</v>
      </c>
      <c r="H108">
        <v>118</v>
      </c>
      <c r="I108">
        <v>6.1</v>
      </c>
      <c r="J108">
        <v>5.3</v>
      </c>
      <c r="K108">
        <v>221</v>
      </c>
      <c r="L108">
        <v>5.6999999999999993</v>
      </c>
      <c r="M108">
        <v>2.21</v>
      </c>
      <c r="N108">
        <f t="shared" si="9"/>
        <v>1.32</v>
      </c>
      <c r="O108">
        <f t="shared" si="10"/>
        <v>3.8875886502348704</v>
      </c>
      <c r="P108">
        <f t="shared" si="11"/>
        <v>1.7649652472066313</v>
      </c>
    </row>
    <row r="109" spans="1:16">
      <c r="A109" t="s">
        <v>27</v>
      </c>
      <c r="B109">
        <v>15</v>
      </c>
      <c r="C109">
        <v>8</v>
      </c>
      <c r="D109" t="s">
        <v>11</v>
      </c>
      <c r="E109" t="s">
        <v>12</v>
      </c>
      <c r="F109" t="s">
        <v>62</v>
      </c>
      <c r="G109">
        <v>260</v>
      </c>
      <c r="H109">
        <v>246</v>
      </c>
      <c r="I109">
        <v>6</v>
      </c>
      <c r="J109">
        <v>4.5</v>
      </c>
      <c r="K109">
        <v>323</v>
      </c>
      <c r="L109">
        <v>5.25</v>
      </c>
      <c r="M109">
        <v>3.23</v>
      </c>
      <c r="N109">
        <f t="shared" si="9"/>
        <v>2.5299999999999998</v>
      </c>
      <c r="O109">
        <f t="shared" si="10"/>
        <v>4.2181879131249493</v>
      </c>
      <c r="P109">
        <f t="shared" si="11"/>
        <v>1.9150573125587271</v>
      </c>
    </row>
    <row r="110" spans="1:16">
      <c r="A110" t="s">
        <v>27</v>
      </c>
      <c r="B110">
        <v>15</v>
      </c>
      <c r="C110">
        <v>8</v>
      </c>
      <c r="D110" t="s">
        <v>8</v>
      </c>
      <c r="E110" t="s">
        <v>9</v>
      </c>
      <c r="F110" t="s">
        <v>61</v>
      </c>
      <c r="G110">
        <v>110</v>
      </c>
      <c r="H110">
        <v>112</v>
      </c>
      <c r="I110">
        <v>3.6</v>
      </c>
      <c r="J110">
        <v>6.4</v>
      </c>
      <c r="K110">
        <v>130</v>
      </c>
      <c r="L110">
        <v>5</v>
      </c>
      <c r="M110">
        <v>1.3</v>
      </c>
      <c r="N110">
        <f t="shared" si="9"/>
        <v>1.1100000000000001</v>
      </c>
      <c r="O110">
        <f t="shared" si="10"/>
        <v>2.540060104740363</v>
      </c>
      <c r="P110">
        <f t="shared" si="11"/>
        <v>1.153187287552125</v>
      </c>
    </row>
    <row r="111" spans="1:16">
      <c r="A111" t="s">
        <v>27</v>
      </c>
      <c r="B111">
        <v>15</v>
      </c>
      <c r="C111">
        <v>8</v>
      </c>
      <c r="D111" t="s">
        <v>4</v>
      </c>
      <c r="E111" t="s">
        <v>5</v>
      </c>
      <c r="F111" t="s">
        <v>59</v>
      </c>
      <c r="G111">
        <v>199</v>
      </c>
      <c r="H111">
        <v>222</v>
      </c>
      <c r="I111">
        <v>5</v>
      </c>
      <c r="J111">
        <v>4.9000000000000004</v>
      </c>
      <c r="K111">
        <v>138</v>
      </c>
      <c r="L111">
        <v>4.95</v>
      </c>
      <c r="M111">
        <v>1.38</v>
      </c>
      <c r="N111">
        <f t="shared" si="9"/>
        <v>2.105</v>
      </c>
      <c r="O111">
        <f t="shared" si="10"/>
        <v>2.560587741471064</v>
      </c>
      <c r="P111">
        <f t="shared" si="11"/>
        <v>1.1625068346278631</v>
      </c>
    </row>
    <row r="112" spans="1:16">
      <c r="A112" t="s">
        <v>27</v>
      </c>
      <c r="B112">
        <v>15</v>
      </c>
      <c r="C112">
        <v>8</v>
      </c>
      <c r="D112" t="s">
        <v>8</v>
      </c>
      <c r="E112" t="s">
        <v>9</v>
      </c>
      <c r="F112" t="s">
        <v>61</v>
      </c>
      <c r="G112">
        <v>115</v>
      </c>
      <c r="H112">
        <v>116</v>
      </c>
      <c r="I112">
        <v>5</v>
      </c>
      <c r="J112">
        <v>4.2</v>
      </c>
      <c r="K112">
        <v>146</v>
      </c>
      <c r="L112">
        <v>4.5999999999999996</v>
      </c>
      <c r="M112">
        <v>1.46</v>
      </c>
      <c r="N112">
        <f t="shared" si="9"/>
        <v>1.155</v>
      </c>
      <c r="O112">
        <f t="shared" si="10"/>
        <v>2.3734198959283996</v>
      </c>
      <c r="P112">
        <f t="shared" si="11"/>
        <v>1.0775326327514936</v>
      </c>
    </row>
    <row r="113" spans="1:16">
      <c r="A113" t="s">
        <v>27</v>
      </c>
      <c r="B113">
        <v>15</v>
      </c>
      <c r="C113">
        <v>8</v>
      </c>
      <c r="D113" t="s">
        <v>21</v>
      </c>
      <c r="E113" t="s">
        <v>22</v>
      </c>
      <c r="F113" t="s">
        <v>67</v>
      </c>
      <c r="G113">
        <v>131</v>
      </c>
      <c r="H113">
        <v>26</v>
      </c>
      <c r="I113">
        <v>4.4000000000000004</v>
      </c>
      <c r="J113">
        <v>4.8</v>
      </c>
      <c r="K113">
        <v>319</v>
      </c>
      <c r="L113">
        <v>4.5999999999999996</v>
      </c>
      <c r="M113">
        <v>3.19</v>
      </c>
      <c r="N113">
        <f t="shared" si="9"/>
        <v>0.78500000000000003</v>
      </c>
      <c r="O113">
        <f t="shared" si="10"/>
        <v>3.3330825076361252</v>
      </c>
      <c r="P113">
        <f t="shared" si="11"/>
        <v>1.5132194584668008</v>
      </c>
    </row>
    <row r="114" spans="1:16">
      <c r="A114" t="s">
        <v>27</v>
      </c>
      <c r="B114">
        <v>15</v>
      </c>
      <c r="C114">
        <v>8</v>
      </c>
      <c r="D114" t="s">
        <v>8</v>
      </c>
      <c r="E114" t="s">
        <v>9</v>
      </c>
      <c r="F114" t="s">
        <v>61</v>
      </c>
      <c r="G114">
        <v>76</v>
      </c>
      <c r="H114">
        <v>67</v>
      </c>
      <c r="I114">
        <v>3.6</v>
      </c>
      <c r="J114">
        <v>4.8</v>
      </c>
      <c r="K114">
        <v>140</v>
      </c>
      <c r="L114">
        <v>4.2</v>
      </c>
      <c r="M114">
        <v>1.4</v>
      </c>
      <c r="N114">
        <f t="shared" si="9"/>
        <v>0.71499999999999997</v>
      </c>
      <c r="O114">
        <f t="shared" si="10"/>
        <v>2.0884728661976251</v>
      </c>
      <c r="P114">
        <f t="shared" si="11"/>
        <v>0.94816668125372183</v>
      </c>
    </row>
    <row r="115" spans="1:16">
      <c r="A115" t="s">
        <v>27</v>
      </c>
      <c r="B115">
        <v>15</v>
      </c>
      <c r="C115">
        <v>8</v>
      </c>
      <c r="D115" t="s">
        <v>8</v>
      </c>
      <c r="E115" t="s">
        <v>9</v>
      </c>
      <c r="F115" t="s">
        <v>61</v>
      </c>
      <c r="G115">
        <v>120</v>
      </c>
      <c r="H115">
        <v>114</v>
      </c>
      <c r="I115">
        <v>3.4</v>
      </c>
      <c r="J115">
        <v>5</v>
      </c>
      <c r="K115">
        <v>100</v>
      </c>
      <c r="L115">
        <v>4.2</v>
      </c>
      <c r="M115">
        <v>1</v>
      </c>
      <c r="N115">
        <f t="shared" si="9"/>
        <v>1.17</v>
      </c>
      <c r="O115">
        <f t="shared" si="10"/>
        <v>1.9236241808280878</v>
      </c>
      <c r="P115">
        <f t="shared" si="11"/>
        <v>0.8733253780959519</v>
      </c>
    </row>
    <row r="116" spans="1:16">
      <c r="A116" t="s">
        <v>27</v>
      </c>
      <c r="B116">
        <v>15</v>
      </c>
      <c r="C116">
        <v>8</v>
      </c>
      <c r="D116" t="s">
        <v>8</v>
      </c>
      <c r="E116" t="s">
        <v>9</v>
      </c>
      <c r="F116" t="s">
        <v>61</v>
      </c>
      <c r="G116">
        <v>77</v>
      </c>
      <c r="H116">
        <v>89</v>
      </c>
      <c r="I116">
        <v>4.4000000000000004</v>
      </c>
      <c r="J116">
        <v>3.8</v>
      </c>
      <c r="K116">
        <v>86</v>
      </c>
      <c r="L116">
        <v>4.0999999999999996</v>
      </c>
      <c r="M116">
        <v>0.86</v>
      </c>
      <c r="N116">
        <f t="shared" si="9"/>
        <v>0.83</v>
      </c>
      <c r="O116">
        <f t="shared" si="10"/>
        <v>1.8226540906659758</v>
      </c>
      <c r="P116">
        <f t="shared" si="11"/>
        <v>0.82748495716235304</v>
      </c>
    </row>
    <row r="117" spans="1:16">
      <c r="A117" t="s">
        <v>27</v>
      </c>
      <c r="B117">
        <v>15</v>
      </c>
      <c r="C117">
        <v>8</v>
      </c>
      <c r="D117" t="s">
        <v>17</v>
      </c>
      <c r="E117" t="s">
        <v>18</v>
      </c>
      <c r="F117" t="s">
        <v>65</v>
      </c>
      <c r="G117">
        <v>99</v>
      </c>
      <c r="H117">
        <v>86</v>
      </c>
      <c r="I117">
        <v>4.3</v>
      </c>
      <c r="J117">
        <v>3</v>
      </c>
      <c r="K117">
        <v>284</v>
      </c>
      <c r="L117">
        <v>3.65</v>
      </c>
      <c r="M117">
        <v>2.84</v>
      </c>
      <c r="N117">
        <f t="shared" si="9"/>
        <v>0.92500000000000004</v>
      </c>
      <c r="O117">
        <f t="shared" si="10"/>
        <v>2.1571528828199606</v>
      </c>
      <c r="P117">
        <f t="shared" si="11"/>
        <v>0.97934740880026216</v>
      </c>
    </row>
    <row r="118" spans="1:16">
      <c r="A118" t="s">
        <v>27</v>
      </c>
      <c r="B118">
        <v>15</v>
      </c>
      <c r="C118">
        <v>8</v>
      </c>
      <c r="D118" t="s">
        <v>15</v>
      </c>
      <c r="E118" t="s">
        <v>16</v>
      </c>
      <c r="F118" t="s">
        <v>64</v>
      </c>
      <c r="G118">
        <v>148</v>
      </c>
      <c r="H118">
        <v>139</v>
      </c>
      <c r="I118">
        <v>3</v>
      </c>
      <c r="J118">
        <v>3.2</v>
      </c>
      <c r="K118">
        <v>289</v>
      </c>
      <c r="L118">
        <v>3.1</v>
      </c>
      <c r="M118">
        <v>2.89</v>
      </c>
      <c r="N118">
        <f t="shared" si="9"/>
        <v>1.4350000000000001</v>
      </c>
      <c r="O118">
        <f t="shared" si="10"/>
        <v>1.6771541779363917</v>
      </c>
      <c r="P118">
        <f t="shared" si="11"/>
        <v>0.76142799678312179</v>
      </c>
    </row>
    <row r="119" spans="1:16">
      <c r="A119" t="s">
        <v>27</v>
      </c>
      <c r="B119">
        <v>15</v>
      </c>
      <c r="C119">
        <v>8</v>
      </c>
      <c r="D119" t="s">
        <v>21</v>
      </c>
      <c r="E119" t="s">
        <v>22</v>
      </c>
      <c r="F119" t="s">
        <v>67</v>
      </c>
      <c r="G119">
        <v>142</v>
      </c>
      <c r="H119">
        <v>190</v>
      </c>
      <c r="I119">
        <v>3</v>
      </c>
      <c r="J119">
        <v>3.1</v>
      </c>
      <c r="K119">
        <v>319</v>
      </c>
      <c r="L119">
        <v>3.05</v>
      </c>
      <c r="M119">
        <v>3.19</v>
      </c>
      <c r="N119">
        <f t="shared" si="9"/>
        <v>1.66</v>
      </c>
      <c r="O119">
        <f t="shared" si="10"/>
        <v>1.6754561527985465</v>
      </c>
      <c r="P119">
        <f t="shared" si="11"/>
        <v>0.7606570933705401</v>
      </c>
    </row>
    <row r="120" spans="1:16">
      <c r="A120" t="s">
        <v>27</v>
      </c>
      <c r="B120">
        <v>15</v>
      </c>
      <c r="C120">
        <v>8</v>
      </c>
      <c r="D120" t="s">
        <v>8</v>
      </c>
      <c r="E120" t="s">
        <v>9</v>
      </c>
      <c r="F120" t="s">
        <v>61</v>
      </c>
      <c r="G120">
        <v>39</v>
      </c>
      <c r="H120">
        <v>46</v>
      </c>
      <c r="I120">
        <v>2</v>
      </c>
      <c r="J120">
        <v>2.8</v>
      </c>
      <c r="K120">
        <v>88</v>
      </c>
      <c r="L120">
        <v>2.4</v>
      </c>
      <c r="M120">
        <v>0.88</v>
      </c>
      <c r="N120">
        <f t="shared" si="9"/>
        <v>0.42499999999999999</v>
      </c>
      <c r="O120">
        <f t="shared" si="10"/>
        <v>1.1406285339727693</v>
      </c>
      <c r="P120">
        <f t="shared" si="11"/>
        <v>0.51784535442363733</v>
      </c>
    </row>
    <row r="121" spans="1:16">
      <c r="A121" t="s">
        <v>27</v>
      </c>
      <c r="B121">
        <v>15</v>
      </c>
      <c r="C121">
        <v>8</v>
      </c>
      <c r="D121" t="s">
        <v>15</v>
      </c>
      <c r="E121" t="s">
        <v>16</v>
      </c>
      <c r="F121" t="s">
        <v>64</v>
      </c>
      <c r="G121">
        <v>154</v>
      </c>
      <c r="H121">
        <v>133</v>
      </c>
      <c r="I121">
        <v>2.1</v>
      </c>
      <c r="J121">
        <v>2.1</v>
      </c>
      <c r="K121">
        <v>236</v>
      </c>
      <c r="L121">
        <v>2.1</v>
      </c>
      <c r="M121">
        <v>2.36</v>
      </c>
      <c r="N121">
        <f t="shared" si="9"/>
        <v>1.4350000000000001</v>
      </c>
      <c r="O121">
        <f t="shared" si="10"/>
        <v>0.95067258140717736</v>
      </c>
      <c r="P121">
        <f t="shared" si="11"/>
        <v>0.43160535195885852</v>
      </c>
    </row>
    <row r="122" spans="1:16">
      <c r="A122" t="s">
        <v>27</v>
      </c>
      <c r="B122">
        <v>16</v>
      </c>
      <c r="C122">
        <v>9</v>
      </c>
      <c r="D122" t="s">
        <v>15</v>
      </c>
      <c r="E122" t="s">
        <v>16</v>
      </c>
      <c r="F122" t="s">
        <v>64</v>
      </c>
      <c r="G122">
        <v>670</v>
      </c>
      <c r="H122">
        <v>630</v>
      </c>
      <c r="I122">
        <v>20.100000000000001</v>
      </c>
      <c r="J122">
        <v>22.2</v>
      </c>
      <c r="K122">
        <v>483</v>
      </c>
      <c r="L122">
        <v>21.15</v>
      </c>
      <c r="M122">
        <v>4.83</v>
      </c>
      <c r="N122">
        <f t="shared" si="9"/>
        <v>6.5</v>
      </c>
      <c r="O122">
        <f t="shared" si="10"/>
        <v>80.954218917009243</v>
      </c>
      <c r="P122">
        <f t="shared" si="11"/>
        <v>36.753215388322197</v>
      </c>
    </row>
    <row r="123" spans="1:16">
      <c r="A123" t="s">
        <v>27</v>
      </c>
      <c r="B123">
        <v>16</v>
      </c>
      <c r="C123">
        <v>9</v>
      </c>
      <c r="D123" t="s">
        <v>21</v>
      </c>
      <c r="E123" t="s">
        <v>22</v>
      </c>
      <c r="F123" t="s">
        <v>67</v>
      </c>
      <c r="G123">
        <v>218</v>
      </c>
      <c r="H123">
        <v>289</v>
      </c>
      <c r="I123">
        <v>18.399999999999999</v>
      </c>
      <c r="J123">
        <v>18.899999999999999</v>
      </c>
      <c r="K123">
        <v>276</v>
      </c>
      <c r="L123">
        <v>18.649999999999999</v>
      </c>
      <c r="M123">
        <v>2.76</v>
      </c>
      <c r="N123">
        <f t="shared" si="9"/>
        <v>2.5350000000000001</v>
      </c>
      <c r="O123">
        <f t="shared" si="10"/>
        <v>37.860264602734283</v>
      </c>
      <c r="P123">
        <f t="shared" si="11"/>
        <v>17.188560129641363</v>
      </c>
    </row>
    <row r="124" spans="1:16">
      <c r="A124" t="s">
        <v>27</v>
      </c>
      <c r="B124">
        <v>16</v>
      </c>
      <c r="C124">
        <v>9</v>
      </c>
      <c r="D124" t="s">
        <v>15</v>
      </c>
      <c r="E124" t="s">
        <v>16</v>
      </c>
      <c r="F124" t="s">
        <v>64</v>
      </c>
      <c r="G124">
        <v>370</v>
      </c>
      <c r="H124">
        <v>360</v>
      </c>
      <c r="I124">
        <v>13.9</v>
      </c>
      <c r="J124">
        <v>13.2</v>
      </c>
      <c r="K124">
        <v>465</v>
      </c>
      <c r="L124">
        <v>13.55</v>
      </c>
      <c r="M124">
        <v>4.6500000000000004</v>
      </c>
      <c r="N124">
        <f t="shared" si="9"/>
        <v>3.65</v>
      </c>
      <c r="O124">
        <f t="shared" si="10"/>
        <v>32.825009623974061</v>
      </c>
      <c r="P124">
        <f t="shared" si="11"/>
        <v>14.902554369284225</v>
      </c>
    </row>
    <row r="125" spans="1:16">
      <c r="A125" t="s">
        <v>27</v>
      </c>
      <c r="B125">
        <v>16</v>
      </c>
      <c r="C125">
        <v>9</v>
      </c>
      <c r="D125" t="s">
        <v>15</v>
      </c>
      <c r="E125" t="s">
        <v>16</v>
      </c>
      <c r="F125" t="s">
        <v>64</v>
      </c>
      <c r="G125">
        <v>450</v>
      </c>
      <c r="H125">
        <v>342</v>
      </c>
      <c r="I125">
        <v>9.1</v>
      </c>
      <c r="J125">
        <v>15.4</v>
      </c>
      <c r="K125">
        <v>393</v>
      </c>
      <c r="L125">
        <v>12.25</v>
      </c>
      <c r="M125">
        <v>3.93</v>
      </c>
      <c r="N125">
        <f t="shared" si="9"/>
        <v>3.96</v>
      </c>
      <c r="O125">
        <f t="shared" si="10"/>
        <v>23.271368114483231</v>
      </c>
      <c r="P125">
        <f t="shared" si="11"/>
        <v>10.565201123975386</v>
      </c>
    </row>
    <row r="126" spans="1:16">
      <c r="A126" t="s">
        <v>27</v>
      </c>
      <c r="B126">
        <v>16</v>
      </c>
      <c r="C126">
        <v>9</v>
      </c>
      <c r="D126" t="s">
        <v>15</v>
      </c>
      <c r="E126" t="s">
        <v>16</v>
      </c>
      <c r="F126" t="s">
        <v>64</v>
      </c>
      <c r="G126">
        <v>315</v>
      </c>
      <c r="H126">
        <v>387</v>
      </c>
      <c r="I126">
        <v>12</v>
      </c>
      <c r="J126">
        <v>12.3</v>
      </c>
      <c r="K126">
        <v>364</v>
      </c>
      <c r="L126">
        <v>12.15</v>
      </c>
      <c r="M126">
        <v>3.64</v>
      </c>
      <c r="N126">
        <f t="shared" si="9"/>
        <v>3.51</v>
      </c>
      <c r="O126">
        <f t="shared" si="10"/>
        <v>21.430883988396829</v>
      </c>
      <c r="P126">
        <f t="shared" si="11"/>
        <v>9.7296213307321615</v>
      </c>
    </row>
    <row r="127" spans="1:16">
      <c r="A127" t="s">
        <v>27</v>
      </c>
      <c r="B127">
        <v>16</v>
      </c>
      <c r="C127">
        <v>9</v>
      </c>
      <c r="D127" t="s">
        <v>8</v>
      </c>
      <c r="E127" t="s">
        <v>9</v>
      </c>
      <c r="F127" t="s">
        <v>61</v>
      </c>
      <c r="G127">
        <v>280</v>
      </c>
      <c r="H127">
        <v>274</v>
      </c>
      <c r="I127">
        <v>11.3</v>
      </c>
      <c r="J127">
        <v>11.7</v>
      </c>
      <c r="K127">
        <v>137</v>
      </c>
      <c r="L127">
        <v>11.5</v>
      </c>
      <c r="M127">
        <v>1.37</v>
      </c>
      <c r="N127">
        <f t="shared" si="9"/>
        <v>2.77</v>
      </c>
      <c r="O127">
        <f t="shared" si="10"/>
        <v>9.0004173665093177</v>
      </c>
      <c r="P127">
        <f t="shared" si="11"/>
        <v>4.0861894843952307</v>
      </c>
    </row>
    <row r="128" spans="1:16">
      <c r="A128" t="s">
        <v>27</v>
      </c>
      <c r="B128">
        <v>16</v>
      </c>
      <c r="C128">
        <v>9</v>
      </c>
      <c r="D128" t="s">
        <v>8</v>
      </c>
      <c r="E128" t="s">
        <v>9</v>
      </c>
      <c r="F128" t="s">
        <v>61</v>
      </c>
      <c r="G128">
        <v>232</v>
      </c>
      <c r="H128">
        <v>218</v>
      </c>
      <c r="I128">
        <v>9.1999999999999993</v>
      </c>
      <c r="J128">
        <v>9.6999999999999993</v>
      </c>
      <c r="K128">
        <v>194</v>
      </c>
      <c r="L128">
        <v>9.4499999999999993</v>
      </c>
      <c r="M128">
        <v>1.94</v>
      </c>
      <c r="N128">
        <f t="shared" si="9"/>
        <v>2.25</v>
      </c>
      <c r="O128">
        <f t="shared" si="10"/>
        <v>8.2447123965626368</v>
      </c>
      <c r="P128">
        <f t="shared" si="11"/>
        <v>3.7430994280394372</v>
      </c>
    </row>
    <row r="129" spans="1:16">
      <c r="A129" t="s">
        <v>27</v>
      </c>
      <c r="B129">
        <v>16</v>
      </c>
      <c r="C129">
        <v>9</v>
      </c>
      <c r="D129" t="s">
        <v>4</v>
      </c>
      <c r="E129" t="s">
        <v>5</v>
      </c>
      <c r="F129" t="s">
        <v>59</v>
      </c>
      <c r="G129">
        <v>310</v>
      </c>
      <c r="H129">
        <v>340</v>
      </c>
      <c r="I129">
        <v>9.8000000000000007</v>
      </c>
      <c r="J129">
        <v>8.1</v>
      </c>
      <c r="K129">
        <v>191</v>
      </c>
      <c r="L129">
        <v>8.9499999999999993</v>
      </c>
      <c r="M129">
        <v>1.91</v>
      </c>
      <c r="N129">
        <f t="shared" si="9"/>
        <v>3.25</v>
      </c>
      <c r="O129">
        <f t="shared" si="10"/>
        <v>7.4377754489416867</v>
      </c>
      <c r="P129">
        <f t="shared" si="11"/>
        <v>3.3767500538195261</v>
      </c>
    </row>
    <row r="130" spans="1:16">
      <c r="A130" t="s">
        <v>27</v>
      </c>
      <c r="B130">
        <v>16</v>
      </c>
      <c r="C130">
        <v>9</v>
      </c>
      <c r="D130" t="s">
        <v>15</v>
      </c>
      <c r="E130" t="s">
        <v>16</v>
      </c>
      <c r="F130" t="s">
        <v>64</v>
      </c>
      <c r="G130">
        <v>290</v>
      </c>
      <c r="H130">
        <v>196</v>
      </c>
      <c r="I130">
        <v>8.9</v>
      </c>
      <c r="J130">
        <v>8.6999999999999993</v>
      </c>
      <c r="K130">
        <v>337</v>
      </c>
      <c r="L130">
        <v>8.8000000000000007</v>
      </c>
      <c r="M130">
        <v>3.37</v>
      </c>
      <c r="N130">
        <f t="shared" ref="N130:N161" si="12">((G130+H130)/2)/100</f>
        <v>2.4300000000000002</v>
      </c>
      <c r="O130">
        <f t="shared" ref="O130:O161" si="13">(0.026884+(0.001191*POWER(L130,2)*M130)+0.044529*L130-0.01516*M130)+(1.025041+0.023663*POWER(L130,2)*M130-0.17071*M130-0.09615*LOG(M130)+(-0.43154+0.011037*POWER(L130,2)*M130+0.113602*L130+0.307809*LOG(L130)))</f>
        <v>10.992119316663095</v>
      </c>
      <c r="P130">
        <f t="shared" ref="P130:P161" si="14">O130*0.454</f>
        <v>4.9904221697650453</v>
      </c>
    </row>
    <row r="131" spans="1:16">
      <c r="A131" t="s">
        <v>27</v>
      </c>
      <c r="B131">
        <v>16</v>
      </c>
      <c r="C131">
        <v>9</v>
      </c>
      <c r="D131" t="s">
        <v>8</v>
      </c>
      <c r="E131" t="s">
        <v>9</v>
      </c>
      <c r="F131" t="s">
        <v>61</v>
      </c>
      <c r="G131">
        <v>235</v>
      </c>
      <c r="H131">
        <v>270</v>
      </c>
      <c r="I131">
        <v>8.4</v>
      </c>
      <c r="J131">
        <v>8.5</v>
      </c>
      <c r="K131">
        <v>245</v>
      </c>
      <c r="L131">
        <v>8.4499999999999993</v>
      </c>
      <c r="M131">
        <v>2.4500000000000002</v>
      </c>
      <c r="N131">
        <f t="shared" si="12"/>
        <v>2.5249999999999999</v>
      </c>
      <c r="O131">
        <f t="shared" si="13"/>
        <v>8.027719430088446</v>
      </c>
      <c r="P131">
        <f t="shared" si="14"/>
        <v>3.6445846212601545</v>
      </c>
    </row>
    <row r="132" spans="1:16">
      <c r="A132" t="s">
        <v>27</v>
      </c>
      <c r="B132">
        <v>16</v>
      </c>
      <c r="C132">
        <v>9</v>
      </c>
      <c r="D132" t="s">
        <v>4</v>
      </c>
      <c r="E132" t="s">
        <v>5</v>
      </c>
      <c r="F132" t="s">
        <v>59</v>
      </c>
      <c r="G132">
        <v>335</v>
      </c>
      <c r="H132">
        <v>340</v>
      </c>
      <c r="I132">
        <v>8.1</v>
      </c>
      <c r="J132">
        <v>8.5</v>
      </c>
      <c r="K132">
        <v>222</v>
      </c>
      <c r="L132">
        <v>8.3000000000000007</v>
      </c>
      <c r="M132">
        <v>2.2200000000000002</v>
      </c>
      <c r="N132">
        <f t="shared" si="12"/>
        <v>3.375</v>
      </c>
      <c r="O132">
        <f t="shared" si="13"/>
        <v>7.258858367842759</v>
      </c>
      <c r="P132">
        <f t="shared" si="14"/>
        <v>3.2955216990006129</v>
      </c>
    </row>
    <row r="133" spans="1:16">
      <c r="A133" t="s">
        <v>27</v>
      </c>
      <c r="B133">
        <v>16</v>
      </c>
      <c r="C133">
        <v>9</v>
      </c>
      <c r="D133" t="s">
        <v>11</v>
      </c>
      <c r="E133" t="s">
        <v>12</v>
      </c>
      <c r="F133" t="s">
        <v>62</v>
      </c>
      <c r="G133">
        <v>220</v>
      </c>
      <c r="H133">
        <v>200</v>
      </c>
      <c r="I133">
        <v>11</v>
      </c>
      <c r="J133">
        <v>5.6</v>
      </c>
      <c r="K133">
        <v>353</v>
      </c>
      <c r="L133">
        <v>8.3000000000000007</v>
      </c>
      <c r="M133">
        <v>3.53</v>
      </c>
      <c r="N133">
        <f t="shared" si="12"/>
        <v>2.1</v>
      </c>
      <c r="O133">
        <f t="shared" si="13"/>
        <v>10.235017565313148</v>
      </c>
      <c r="P133">
        <f t="shared" si="14"/>
        <v>4.6466979746521693</v>
      </c>
    </row>
    <row r="134" spans="1:16">
      <c r="A134" t="s">
        <v>27</v>
      </c>
      <c r="B134">
        <v>16</v>
      </c>
      <c r="C134">
        <v>9</v>
      </c>
      <c r="D134" t="s">
        <v>8</v>
      </c>
      <c r="E134" t="s">
        <v>9</v>
      </c>
      <c r="F134" t="s">
        <v>61</v>
      </c>
      <c r="G134">
        <v>70</v>
      </c>
      <c r="H134">
        <v>63</v>
      </c>
      <c r="I134">
        <v>5.3</v>
      </c>
      <c r="J134">
        <v>5.6</v>
      </c>
      <c r="K134">
        <v>105</v>
      </c>
      <c r="L134">
        <v>5.4499999999999993</v>
      </c>
      <c r="M134">
        <v>1.05</v>
      </c>
      <c r="N134">
        <f t="shared" si="12"/>
        <v>0.66500000000000004</v>
      </c>
      <c r="O134">
        <f t="shared" si="13"/>
        <v>2.6310226187386965</v>
      </c>
      <c r="P134">
        <f t="shared" si="14"/>
        <v>1.1944842689073683</v>
      </c>
    </row>
    <row r="135" spans="1:16">
      <c r="A135" t="s">
        <v>27</v>
      </c>
      <c r="B135">
        <v>16</v>
      </c>
      <c r="C135">
        <v>9</v>
      </c>
      <c r="D135" t="s">
        <v>15</v>
      </c>
      <c r="E135" t="s">
        <v>16</v>
      </c>
      <c r="F135" t="s">
        <v>64</v>
      </c>
      <c r="G135">
        <v>217</v>
      </c>
      <c r="H135">
        <v>189</v>
      </c>
      <c r="I135">
        <v>5.7</v>
      </c>
      <c r="J135">
        <v>5.0999999999999996</v>
      </c>
      <c r="K135">
        <v>398</v>
      </c>
      <c r="L135">
        <v>5.4</v>
      </c>
      <c r="M135">
        <v>3.98</v>
      </c>
      <c r="N135">
        <f t="shared" si="12"/>
        <v>2.0299999999999998</v>
      </c>
      <c r="O135">
        <f t="shared" si="13"/>
        <v>5.0676830422374639</v>
      </c>
      <c r="P135">
        <f t="shared" si="14"/>
        <v>2.3007281011758085</v>
      </c>
    </row>
    <row r="136" spans="1:16">
      <c r="A136" t="s">
        <v>27</v>
      </c>
      <c r="B136">
        <v>16</v>
      </c>
      <c r="C136">
        <v>9</v>
      </c>
      <c r="D136" t="s">
        <v>21</v>
      </c>
      <c r="E136" t="s">
        <v>22</v>
      </c>
      <c r="F136" t="s">
        <v>67</v>
      </c>
      <c r="G136">
        <v>140</v>
      </c>
      <c r="H136">
        <v>193</v>
      </c>
      <c r="I136">
        <v>6.1</v>
      </c>
      <c r="J136">
        <v>3.8</v>
      </c>
      <c r="K136">
        <v>314</v>
      </c>
      <c r="L136">
        <v>4.9499999999999993</v>
      </c>
      <c r="M136">
        <v>3.14</v>
      </c>
      <c r="N136">
        <f t="shared" si="12"/>
        <v>1.665</v>
      </c>
      <c r="O136">
        <f t="shared" si="13"/>
        <v>3.7469039703663025</v>
      </c>
      <c r="P136">
        <f t="shared" si="14"/>
        <v>1.7010944025463013</v>
      </c>
    </row>
    <row r="137" spans="1:16">
      <c r="A137" t="s">
        <v>27</v>
      </c>
      <c r="B137">
        <v>16</v>
      </c>
      <c r="C137">
        <v>9</v>
      </c>
      <c r="D137" t="s">
        <v>8</v>
      </c>
      <c r="E137" t="s">
        <v>9</v>
      </c>
      <c r="F137" t="s">
        <v>61</v>
      </c>
      <c r="G137">
        <v>79</v>
      </c>
      <c r="H137">
        <v>110</v>
      </c>
      <c r="I137">
        <v>4.8</v>
      </c>
      <c r="J137">
        <v>5</v>
      </c>
      <c r="K137">
        <v>123</v>
      </c>
      <c r="L137">
        <v>4.9000000000000004</v>
      </c>
      <c r="M137">
        <v>1.23</v>
      </c>
      <c r="N137">
        <f t="shared" si="12"/>
        <v>0.94499999999999995</v>
      </c>
      <c r="O137">
        <f t="shared" si="13"/>
        <v>2.4303547680325992</v>
      </c>
      <c r="P137">
        <f t="shared" si="14"/>
        <v>1.1033810646868001</v>
      </c>
    </row>
    <row r="138" spans="1:16">
      <c r="A138" t="s">
        <v>27</v>
      </c>
      <c r="B138">
        <v>16</v>
      </c>
      <c r="C138">
        <v>9</v>
      </c>
      <c r="D138" t="s">
        <v>8</v>
      </c>
      <c r="E138" t="s">
        <v>9</v>
      </c>
      <c r="F138" t="s">
        <v>61</v>
      </c>
      <c r="G138">
        <v>170</v>
      </c>
      <c r="H138">
        <v>130</v>
      </c>
      <c r="I138">
        <v>5.6</v>
      </c>
      <c r="J138">
        <v>4.0999999999999996</v>
      </c>
      <c r="K138">
        <v>136</v>
      </c>
      <c r="L138">
        <v>4.8499999999999996</v>
      </c>
      <c r="M138">
        <v>1.36</v>
      </c>
      <c r="N138">
        <f t="shared" si="12"/>
        <v>1.5</v>
      </c>
      <c r="O138">
        <f t="shared" si="13"/>
        <v>2.4809494873776283</v>
      </c>
      <c r="P138">
        <f t="shared" si="14"/>
        <v>1.1263510672694432</v>
      </c>
    </row>
    <row r="139" spans="1:16">
      <c r="A139" t="s">
        <v>27</v>
      </c>
      <c r="B139">
        <v>16</v>
      </c>
      <c r="C139">
        <v>9</v>
      </c>
      <c r="D139" t="s">
        <v>8</v>
      </c>
      <c r="E139" t="s">
        <v>9</v>
      </c>
      <c r="F139" t="s">
        <v>61</v>
      </c>
      <c r="G139">
        <v>80</v>
      </c>
      <c r="H139">
        <v>70</v>
      </c>
      <c r="I139">
        <v>4.4000000000000004</v>
      </c>
      <c r="J139">
        <v>4.9000000000000004</v>
      </c>
      <c r="K139">
        <v>122</v>
      </c>
      <c r="L139">
        <v>4.6500000000000004</v>
      </c>
      <c r="M139">
        <v>1.22</v>
      </c>
      <c r="N139">
        <f t="shared" si="12"/>
        <v>0.75</v>
      </c>
      <c r="O139">
        <f t="shared" si="13"/>
        <v>2.272862118206727</v>
      </c>
      <c r="P139">
        <f t="shared" si="14"/>
        <v>1.0318794016658541</v>
      </c>
    </row>
    <row r="140" spans="1:16">
      <c r="A140" t="s">
        <v>27</v>
      </c>
      <c r="B140">
        <v>16</v>
      </c>
      <c r="C140">
        <v>9</v>
      </c>
      <c r="D140" t="s">
        <v>11</v>
      </c>
      <c r="E140" t="s">
        <v>12</v>
      </c>
      <c r="F140" t="s">
        <v>62</v>
      </c>
      <c r="G140">
        <v>192</v>
      </c>
      <c r="H140">
        <v>206</v>
      </c>
      <c r="I140">
        <v>3.6</v>
      </c>
      <c r="J140">
        <v>3.6</v>
      </c>
      <c r="K140">
        <v>284</v>
      </c>
      <c r="L140">
        <v>3.6</v>
      </c>
      <c r="M140">
        <v>2.84</v>
      </c>
      <c r="N140">
        <f t="shared" si="12"/>
        <v>1.99</v>
      </c>
      <c r="O140">
        <f t="shared" si="13"/>
        <v>2.1104526604631553</v>
      </c>
      <c r="P140">
        <f t="shared" si="14"/>
        <v>0.95814550785027253</v>
      </c>
    </row>
    <row r="141" spans="1:16">
      <c r="A141" t="s">
        <v>27</v>
      </c>
      <c r="B141">
        <v>16</v>
      </c>
      <c r="C141">
        <v>9</v>
      </c>
      <c r="D141" t="s">
        <v>15</v>
      </c>
      <c r="E141" t="s">
        <v>16</v>
      </c>
      <c r="F141" t="s">
        <v>64</v>
      </c>
      <c r="G141">
        <v>96</v>
      </c>
      <c r="H141">
        <v>120</v>
      </c>
      <c r="I141">
        <v>2.2000000000000002</v>
      </c>
      <c r="J141">
        <v>2.1</v>
      </c>
      <c r="K141">
        <v>247</v>
      </c>
      <c r="L141">
        <v>2.1500000000000004</v>
      </c>
      <c r="M141">
        <v>2.4700000000000002</v>
      </c>
      <c r="N141">
        <f t="shared" si="12"/>
        <v>1.08</v>
      </c>
      <c r="O141">
        <f t="shared" si="13"/>
        <v>0.97562567217724594</v>
      </c>
      <c r="P141">
        <f t="shared" si="14"/>
        <v>0.44293405516846968</v>
      </c>
    </row>
    <row r="142" spans="1:16">
      <c r="A142" t="s">
        <v>27</v>
      </c>
      <c r="B142">
        <v>17</v>
      </c>
      <c r="C142">
        <v>10</v>
      </c>
      <c r="D142" t="s">
        <v>15</v>
      </c>
      <c r="E142" t="s">
        <v>16</v>
      </c>
      <c r="F142" t="s">
        <v>64</v>
      </c>
      <c r="G142">
        <v>300</v>
      </c>
      <c r="H142">
        <v>330</v>
      </c>
      <c r="I142">
        <v>16</v>
      </c>
      <c r="J142">
        <v>13.4</v>
      </c>
      <c r="K142">
        <v>423</v>
      </c>
      <c r="L142">
        <v>14.7</v>
      </c>
      <c r="M142">
        <v>4.2300000000000004</v>
      </c>
      <c r="N142">
        <f t="shared" si="12"/>
        <v>3.15</v>
      </c>
      <c r="O142">
        <f t="shared" si="13"/>
        <v>35.264321338868392</v>
      </c>
      <c r="P142">
        <f t="shared" si="14"/>
        <v>16.010001887846251</v>
      </c>
    </row>
    <row r="143" spans="1:16">
      <c r="A143" t="s">
        <v>27</v>
      </c>
      <c r="B143">
        <v>17</v>
      </c>
      <c r="C143">
        <v>10</v>
      </c>
      <c r="D143" t="s">
        <v>8</v>
      </c>
      <c r="E143" t="s">
        <v>9</v>
      </c>
      <c r="F143" t="s">
        <v>61</v>
      </c>
      <c r="G143">
        <v>232</v>
      </c>
      <c r="H143">
        <v>243</v>
      </c>
      <c r="I143">
        <v>9.1999999999999993</v>
      </c>
      <c r="J143">
        <v>9.3000000000000007</v>
      </c>
      <c r="K143">
        <v>191</v>
      </c>
      <c r="L143">
        <v>9.25</v>
      </c>
      <c r="M143">
        <v>1.91</v>
      </c>
      <c r="N143">
        <f t="shared" si="12"/>
        <v>2.375</v>
      </c>
      <c r="O143">
        <f t="shared" si="13"/>
        <v>7.8639150554767987</v>
      </c>
      <c r="P143">
        <f t="shared" si="14"/>
        <v>3.5702174351864668</v>
      </c>
    </row>
    <row r="144" spans="1:16">
      <c r="A144" t="s">
        <v>27</v>
      </c>
      <c r="B144">
        <v>17</v>
      </c>
      <c r="C144">
        <v>10</v>
      </c>
      <c r="D144" t="s">
        <v>8</v>
      </c>
      <c r="E144" t="s">
        <v>9</v>
      </c>
      <c r="F144" t="s">
        <v>61</v>
      </c>
      <c r="G144">
        <v>210</v>
      </c>
      <c r="H144">
        <v>163</v>
      </c>
      <c r="I144">
        <v>9</v>
      </c>
      <c r="J144">
        <v>8.6999999999999993</v>
      </c>
      <c r="K144">
        <v>111</v>
      </c>
      <c r="L144">
        <v>8.85</v>
      </c>
      <c r="M144">
        <v>1.1100000000000001</v>
      </c>
      <c r="N144">
        <f t="shared" si="12"/>
        <v>1.865</v>
      </c>
      <c r="O144">
        <f t="shared" si="13"/>
        <v>5.2209393675248901</v>
      </c>
      <c r="P144">
        <f t="shared" si="14"/>
        <v>2.3703064728563001</v>
      </c>
    </row>
    <row r="145" spans="1:16">
      <c r="A145" t="s">
        <v>27</v>
      </c>
      <c r="B145">
        <v>17</v>
      </c>
      <c r="C145">
        <v>10</v>
      </c>
      <c r="D145" t="s">
        <v>15</v>
      </c>
      <c r="E145" t="s">
        <v>16</v>
      </c>
      <c r="F145" t="s">
        <v>64</v>
      </c>
      <c r="G145">
        <v>130</v>
      </c>
      <c r="H145">
        <v>130</v>
      </c>
      <c r="I145">
        <v>3.5</v>
      </c>
      <c r="J145">
        <v>4</v>
      </c>
      <c r="K145">
        <v>90</v>
      </c>
      <c r="L145">
        <v>3.75</v>
      </c>
      <c r="M145">
        <v>0.9</v>
      </c>
      <c r="N145">
        <f t="shared" si="12"/>
        <v>1.3</v>
      </c>
      <c r="O145">
        <f t="shared" si="13"/>
        <v>1.6814302919554103</v>
      </c>
      <c r="P145">
        <f t="shared" si="14"/>
        <v>0.76336935254775629</v>
      </c>
    </row>
    <row r="146" spans="1:16">
      <c r="A146" t="s">
        <v>27</v>
      </c>
      <c r="B146">
        <v>17</v>
      </c>
      <c r="C146">
        <v>10</v>
      </c>
      <c r="D146" t="s">
        <v>24</v>
      </c>
      <c r="F146" t="s">
        <v>69</v>
      </c>
      <c r="G146">
        <v>188</v>
      </c>
      <c r="H146">
        <v>147</v>
      </c>
      <c r="I146">
        <v>3.4</v>
      </c>
      <c r="J146">
        <v>3.1</v>
      </c>
      <c r="K146">
        <v>121</v>
      </c>
      <c r="L146">
        <v>3.25</v>
      </c>
      <c r="M146">
        <v>1.21</v>
      </c>
      <c r="N146">
        <f t="shared" si="12"/>
        <v>1.675</v>
      </c>
      <c r="O146">
        <f t="shared" si="13"/>
        <v>1.5177199539786199</v>
      </c>
      <c r="P146">
        <f t="shared" si="14"/>
        <v>0.68904485910629343</v>
      </c>
    </row>
    <row r="147" spans="1:16">
      <c r="A147" t="s">
        <v>27</v>
      </c>
      <c r="B147">
        <v>17</v>
      </c>
      <c r="C147">
        <v>10</v>
      </c>
      <c r="D147" t="s">
        <v>21</v>
      </c>
      <c r="E147" t="s">
        <v>22</v>
      </c>
      <c r="F147" t="s">
        <v>67</v>
      </c>
      <c r="G147">
        <v>219</v>
      </c>
      <c r="H147">
        <v>122</v>
      </c>
      <c r="I147">
        <v>2.6</v>
      </c>
      <c r="J147">
        <v>2.9</v>
      </c>
      <c r="K147">
        <v>227</v>
      </c>
      <c r="L147">
        <v>2.75</v>
      </c>
      <c r="M147">
        <v>2.27</v>
      </c>
      <c r="N147">
        <f t="shared" si="12"/>
        <v>1.7050000000000001</v>
      </c>
      <c r="O147">
        <f t="shared" si="13"/>
        <v>1.3504553316110806</v>
      </c>
      <c r="P147">
        <f t="shared" si="14"/>
        <v>0.61310672055143056</v>
      </c>
    </row>
    <row r="148" spans="1:16">
      <c r="A148" t="s">
        <v>27</v>
      </c>
      <c r="B148">
        <v>17</v>
      </c>
      <c r="C148">
        <v>10</v>
      </c>
      <c r="D148" t="s">
        <v>11</v>
      </c>
      <c r="E148" t="s">
        <v>12</v>
      </c>
      <c r="F148" t="s">
        <v>62</v>
      </c>
      <c r="G148">
        <v>200</v>
      </c>
      <c r="H148">
        <v>212</v>
      </c>
      <c r="I148">
        <v>2.9</v>
      </c>
      <c r="J148">
        <v>2.1</v>
      </c>
      <c r="K148">
        <v>221</v>
      </c>
      <c r="L148">
        <v>2.5</v>
      </c>
      <c r="M148">
        <v>2.21</v>
      </c>
      <c r="N148">
        <f t="shared" si="12"/>
        <v>2.06</v>
      </c>
      <c r="O148">
        <f t="shared" si="13"/>
        <v>1.1900604365145082</v>
      </c>
      <c r="P148">
        <f t="shared" si="14"/>
        <v>0.54028743817758673</v>
      </c>
    </row>
    <row r="149" spans="1:16">
      <c r="A149" t="s">
        <v>27</v>
      </c>
      <c r="B149">
        <v>17</v>
      </c>
      <c r="C149">
        <v>10</v>
      </c>
      <c r="D149" t="s">
        <v>15</v>
      </c>
      <c r="E149" t="s">
        <v>16</v>
      </c>
      <c r="F149" t="s">
        <v>64</v>
      </c>
      <c r="G149">
        <v>42</v>
      </c>
      <c r="H149">
        <v>12</v>
      </c>
      <c r="I149">
        <v>0.6</v>
      </c>
      <c r="J149">
        <v>0.6</v>
      </c>
      <c r="K149">
        <v>130</v>
      </c>
      <c r="L149">
        <v>0.6</v>
      </c>
      <c r="M149">
        <v>1.3</v>
      </c>
      <c r="N149">
        <f t="shared" si="12"/>
        <v>0.27</v>
      </c>
      <c r="O149">
        <f t="shared" si="13"/>
        <v>0.41118689290503668</v>
      </c>
      <c r="P149">
        <f t="shared" si="14"/>
        <v>0.18667884937888665</v>
      </c>
    </row>
    <row r="150" spans="1:16">
      <c r="A150" t="s">
        <v>27</v>
      </c>
      <c r="B150">
        <v>18</v>
      </c>
      <c r="C150">
        <v>11</v>
      </c>
      <c r="D150" t="s">
        <v>15</v>
      </c>
      <c r="E150" t="s">
        <v>16</v>
      </c>
      <c r="F150" t="s">
        <v>64</v>
      </c>
      <c r="G150">
        <v>566</v>
      </c>
      <c r="H150">
        <v>568</v>
      </c>
      <c r="I150">
        <v>22.2</v>
      </c>
      <c r="J150">
        <v>22.4</v>
      </c>
      <c r="K150">
        <v>421</v>
      </c>
      <c r="L150">
        <v>22.299999999999997</v>
      </c>
      <c r="M150">
        <v>4.21</v>
      </c>
      <c r="N150">
        <f t="shared" si="12"/>
        <v>5.67</v>
      </c>
      <c r="O150">
        <f t="shared" si="13"/>
        <v>78.860260239975375</v>
      </c>
      <c r="P150">
        <f t="shared" si="14"/>
        <v>35.802558148948819</v>
      </c>
    </row>
    <row r="151" spans="1:16">
      <c r="A151" t="s">
        <v>27</v>
      </c>
      <c r="B151">
        <v>18</v>
      </c>
      <c r="C151">
        <v>11</v>
      </c>
      <c r="D151" t="s">
        <v>15</v>
      </c>
      <c r="E151" t="s">
        <v>16</v>
      </c>
      <c r="F151" t="s">
        <v>64</v>
      </c>
      <c r="G151">
        <v>308</v>
      </c>
      <c r="H151">
        <v>207</v>
      </c>
      <c r="I151">
        <v>16.8</v>
      </c>
      <c r="J151">
        <v>16.7</v>
      </c>
      <c r="K151">
        <v>374</v>
      </c>
      <c r="L151">
        <v>16.75</v>
      </c>
      <c r="M151">
        <v>3.74</v>
      </c>
      <c r="N151">
        <f t="shared" si="12"/>
        <v>2.5750000000000002</v>
      </c>
      <c r="O151">
        <f t="shared" si="13"/>
        <v>40.556167511772294</v>
      </c>
      <c r="P151">
        <f t="shared" si="14"/>
        <v>18.412500050344622</v>
      </c>
    </row>
    <row r="152" spans="1:16">
      <c r="A152" t="s">
        <v>27</v>
      </c>
      <c r="B152">
        <v>18</v>
      </c>
      <c r="C152">
        <v>11</v>
      </c>
      <c r="D152" t="s">
        <v>15</v>
      </c>
      <c r="E152" t="s">
        <v>16</v>
      </c>
      <c r="F152" t="s">
        <v>64</v>
      </c>
      <c r="G152">
        <v>428</v>
      </c>
      <c r="H152">
        <v>363</v>
      </c>
      <c r="I152">
        <v>17</v>
      </c>
      <c r="J152">
        <v>14.1</v>
      </c>
      <c r="K152">
        <v>379</v>
      </c>
      <c r="L152">
        <v>15.55</v>
      </c>
      <c r="M152">
        <v>3.79</v>
      </c>
      <c r="N152">
        <f t="shared" si="12"/>
        <v>3.9550000000000001</v>
      </c>
      <c r="O152">
        <f t="shared" si="13"/>
        <v>35.577705999837207</v>
      </c>
      <c r="P152">
        <f t="shared" si="14"/>
        <v>16.152278523926093</v>
      </c>
    </row>
    <row r="153" spans="1:16">
      <c r="A153" t="s">
        <v>27</v>
      </c>
      <c r="B153">
        <v>18</v>
      </c>
      <c r="C153">
        <v>11</v>
      </c>
      <c r="D153" t="s">
        <v>15</v>
      </c>
      <c r="E153" t="s">
        <v>16</v>
      </c>
      <c r="F153" t="s">
        <v>64</v>
      </c>
      <c r="G153">
        <v>392</v>
      </c>
      <c r="H153">
        <v>353</v>
      </c>
      <c r="I153">
        <v>10</v>
      </c>
      <c r="J153">
        <v>11.1</v>
      </c>
      <c r="K153">
        <v>348</v>
      </c>
      <c r="L153">
        <v>10.55</v>
      </c>
      <c r="M153">
        <v>3.48</v>
      </c>
      <c r="N153">
        <f t="shared" si="12"/>
        <v>3.7250000000000001</v>
      </c>
      <c r="O153">
        <f t="shared" si="13"/>
        <v>15.806490857741929</v>
      </c>
      <c r="P153">
        <f t="shared" si="14"/>
        <v>7.1761468494148364</v>
      </c>
    </row>
    <row r="154" spans="1:16">
      <c r="A154" t="s">
        <v>27</v>
      </c>
      <c r="B154">
        <v>18</v>
      </c>
      <c r="C154">
        <v>11</v>
      </c>
      <c r="D154" t="s">
        <v>4</v>
      </c>
      <c r="E154" t="s">
        <v>5</v>
      </c>
      <c r="F154" t="s">
        <v>59</v>
      </c>
      <c r="G154">
        <v>331</v>
      </c>
      <c r="H154">
        <v>281</v>
      </c>
      <c r="I154">
        <v>6.4</v>
      </c>
      <c r="J154">
        <v>6.2</v>
      </c>
      <c r="K154">
        <v>226</v>
      </c>
      <c r="L154">
        <v>6.3000000000000007</v>
      </c>
      <c r="M154">
        <v>2.2599999999999998</v>
      </c>
      <c r="N154">
        <f t="shared" si="12"/>
        <v>3.06</v>
      </c>
      <c r="O154">
        <f t="shared" si="13"/>
        <v>4.6279419541627345</v>
      </c>
      <c r="P154">
        <f t="shared" si="14"/>
        <v>2.1010856471898816</v>
      </c>
    </row>
    <row r="155" spans="1:16">
      <c r="A155" t="s">
        <v>27</v>
      </c>
      <c r="B155">
        <v>18</v>
      </c>
      <c r="C155">
        <v>11</v>
      </c>
      <c r="D155" t="s">
        <v>21</v>
      </c>
      <c r="E155" t="s">
        <v>22</v>
      </c>
      <c r="F155" t="s">
        <v>67</v>
      </c>
      <c r="G155">
        <v>379</v>
      </c>
      <c r="H155">
        <v>211</v>
      </c>
      <c r="I155">
        <v>6.4</v>
      </c>
      <c r="J155">
        <v>5.9</v>
      </c>
      <c r="K155">
        <v>263</v>
      </c>
      <c r="L155">
        <v>6.15</v>
      </c>
      <c r="M155">
        <v>2.63</v>
      </c>
      <c r="N155">
        <f t="shared" si="12"/>
        <v>2.95</v>
      </c>
      <c r="O155">
        <f t="shared" si="13"/>
        <v>4.8766883892194253</v>
      </c>
      <c r="P155">
        <f t="shared" si="14"/>
        <v>2.2140165287056193</v>
      </c>
    </row>
    <row r="156" spans="1:16">
      <c r="A156" t="s">
        <v>27</v>
      </c>
      <c r="B156">
        <v>18</v>
      </c>
      <c r="C156">
        <v>11</v>
      </c>
      <c r="D156" t="s">
        <v>4</v>
      </c>
      <c r="E156" t="s">
        <v>5</v>
      </c>
      <c r="F156" t="s">
        <v>59</v>
      </c>
      <c r="G156">
        <v>260</v>
      </c>
      <c r="H156">
        <v>421</v>
      </c>
      <c r="I156">
        <v>6.2</v>
      </c>
      <c r="J156">
        <v>5.3</v>
      </c>
      <c r="K156">
        <v>270</v>
      </c>
      <c r="L156">
        <v>5.75</v>
      </c>
      <c r="M156">
        <v>2.7</v>
      </c>
      <c r="N156">
        <f t="shared" si="12"/>
        <v>3.4049999999999998</v>
      </c>
      <c r="O156">
        <f t="shared" si="13"/>
        <v>4.4240909299321842</v>
      </c>
      <c r="P156">
        <f t="shared" si="14"/>
        <v>2.0085372821892116</v>
      </c>
    </row>
    <row r="157" spans="1:16">
      <c r="A157" t="s">
        <v>27</v>
      </c>
      <c r="B157">
        <v>18</v>
      </c>
      <c r="C157">
        <v>11</v>
      </c>
      <c r="D157" t="s">
        <v>11</v>
      </c>
      <c r="E157" t="s">
        <v>12</v>
      </c>
      <c r="F157" t="s">
        <v>62</v>
      </c>
      <c r="G157">
        <v>240</v>
      </c>
      <c r="H157">
        <v>252</v>
      </c>
      <c r="I157">
        <v>5</v>
      </c>
      <c r="J157">
        <v>5.0999999999999996</v>
      </c>
      <c r="K157">
        <v>256</v>
      </c>
      <c r="L157">
        <v>5.05</v>
      </c>
      <c r="M157">
        <v>2.56</v>
      </c>
      <c r="N157">
        <f t="shared" si="12"/>
        <v>2.46</v>
      </c>
      <c r="O157">
        <f t="shared" si="13"/>
        <v>3.4635406755425926</v>
      </c>
      <c r="P157">
        <f t="shared" si="14"/>
        <v>1.5724474666963371</v>
      </c>
    </row>
    <row r="158" spans="1:16">
      <c r="A158" t="s">
        <v>27</v>
      </c>
      <c r="B158">
        <v>18</v>
      </c>
      <c r="C158">
        <v>11</v>
      </c>
      <c r="D158" t="s">
        <v>15</v>
      </c>
      <c r="E158" t="s">
        <v>16</v>
      </c>
      <c r="F158" t="s">
        <v>64</v>
      </c>
      <c r="G158">
        <v>160</v>
      </c>
      <c r="H158">
        <v>190</v>
      </c>
      <c r="I158">
        <v>2.4</v>
      </c>
      <c r="J158">
        <v>2.6</v>
      </c>
      <c r="K158">
        <v>234</v>
      </c>
      <c r="L158">
        <v>2.5</v>
      </c>
      <c r="M158">
        <v>2.34</v>
      </c>
      <c r="N158">
        <f t="shared" si="12"/>
        <v>1.75</v>
      </c>
      <c r="O158">
        <f t="shared" si="13"/>
        <v>1.192671986439346</v>
      </c>
      <c r="P158">
        <f t="shared" si="14"/>
        <v>0.5414730818434631</v>
      </c>
    </row>
    <row r="159" spans="1:16">
      <c r="A159" t="s">
        <v>27</v>
      </c>
      <c r="B159">
        <v>18</v>
      </c>
      <c r="C159">
        <v>11</v>
      </c>
      <c r="D159" t="s">
        <v>8</v>
      </c>
      <c r="E159" t="s">
        <v>9</v>
      </c>
      <c r="F159" t="s">
        <v>61</v>
      </c>
      <c r="G159">
        <v>227</v>
      </c>
      <c r="H159">
        <v>300</v>
      </c>
      <c r="I159">
        <v>2</v>
      </c>
      <c r="J159">
        <v>2.4</v>
      </c>
      <c r="K159">
        <v>191</v>
      </c>
      <c r="L159">
        <v>2.2000000000000002</v>
      </c>
      <c r="M159">
        <v>1.91</v>
      </c>
      <c r="N159">
        <f t="shared" si="12"/>
        <v>2.6349999999999998</v>
      </c>
      <c r="O159">
        <f t="shared" si="13"/>
        <v>1.0234316851003338</v>
      </c>
      <c r="P159">
        <f t="shared" si="14"/>
        <v>0.46463798503555154</v>
      </c>
    </row>
    <row r="160" spans="1:16">
      <c r="A160" t="s">
        <v>27</v>
      </c>
      <c r="B160">
        <v>19</v>
      </c>
      <c r="C160">
        <v>12</v>
      </c>
      <c r="D160" t="s">
        <v>15</v>
      </c>
      <c r="E160" t="s">
        <v>16</v>
      </c>
      <c r="F160" t="s">
        <v>64</v>
      </c>
      <c r="G160">
        <v>133</v>
      </c>
      <c r="H160">
        <v>137</v>
      </c>
      <c r="I160">
        <v>12</v>
      </c>
      <c r="J160">
        <v>12.9</v>
      </c>
      <c r="K160">
        <v>165</v>
      </c>
      <c r="L160">
        <v>12.45</v>
      </c>
      <c r="M160">
        <v>1.65</v>
      </c>
      <c r="N160">
        <f t="shared" si="12"/>
        <v>1.35</v>
      </c>
      <c r="O160">
        <f t="shared" si="13"/>
        <v>11.777893652033688</v>
      </c>
      <c r="P160">
        <f t="shared" si="14"/>
        <v>5.3471637180232943</v>
      </c>
    </row>
    <row r="161" spans="1:16">
      <c r="A161" t="s">
        <v>27</v>
      </c>
      <c r="B161">
        <v>19</v>
      </c>
      <c r="C161">
        <v>12</v>
      </c>
      <c r="D161" t="s">
        <v>15</v>
      </c>
      <c r="E161" t="s">
        <v>16</v>
      </c>
      <c r="F161" t="s">
        <v>64</v>
      </c>
      <c r="G161">
        <v>372</v>
      </c>
      <c r="H161">
        <v>366</v>
      </c>
      <c r="I161">
        <v>9.9</v>
      </c>
      <c r="J161">
        <v>10</v>
      </c>
      <c r="K161">
        <v>345</v>
      </c>
      <c r="L161">
        <v>9.9499999999999993</v>
      </c>
      <c r="M161">
        <v>3.45</v>
      </c>
      <c r="N161">
        <f t="shared" si="12"/>
        <v>3.69</v>
      </c>
      <c r="O161">
        <f t="shared" si="13"/>
        <v>14.066845178544966</v>
      </c>
      <c r="P161">
        <f t="shared" si="14"/>
        <v>6.3863477110594147</v>
      </c>
    </row>
    <row r="162" spans="1:16">
      <c r="A162" t="s">
        <v>27</v>
      </c>
      <c r="B162">
        <v>19</v>
      </c>
      <c r="C162">
        <v>12</v>
      </c>
      <c r="D162" t="s">
        <v>4</v>
      </c>
      <c r="E162" t="s">
        <v>5</v>
      </c>
      <c r="F162" t="s">
        <v>59</v>
      </c>
      <c r="G162">
        <v>392</v>
      </c>
      <c r="H162">
        <v>310</v>
      </c>
      <c r="I162">
        <v>9</v>
      </c>
      <c r="J162">
        <v>9.3000000000000007</v>
      </c>
      <c r="K162">
        <v>299</v>
      </c>
      <c r="L162">
        <v>9.15</v>
      </c>
      <c r="M162">
        <v>2.99</v>
      </c>
      <c r="N162">
        <f t="shared" ref="N162:N171" si="15">((G162+H162)/2)/100</f>
        <v>3.51</v>
      </c>
      <c r="O162">
        <f t="shared" ref="O162:O171" si="16">(0.026884+(0.001191*POWER(L162,2)*M162)+0.044529*L162-0.01516*M162)+(1.025041+0.023663*POWER(L162,2)*M162-0.17071*M162-0.09615*LOG(M162)+(-0.43154+0.011037*POWER(L162,2)*M162+0.113602*L162+0.307809*LOG(L162)))</f>
        <v>10.746334530811106</v>
      </c>
      <c r="P162">
        <f t="shared" ref="P162:P171" si="17">O162*0.454</f>
        <v>4.8788358769882425</v>
      </c>
    </row>
    <row r="163" spans="1:16">
      <c r="A163" t="s">
        <v>27</v>
      </c>
      <c r="B163">
        <v>19</v>
      </c>
      <c r="C163">
        <v>12</v>
      </c>
      <c r="D163" t="s">
        <v>15</v>
      </c>
      <c r="E163" t="s">
        <v>16</v>
      </c>
      <c r="F163" t="s">
        <v>64</v>
      </c>
      <c r="G163">
        <v>221</v>
      </c>
      <c r="H163">
        <v>231</v>
      </c>
      <c r="I163">
        <v>6.4</v>
      </c>
      <c r="J163">
        <v>11.5</v>
      </c>
      <c r="K163">
        <v>371</v>
      </c>
      <c r="L163">
        <v>8.9499999999999993</v>
      </c>
      <c r="M163">
        <v>3.71</v>
      </c>
      <c r="N163">
        <f t="shared" si="15"/>
        <v>2.2599999999999998</v>
      </c>
      <c r="O163">
        <f t="shared" si="16"/>
        <v>12.250411395293067</v>
      </c>
      <c r="P163">
        <f t="shared" si="17"/>
        <v>5.5616867734630526</v>
      </c>
    </row>
    <row r="164" spans="1:16">
      <c r="A164" t="s">
        <v>27</v>
      </c>
      <c r="B164">
        <v>19</v>
      </c>
      <c r="C164">
        <v>12</v>
      </c>
      <c r="D164" t="s">
        <v>15</v>
      </c>
      <c r="E164" t="s">
        <v>16</v>
      </c>
      <c r="F164" t="s">
        <v>64</v>
      </c>
      <c r="G164">
        <v>371</v>
      </c>
      <c r="H164">
        <v>371</v>
      </c>
      <c r="I164">
        <v>4</v>
      </c>
      <c r="J164">
        <v>4.2</v>
      </c>
      <c r="K164">
        <v>327</v>
      </c>
      <c r="L164">
        <v>4.0999999999999996</v>
      </c>
      <c r="M164">
        <v>3.27</v>
      </c>
      <c r="N164">
        <f t="shared" si="15"/>
        <v>3.71</v>
      </c>
      <c r="O164">
        <f t="shared" si="16"/>
        <v>2.7729554314347582</v>
      </c>
      <c r="P164">
        <f t="shared" si="17"/>
        <v>1.2589217658713803</v>
      </c>
    </row>
    <row r="165" spans="1:16">
      <c r="A165" t="s">
        <v>27</v>
      </c>
      <c r="B165">
        <v>19</v>
      </c>
      <c r="C165">
        <v>12</v>
      </c>
      <c r="D165" t="s">
        <v>15</v>
      </c>
      <c r="E165" t="s">
        <v>16</v>
      </c>
      <c r="F165" t="s">
        <v>64</v>
      </c>
      <c r="G165">
        <v>132</v>
      </c>
      <c r="H165">
        <v>132</v>
      </c>
      <c r="I165">
        <v>3.1</v>
      </c>
      <c r="J165">
        <v>3.6</v>
      </c>
      <c r="K165">
        <v>324</v>
      </c>
      <c r="L165">
        <v>3.35</v>
      </c>
      <c r="M165">
        <v>3.24</v>
      </c>
      <c r="N165">
        <f t="shared" si="15"/>
        <v>1.32</v>
      </c>
      <c r="O165">
        <f t="shared" si="16"/>
        <v>1.9654587261778391</v>
      </c>
      <c r="P165">
        <f t="shared" si="17"/>
        <v>0.89231826168473904</v>
      </c>
    </row>
    <row r="166" spans="1:16">
      <c r="A166" t="s">
        <v>27</v>
      </c>
      <c r="B166">
        <v>19</v>
      </c>
      <c r="C166">
        <v>12</v>
      </c>
      <c r="D166" t="s">
        <v>15</v>
      </c>
      <c r="E166" t="s">
        <v>16</v>
      </c>
      <c r="F166" t="s">
        <v>64</v>
      </c>
      <c r="G166">
        <v>161</v>
      </c>
      <c r="H166">
        <v>116</v>
      </c>
      <c r="I166">
        <v>3</v>
      </c>
      <c r="J166">
        <v>3.6</v>
      </c>
      <c r="K166">
        <v>398</v>
      </c>
      <c r="L166">
        <v>3.3</v>
      </c>
      <c r="M166">
        <v>3.98</v>
      </c>
      <c r="N166">
        <f t="shared" si="15"/>
        <v>1.385</v>
      </c>
      <c r="O166">
        <f t="shared" si="16"/>
        <v>2.0599741001399878</v>
      </c>
      <c r="P166">
        <f t="shared" si="17"/>
        <v>0.93522824146355454</v>
      </c>
    </row>
    <row r="167" spans="1:16">
      <c r="A167" t="s">
        <v>27</v>
      </c>
      <c r="B167">
        <v>19</v>
      </c>
      <c r="C167">
        <v>12</v>
      </c>
      <c r="D167" t="s">
        <v>15</v>
      </c>
      <c r="E167" t="s">
        <v>16</v>
      </c>
      <c r="F167" t="s">
        <v>64</v>
      </c>
      <c r="G167">
        <v>110</v>
      </c>
      <c r="H167">
        <v>116</v>
      </c>
      <c r="I167">
        <v>3</v>
      </c>
      <c r="J167">
        <v>3.4</v>
      </c>
      <c r="K167">
        <v>245</v>
      </c>
      <c r="L167">
        <v>3.2</v>
      </c>
      <c r="M167">
        <v>2.4500000000000002</v>
      </c>
      <c r="N167">
        <f t="shared" si="15"/>
        <v>1.1299999999999999</v>
      </c>
      <c r="O167">
        <f t="shared" si="16"/>
        <v>1.6895274986650226</v>
      </c>
      <c r="P167">
        <f t="shared" si="17"/>
        <v>0.76704548439392028</v>
      </c>
    </row>
    <row r="168" spans="1:16">
      <c r="A168" t="s">
        <v>27</v>
      </c>
      <c r="B168">
        <v>19</v>
      </c>
      <c r="C168">
        <v>12</v>
      </c>
      <c r="D168" t="s">
        <v>15</v>
      </c>
      <c r="E168" t="s">
        <v>16</v>
      </c>
      <c r="F168" t="s">
        <v>64</v>
      </c>
      <c r="G168">
        <v>146</v>
      </c>
      <c r="H168">
        <v>151</v>
      </c>
      <c r="I168">
        <v>3</v>
      </c>
      <c r="J168">
        <v>3.1</v>
      </c>
      <c r="K168">
        <v>319</v>
      </c>
      <c r="L168">
        <v>3.05</v>
      </c>
      <c r="M168">
        <v>3.19</v>
      </c>
      <c r="N168">
        <f t="shared" si="15"/>
        <v>1.4850000000000001</v>
      </c>
      <c r="O168">
        <f t="shared" si="16"/>
        <v>1.6754561527985465</v>
      </c>
      <c r="P168">
        <f t="shared" si="17"/>
        <v>0.7606570933705401</v>
      </c>
    </row>
    <row r="169" spans="1:16">
      <c r="A169" t="s">
        <v>27</v>
      </c>
      <c r="B169">
        <v>19</v>
      </c>
      <c r="C169">
        <v>12</v>
      </c>
      <c r="D169" t="s">
        <v>15</v>
      </c>
      <c r="E169" t="s">
        <v>16</v>
      </c>
      <c r="F169" t="s">
        <v>64</v>
      </c>
      <c r="G169">
        <v>192</v>
      </c>
      <c r="H169">
        <v>139</v>
      </c>
      <c r="I169">
        <v>1.1000000000000001</v>
      </c>
      <c r="J169">
        <v>1.2</v>
      </c>
      <c r="K169">
        <v>228</v>
      </c>
      <c r="L169">
        <v>1.1499999999999999</v>
      </c>
      <c r="M169">
        <v>2.2799999999999998</v>
      </c>
      <c r="N169">
        <f t="shared" si="15"/>
        <v>1.655</v>
      </c>
      <c r="O169">
        <f t="shared" si="16"/>
        <v>0.47094208830231138</v>
      </c>
      <c r="P169">
        <f t="shared" si="17"/>
        <v>0.21380770808924937</v>
      </c>
    </row>
    <row r="170" spans="1:16">
      <c r="A170" t="s">
        <v>27</v>
      </c>
      <c r="B170">
        <v>19</v>
      </c>
      <c r="C170">
        <v>12</v>
      </c>
      <c r="D170" t="s">
        <v>15</v>
      </c>
      <c r="E170" t="s">
        <v>16</v>
      </c>
      <c r="F170" t="s">
        <v>64</v>
      </c>
      <c r="G170">
        <v>480</v>
      </c>
      <c r="H170">
        <v>484</v>
      </c>
      <c r="I170">
        <v>1.1000000000000001</v>
      </c>
      <c r="J170">
        <v>1.1000000000000001</v>
      </c>
      <c r="K170">
        <v>212</v>
      </c>
      <c r="L170">
        <v>1.1000000000000001</v>
      </c>
      <c r="M170">
        <v>2.12</v>
      </c>
      <c r="N170">
        <f t="shared" si="15"/>
        <v>4.82</v>
      </c>
      <c r="O170">
        <f t="shared" si="16"/>
        <v>0.47371614119756877</v>
      </c>
      <c r="P170">
        <f t="shared" si="17"/>
        <v>0.21506712810369624</v>
      </c>
    </row>
    <row r="171" spans="1:16">
      <c r="A171" t="s">
        <v>27</v>
      </c>
      <c r="B171">
        <v>19</v>
      </c>
      <c r="C171">
        <v>12</v>
      </c>
      <c r="D171" t="s">
        <v>15</v>
      </c>
      <c r="E171" t="s">
        <v>16</v>
      </c>
      <c r="F171" t="s">
        <v>64</v>
      </c>
      <c r="G171">
        <v>0.93</v>
      </c>
      <c r="H171">
        <v>0.87</v>
      </c>
      <c r="I171">
        <v>1.2</v>
      </c>
      <c r="J171">
        <v>1</v>
      </c>
      <c r="K171">
        <v>176</v>
      </c>
      <c r="L171">
        <v>1.1000000000000001</v>
      </c>
      <c r="M171">
        <v>1.76</v>
      </c>
      <c r="N171">
        <f t="shared" si="15"/>
        <v>9.0000000000000011E-3</v>
      </c>
      <c r="O171">
        <f t="shared" si="16"/>
        <v>0.53276637161553775</v>
      </c>
      <c r="P171">
        <f t="shared" si="17"/>
        <v>0.24187593271345414</v>
      </c>
    </row>
  </sheetData>
  <autoFilter ref="A1:N171">
    <sortState ref="A2:N171">
      <sortCondition ref="C1"/>
    </sortState>
  </autoFilter>
  <sortState ref="A2:P171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D1" workbookViewId="0">
      <pane ySplit="1" topLeftCell="A2" activePane="bottomLeft" state="frozen"/>
      <selection pane="bottomLeft" activeCell="G23" sqref="G23"/>
    </sheetView>
  </sheetViews>
  <sheetFormatPr baseColWidth="10" defaultRowHeight="15"/>
  <cols>
    <col min="1" max="1" width="12.140625" bestFit="1" customWidth="1"/>
    <col min="2" max="2" width="13.7109375" bestFit="1" customWidth="1"/>
    <col min="3" max="3" width="7.28515625" bestFit="1" customWidth="1"/>
    <col min="4" max="4" width="17.28515625" bestFit="1" customWidth="1"/>
    <col min="5" max="5" width="23.42578125" bestFit="1" customWidth="1"/>
    <col min="6" max="6" width="11.140625" bestFit="1" customWidth="1"/>
    <col min="7" max="8" width="15.85546875" bestFit="1" customWidth="1"/>
    <col min="9" max="10" width="15.5703125" bestFit="1" customWidth="1"/>
    <col min="11" max="11" width="13.140625" bestFit="1" customWidth="1"/>
    <col min="12" max="12" width="12" bestFit="1" customWidth="1"/>
    <col min="13" max="13" width="10.28515625" bestFit="1" customWidth="1"/>
    <col min="14" max="14" width="12.28515625" bestFit="1" customWidth="1"/>
    <col min="15" max="16" width="12" bestFit="1" customWidth="1"/>
  </cols>
  <sheetData>
    <row r="1" spans="1:16" s="5" customFormat="1">
      <c r="A1" s="3" t="s">
        <v>58</v>
      </c>
      <c r="B1" s="3" t="s">
        <v>57</v>
      </c>
      <c r="C1" s="3" t="s">
        <v>0</v>
      </c>
      <c r="D1" s="3" t="s">
        <v>1</v>
      </c>
      <c r="E1" s="3" t="s">
        <v>2</v>
      </c>
      <c r="F1" s="3" t="s">
        <v>94</v>
      </c>
      <c r="G1" s="3" t="s">
        <v>56</v>
      </c>
      <c r="H1" s="3" t="s">
        <v>86</v>
      </c>
      <c r="I1" s="3" t="s">
        <v>87</v>
      </c>
      <c r="J1" s="3" t="s">
        <v>88</v>
      </c>
      <c r="K1" s="3" t="s">
        <v>3</v>
      </c>
      <c r="L1" s="4" t="s">
        <v>89</v>
      </c>
      <c r="M1" s="4" t="s">
        <v>28</v>
      </c>
      <c r="N1" s="4" t="s">
        <v>29</v>
      </c>
      <c r="O1" s="7" t="s">
        <v>84</v>
      </c>
      <c r="P1" s="7" t="s">
        <v>85</v>
      </c>
    </row>
    <row r="2" spans="1:16" s="6" customFormat="1">
      <c r="A2" t="s">
        <v>71</v>
      </c>
      <c r="C2" s="6">
        <v>1</v>
      </c>
      <c r="D2" s="6" t="s">
        <v>74</v>
      </c>
      <c r="E2" s="6" t="s">
        <v>74</v>
      </c>
      <c r="F2" s="6" t="s">
        <v>73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f t="shared" ref="L2:L18" si="0">(I2+J2)/2</f>
        <v>0</v>
      </c>
      <c r="M2" s="6">
        <f t="shared" ref="M2:M18" si="1">K2/100</f>
        <v>0</v>
      </c>
      <c r="N2" s="6">
        <f t="shared" ref="N2:N18" si="2">((G2+H2)/2)/100</f>
        <v>0</v>
      </c>
      <c r="O2" s="6">
        <v>0</v>
      </c>
      <c r="P2" s="6">
        <f>O2*0.454</f>
        <v>0</v>
      </c>
    </row>
    <row r="3" spans="1:16">
      <c r="A3" t="s">
        <v>71</v>
      </c>
      <c r="B3">
        <v>2</v>
      </c>
      <c r="C3">
        <v>2</v>
      </c>
      <c r="D3" t="s">
        <v>4</v>
      </c>
      <c r="E3" t="s">
        <v>34</v>
      </c>
      <c r="F3" t="s">
        <v>59</v>
      </c>
      <c r="G3">
        <v>34</v>
      </c>
      <c r="H3">
        <v>36</v>
      </c>
      <c r="I3">
        <v>1</v>
      </c>
      <c r="J3">
        <v>1</v>
      </c>
      <c r="K3">
        <v>66</v>
      </c>
      <c r="L3" s="6">
        <f t="shared" si="0"/>
        <v>1</v>
      </c>
      <c r="M3" s="6">
        <f t="shared" si="1"/>
        <v>0.66</v>
      </c>
      <c r="N3" s="6">
        <f t="shared" si="2"/>
        <v>0.35</v>
      </c>
      <c r="O3" s="6">
        <f>(0.026884+0.001191*POWER(L3,2)*M3+0.044529*L3-0.01516*M3)+(1.025041+0.023663*POWER(L3,2)*M3-0.17071*M3-0.09615*LOG(M3))+(-0.43154+0.011037*POWER(L3,2)*M3+0.113602*L3+0.307809*LOG(L3))</f>
        <v>0.69688071059764944</v>
      </c>
      <c r="P3" s="6">
        <f t="shared" ref="P3:P18" si="3">O3*0.454</f>
        <v>0.31638384261133284</v>
      </c>
    </row>
    <row r="4" spans="1:16">
      <c r="A4" t="s">
        <v>71</v>
      </c>
      <c r="B4">
        <v>2</v>
      </c>
      <c r="C4">
        <v>2</v>
      </c>
      <c r="D4" t="s">
        <v>8</v>
      </c>
      <c r="E4" t="s">
        <v>32</v>
      </c>
      <c r="F4" t="s">
        <v>61</v>
      </c>
      <c r="G4">
        <v>226</v>
      </c>
      <c r="H4">
        <v>182</v>
      </c>
      <c r="I4">
        <v>3.5</v>
      </c>
      <c r="J4">
        <v>3</v>
      </c>
      <c r="K4">
        <v>206</v>
      </c>
      <c r="L4" s="6">
        <f t="shared" si="0"/>
        <v>3.25</v>
      </c>
      <c r="M4" s="6">
        <f t="shared" si="1"/>
        <v>2.06</v>
      </c>
      <c r="N4" s="6">
        <f t="shared" si="2"/>
        <v>2.04</v>
      </c>
      <c r="O4" s="6">
        <f t="shared" ref="O4:O18" si="4">(0.026884+0.001191*POWER(L4,2)*M4+0.044529*L4-0.01516*M4)+(1.025041+0.023663*POWER(L4,2)*M4-0.17071*M4-0.09615*LOG(M4))+(-0.43154+0.011037*POWER(L4,2)*M4+0.113602*L4+0.307809*LOG(L4))</f>
        <v>1.6597458184710523</v>
      </c>
      <c r="P4" s="6">
        <f t="shared" si="3"/>
        <v>0.75352460158585777</v>
      </c>
    </row>
    <row r="5" spans="1:16">
      <c r="A5" t="s">
        <v>71</v>
      </c>
      <c r="B5">
        <v>3</v>
      </c>
      <c r="C5">
        <v>3</v>
      </c>
      <c r="D5" t="s">
        <v>6</v>
      </c>
      <c r="E5" t="s">
        <v>7</v>
      </c>
      <c r="F5" t="s">
        <v>60</v>
      </c>
      <c r="G5">
        <v>45</v>
      </c>
      <c r="H5">
        <v>30</v>
      </c>
      <c r="I5">
        <v>0.5</v>
      </c>
      <c r="J5">
        <v>0.8</v>
      </c>
      <c r="K5">
        <v>50</v>
      </c>
      <c r="L5" s="6">
        <f t="shared" si="0"/>
        <v>0.65</v>
      </c>
      <c r="M5" s="6">
        <f t="shared" si="1"/>
        <v>0.5</v>
      </c>
      <c r="N5" s="6">
        <f t="shared" si="2"/>
        <v>0.375</v>
      </c>
      <c r="O5" s="6">
        <f t="shared" si="4"/>
        <v>0.60917420522797261</v>
      </c>
      <c r="P5" s="6">
        <f t="shared" si="3"/>
        <v>0.27656508917349959</v>
      </c>
    </row>
    <row r="6" spans="1:16">
      <c r="A6" t="s">
        <v>71</v>
      </c>
      <c r="B6">
        <v>3</v>
      </c>
      <c r="C6">
        <v>3</v>
      </c>
      <c r="D6" t="s">
        <v>35</v>
      </c>
      <c r="E6" t="s">
        <v>36</v>
      </c>
      <c r="F6" t="s">
        <v>72</v>
      </c>
      <c r="G6">
        <v>108</v>
      </c>
      <c r="H6">
        <v>98</v>
      </c>
      <c r="I6">
        <v>0.4</v>
      </c>
      <c r="J6">
        <v>0.5</v>
      </c>
      <c r="K6">
        <v>59</v>
      </c>
      <c r="L6" s="6">
        <f t="shared" si="0"/>
        <v>0.45</v>
      </c>
      <c r="M6" s="6">
        <f t="shared" si="1"/>
        <v>0.59</v>
      </c>
      <c r="N6" s="6">
        <f t="shared" si="2"/>
        <v>1.03</v>
      </c>
      <c r="O6" s="6">
        <f t="shared" si="4"/>
        <v>0.50145699695828272</v>
      </c>
      <c r="P6" s="6">
        <f t="shared" si="3"/>
        <v>0.22766147661906036</v>
      </c>
    </row>
    <row r="7" spans="1:16">
      <c r="A7" t="s">
        <v>71</v>
      </c>
      <c r="B7">
        <v>4</v>
      </c>
      <c r="C7">
        <v>4</v>
      </c>
      <c r="D7" t="s">
        <v>4</v>
      </c>
      <c r="E7" t="s">
        <v>34</v>
      </c>
      <c r="F7" t="s">
        <v>59</v>
      </c>
      <c r="G7">
        <v>80</v>
      </c>
      <c r="H7">
        <v>66</v>
      </c>
      <c r="I7">
        <v>1</v>
      </c>
      <c r="J7">
        <v>1</v>
      </c>
      <c r="K7">
        <v>77</v>
      </c>
      <c r="L7" s="6">
        <f t="shared" si="0"/>
        <v>1</v>
      </c>
      <c r="M7" s="6">
        <f t="shared" si="1"/>
        <v>0.77</v>
      </c>
      <c r="N7" s="6">
        <f t="shared" si="2"/>
        <v>0.73</v>
      </c>
      <c r="O7" s="6">
        <f t="shared" si="4"/>
        <v>0.67394608677466583</v>
      </c>
      <c r="P7" s="6">
        <f t="shared" si="3"/>
        <v>0.30597152339569827</v>
      </c>
    </row>
    <row r="8" spans="1:16">
      <c r="A8" t="s">
        <v>71</v>
      </c>
      <c r="B8">
        <v>5</v>
      </c>
      <c r="C8">
        <v>5</v>
      </c>
      <c r="D8" t="s">
        <v>15</v>
      </c>
      <c r="E8" t="s">
        <v>31</v>
      </c>
      <c r="F8" t="s">
        <v>64</v>
      </c>
      <c r="G8">
        <v>964</v>
      </c>
      <c r="H8">
        <v>1043</v>
      </c>
      <c r="I8">
        <v>28</v>
      </c>
      <c r="J8">
        <v>32</v>
      </c>
      <c r="K8">
        <v>572</v>
      </c>
      <c r="L8" s="6">
        <f t="shared" si="0"/>
        <v>30</v>
      </c>
      <c r="M8" s="6">
        <f t="shared" si="1"/>
        <v>5.72</v>
      </c>
      <c r="N8" s="6">
        <f t="shared" si="2"/>
        <v>10.035</v>
      </c>
      <c r="O8" s="6">
        <f t="shared" si="4"/>
        <v>189.44985418812556</v>
      </c>
      <c r="P8" s="6">
        <f t="shared" si="3"/>
        <v>86.010233801409001</v>
      </c>
    </row>
    <row r="9" spans="1:16">
      <c r="A9" t="s">
        <v>71</v>
      </c>
      <c r="B9">
        <v>5</v>
      </c>
      <c r="C9">
        <v>5</v>
      </c>
      <c r="D9" t="s">
        <v>15</v>
      </c>
      <c r="E9" t="s">
        <v>31</v>
      </c>
      <c r="F9" t="s">
        <v>64</v>
      </c>
      <c r="G9">
        <v>426</v>
      </c>
      <c r="H9">
        <v>440</v>
      </c>
      <c r="I9">
        <v>16</v>
      </c>
      <c r="J9">
        <v>15</v>
      </c>
      <c r="K9">
        <v>493</v>
      </c>
      <c r="L9" s="6">
        <f t="shared" si="0"/>
        <v>15.5</v>
      </c>
      <c r="M9" s="6">
        <f t="shared" si="1"/>
        <v>4.93</v>
      </c>
      <c r="N9" s="6">
        <f t="shared" si="2"/>
        <v>4.33</v>
      </c>
      <c r="O9" s="6">
        <f t="shared" si="4"/>
        <v>44.965320835893593</v>
      </c>
      <c r="P9" s="6">
        <f t="shared" si="3"/>
        <v>20.414255659495691</v>
      </c>
    </row>
    <row r="10" spans="1:16">
      <c r="A10" t="s">
        <v>71</v>
      </c>
      <c r="B10">
        <v>6</v>
      </c>
      <c r="C10">
        <v>6</v>
      </c>
      <c r="D10" t="s">
        <v>15</v>
      </c>
      <c r="E10" t="s">
        <v>31</v>
      </c>
      <c r="F10" t="s">
        <v>64</v>
      </c>
      <c r="G10">
        <v>420</v>
      </c>
      <c r="H10">
        <v>480</v>
      </c>
      <c r="I10">
        <v>12</v>
      </c>
      <c r="J10">
        <v>10</v>
      </c>
      <c r="K10">
        <v>395</v>
      </c>
      <c r="L10" s="6">
        <f t="shared" si="0"/>
        <v>11</v>
      </c>
      <c r="M10" s="6">
        <f t="shared" si="1"/>
        <v>3.95</v>
      </c>
      <c r="N10" s="6">
        <f t="shared" si="2"/>
        <v>4.5</v>
      </c>
      <c r="O10" s="6">
        <f t="shared" si="4"/>
        <v>19.042930180281385</v>
      </c>
      <c r="P10" s="6">
        <f t="shared" si="3"/>
        <v>8.6454903018477491</v>
      </c>
    </row>
    <row r="11" spans="1:16">
      <c r="A11" t="s">
        <v>71</v>
      </c>
      <c r="B11">
        <v>6</v>
      </c>
      <c r="C11">
        <v>6</v>
      </c>
      <c r="D11" t="s">
        <v>8</v>
      </c>
      <c r="E11" t="s">
        <v>32</v>
      </c>
      <c r="F11" t="s">
        <v>61</v>
      </c>
      <c r="G11">
        <v>256</v>
      </c>
      <c r="H11">
        <v>261</v>
      </c>
      <c r="I11">
        <v>6</v>
      </c>
      <c r="J11">
        <v>4</v>
      </c>
      <c r="K11">
        <v>272</v>
      </c>
      <c r="L11" s="6">
        <f t="shared" si="0"/>
        <v>5</v>
      </c>
      <c r="M11" s="6">
        <f t="shared" si="1"/>
        <v>2.72</v>
      </c>
      <c r="N11" s="6">
        <f t="shared" si="2"/>
        <v>2.585</v>
      </c>
      <c r="O11" s="6">
        <f t="shared" si="4"/>
        <v>3.5194270579417775</v>
      </c>
      <c r="P11" s="6">
        <f t="shared" si="3"/>
        <v>1.5978198843055671</v>
      </c>
    </row>
    <row r="12" spans="1:16">
      <c r="A12" t="s">
        <v>71</v>
      </c>
      <c r="C12">
        <v>7</v>
      </c>
      <c r="D12" t="s">
        <v>74</v>
      </c>
      <c r="E12" t="s">
        <v>74</v>
      </c>
      <c r="F12" t="s">
        <v>73</v>
      </c>
      <c r="G12">
        <v>0</v>
      </c>
      <c r="H12">
        <v>0</v>
      </c>
      <c r="I12">
        <v>0</v>
      </c>
      <c r="J12">
        <v>0</v>
      </c>
      <c r="K12">
        <v>0</v>
      </c>
      <c r="L12" s="6">
        <f t="shared" si="0"/>
        <v>0</v>
      </c>
      <c r="M12" s="6">
        <f t="shared" si="1"/>
        <v>0</v>
      </c>
      <c r="N12" s="6">
        <f t="shared" si="2"/>
        <v>0</v>
      </c>
      <c r="O12" s="6">
        <v>0</v>
      </c>
      <c r="P12" s="6">
        <f t="shared" si="3"/>
        <v>0</v>
      </c>
    </row>
    <row r="13" spans="1:16">
      <c r="A13" t="s">
        <v>71</v>
      </c>
      <c r="C13">
        <v>8</v>
      </c>
      <c r="D13" t="s">
        <v>74</v>
      </c>
      <c r="E13" t="s">
        <v>74</v>
      </c>
      <c r="F13" t="s">
        <v>73</v>
      </c>
      <c r="G13">
        <v>0</v>
      </c>
      <c r="H13">
        <v>0</v>
      </c>
      <c r="I13">
        <v>0</v>
      </c>
      <c r="J13">
        <v>0</v>
      </c>
      <c r="K13">
        <v>0</v>
      </c>
      <c r="L13" s="6">
        <f t="shared" si="0"/>
        <v>0</v>
      </c>
      <c r="M13" s="6">
        <f t="shared" si="1"/>
        <v>0</v>
      </c>
      <c r="N13" s="6">
        <f t="shared" si="2"/>
        <v>0</v>
      </c>
      <c r="O13" s="6">
        <v>0</v>
      </c>
      <c r="P13" s="6">
        <f t="shared" si="3"/>
        <v>0</v>
      </c>
    </row>
    <row r="14" spans="1:16">
      <c r="A14" t="s">
        <v>71</v>
      </c>
      <c r="C14">
        <v>9</v>
      </c>
      <c r="D14" t="s">
        <v>74</v>
      </c>
      <c r="E14" t="s">
        <v>74</v>
      </c>
      <c r="F14" t="s">
        <v>73</v>
      </c>
      <c r="G14">
        <v>0</v>
      </c>
      <c r="H14">
        <v>0</v>
      </c>
      <c r="I14">
        <v>0</v>
      </c>
      <c r="J14">
        <v>0</v>
      </c>
      <c r="K14">
        <v>0</v>
      </c>
      <c r="L14" s="6">
        <f t="shared" si="0"/>
        <v>0</v>
      </c>
      <c r="M14" s="6">
        <f t="shared" si="1"/>
        <v>0</v>
      </c>
      <c r="N14" s="6">
        <f t="shared" si="2"/>
        <v>0</v>
      </c>
      <c r="O14" s="6">
        <v>0</v>
      </c>
      <c r="P14" s="6">
        <f t="shared" si="3"/>
        <v>0</v>
      </c>
    </row>
    <row r="15" spans="1:16">
      <c r="A15" t="s">
        <v>71</v>
      </c>
      <c r="B15">
        <v>10</v>
      </c>
      <c r="C15">
        <v>10</v>
      </c>
      <c r="D15" t="s">
        <v>15</v>
      </c>
      <c r="E15" t="s">
        <v>31</v>
      </c>
      <c r="F15" t="s">
        <v>64</v>
      </c>
      <c r="G15">
        <v>70</v>
      </c>
      <c r="H15">
        <v>60</v>
      </c>
      <c r="I15">
        <v>1</v>
      </c>
      <c r="J15">
        <v>1</v>
      </c>
      <c r="K15">
        <v>160</v>
      </c>
      <c r="L15" s="6">
        <f t="shared" si="0"/>
        <v>1</v>
      </c>
      <c r="M15" s="6">
        <f t="shared" si="1"/>
        <v>1.6</v>
      </c>
      <c r="N15" s="6">
        <f t="shared" si="2"/>
        <v>0.65</v>
      </c>
      <c r="O15" s="6">
        <f t="shared" si="4"/>
        <v>0.51892346366763276</v>
      </c>
      <c r="P15" s="6">
        <f t="shared" si="3"/>
        <v>0.23559125250510529</v>
      </c>
    </row>
    <row r="16" spans="1:16">
      <c r="A16" t="s">
        <v>71</v>
      </c>
      <c r="C16">
        <v>11</v>
      </c>
      <c r="D16" t="s">
        <v>74</v>
      </c>
      <c r="E16" t="s">
        <v>74</v>
      </c>
      <c r="F16" t="s">
        <v>73</v>
      </c>
      <c r="G16">
        <v>0</v>
      </c>
      <c r="H16">
        <v>0</v>
      </c>
      <c r="I16">
        <v>0</v>
      </c>
      <c r="J16">
        <v>0</v>
      </c>
      <c r="K16">
        <v>0</v>
      </c>
      <c r="L16" s="6">
        <f t="shared" si="0"/>
        <v>0</v>
      </c>
      <c r="M16" s="6">
        <f t="shared" si="1"/>
        <v>0</v>
      </c>
      <c r="N16" s="6">
        <f t="shared" si="2"/>
        <v>0</v>
      </c>
      <c r="O16" s="6">
        <v>0</v>
      </c>
      <c r="P16" s="6">
        <f t="shared" si="3"/>
        <v>0</v>
      </c>
    </row>
    <row r="17" spans="1:16">
      <c r="A17" t="s">
        <v>71</v>
      </c>
      <c r="B17">
        <v>12</v>
      </c>
      <c r="C17">
        <v>12</v>
      </c>
      <c r="D17" t="s">
        <v>15</v>
      </c>
      <c r="E17" t="s">
        <v>31</v>
      </c>
      <c r="F17" t="s">
        <v>64</v>
      </c>
      <c r="G17">
        <v>193</v>
      </c>
      <c r="H17">
        <v>177</v>
      </c>
      <c r="I17">
        <v>2</v>
      </c>
      <c r="J17">
        <v>2.5</v>
      </c>
      <c r="K17">
        <v>224</v>
      </c>
      <c r="L17" s="6">
        <f t="shared" si="0"/>
        <v>2.25</v>
      </c>
      <c r="M17" s="6">
        <f t="shared" si="1"/>
        <v>2.2400000000000002</v>
      </c>
      <c r="N17" s="6">
        <f t="shared" si="2"/>
        <v>1.85</v>
      </c>
      <c r="O17" s="6">
        <f t="shared" si="4"/>
        <v>1.0415634917545109</v>
      </c>
      <c r="P17" s="6">
        <f t="shared" si="3"/>
        <v>0.47286982525654797</v>
      </c>
    </row>
    <row r="18" spans="1:16">
      <c r="A18" t="s">
        <v>71</v>
      </c>
      <c r="B18">
        <v>12</v>
      </c>
      <c r="C18">
        <v>12</v>
      </c>
      <c r="D18" t="s">
        <v>21</v>
      </c>
      <c r="E18" t="s">
        <v>33</v>
      </c>
      <c r="F18" t="s">
        <v>67</v>
      </c>
      <c r="G18">
        <v>150</v>
      </c>
      <c r="H18">
        <v>170</v>
      </c>
      <c r="I18">
        <v>2</v>
      </c>
      <c r="J18">
        <v>2</v>
      </c>
      <c r="K18">
        <v>270</v>
      </c>
      <c r="L18" s="6">
        <f t="shared" si="0"/>
        <v>2</v>
      </c>
      <c r="M18" s="6">
        <f t="shared" si="1"/>
        <v>2.7</v>
      </c>
      <c r="N18" s="6">
        <f t="shared" si="2"/>
        <v>1.6</v>
      </c>
      <c r="O18" s="6">
        <f t="shared" si="4"/>
        <v>0.87360491601144785</v>
      </c>
      <c r="P18" s="6">
        <f t="shared" si="3"/>
        <v>0.39661663186919732</v>
      </c>
    </row>
  </sheetData>
  <autoFilter ref="A1:N18">
    <sortState ref="A2:N18">
      <sortCondition ref="C1"/>
    </sortState>
  </autoFilter>
  <sortState ref="A3:N18">
    <sortCondition ref="C3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topLeftCell="A23" workbookViewId="0">
      <selection activeCell="B31" sqref="B31:G38"/>
    </sheetView>
  </sheetViews>
  <sheetFormatPr baseColWidth="10" defaultRowHeight="15"/>
  <cols>
    <col min="1" max="1" width="17.5703125" bestFit="1" customWidth="1"/>
    <col min="2" max="2" width="22.42578125" bestFit="1" customWidth="1"/>
    <col min="3" max="7" width="16.5703125" bestFit="1" customWidth="1"/>
    <col min="8" max="9" width="21.5703125" bestFit="1" customWidth="1"/>
  </cols>
  <sheetData>
    <row r="3" spans="1:9">
      <c r="B3" s="8" t="s">
        <v>101</v>
      </c>
    </row>
    <row r="4" spans="1:9">
      <c r="B4" t="s">
        <v>75</v>
      </c>
      <c r="D4" t="s">
        <v>27</v>
      </c>
      <c r="F4" t="s">
        <v>71</v>
      </c>
      <c r="H4" t="s">
        <v>128</v>
      </c>
      <c r="I4" t="s">
        <v>129</v>
      </c>
    </row>
    <row r="5" spans="1:9">
      <c r="A5" s="8" t="s">
        <v>95</v>
      </c>
      <c r="B5" t="s">
        <v>102</v>
      </c>
      <c r="C5" t="s">
        <v>97</v>
      </c>
      <c r="D5" t="s">
        <v>102</v>
      </c>
      <c r="E5" t="s">
        <v>97</v>
      </c>
      <c r="F5" t="s">
        <v>102</v>
      </c>
      <c r="G5" t="s">
        <v>97</v>
      </c>
    </row>
    <row r="6" spans="1:9">
      <c r="A6" s="9">
        <v>0</v>
      </c>
      <c r="B6" s="10"/>
      <c r="C6" s="10"/>
      <c r="D6" s="10"/>
      <c r="E6" s="10"/>
      <c r="F6" s="10">
        <v>0</v>
      </c>
      <c r="G6" s="10">
        <v>0</v>
      </c>
      <c r="H6" s="10">
        <v>0</v>
      </c>
      <c r="I6" s="10">
        <v>0</v>
      </c>
    </row>
    <row r="7" spans="1:9">
      <c r="A7" s="9">
        <v>5</v>
      </c>
      <c r="B7" s="10">
        <v>399.64282678339379</v>
      </c>
      <c r="C7" s="10">
        <v>181.43784335966075</v>
      </c>
      <c r="D7" s="10">
        <v>251.42141450951846</v>
      </c>
      <c r="E7" s="10">
        <v>114.14532218732134</v>
      </c>
      <c r="F7" s="10">
        <v>10.094722747404992</v>
      </c>
      <c r="G7" s="10">
        <v>4.5830041273218667</v>
      </c>
      <c r="H7" s="10">
        <v>661.15896404031719</v>
      </c>
      <c r="I7" s="10">
        <v>300.16616967430394</v>
      </c>
    </row>
    <row r="8" spans="1:9">
      <c r="A8" s="9">
        <v>10</v>
      </c>
      <c r="B8" s="10">
        <v>677.39330324608557</v>
      </c>
      <c r="C8" s="10">
        <v>307.53655967372293</v>
      </c>
      <c r="D8" s="10">
        <v>472.75625973998348</v>
      </c>
      <c r="E8" s="10">
        <v>214.6313419219525</v>
      </c>
      <c r="F8" s="10">
        <v>19.042930180281385</v>
      </c>
      <c r="G8" s="10">
        <v>8.6454903018477491</v>
      </c>
      <c r="H8" s="10">
        <v>1169.1924931663505</v>
      </c>
      <c r="I8" s="10">
        <v>530.81339189752316</v>
      </c>
    </row>
    <row r="9" spans="1:9">
      <c r="A9" s="9">
        <v>15</v>
      </c>
      <c r="B9" s="10">
        <v>336.71980173183323</v>
      </c>
      <c r="C9" s="10">
        <v>152.8707899862523</v>
      </c>
      <c r="D9" s="10">
        <v>762.64538948304391</v>
      </c>
      <c r="E9" s="10">
        <v>346.24100682530195</v>
      </c>
      <c r="F9" s="10">
        <v>44.965320835893593</v>
      </c>
      <c r="G9" s="10">
        <v>20.414255659495691</v>
      </c>
      <c r="H9" s="10">
        <v>1144.3305120507707</v>
      </c>
      <c r="I9" s="10">
        <v>519.52605247104998</v>
      </c>
    </row>
    <row r="10" spans="1:9">
      <c r="A10" s="9">
        <v>20</v>
      </c>
      <c r="B10" s="10">
        <v>393.00580016756714</v>
      </c>
      <c r="C10" s="10">
        <v>178.42463327607544</v>
      </c>
      <c r="D10" s="10">
        <v>394.12185286583872</v>
      </c>
      <c r="E10" s="10">
        <v>178.93132120109078</v>
      </c>
      <c r="F10" s="10"/>
      <c r="G10" s="10"/>
      <c r="H10" s="10">
        <v>787.12765303340586</v>
      </c>
      <c r="I10" s="10">
        <v>357.35595447716622</v>
      </c>
    </row>
    <row r="11" spans="1:9">
      <c r="A11" s="9">
        <v>25</v>
      </c>
      <c r="B11" s="10">
        <v>395.38359706240294</v>
      </c>
      <c r="C11" s="10">
        <v>179.50415306633096</v>
      </c>
      <c r="D11" s="10">
        <v>89.91913941417063</v>
      </c>
      <c r="E11" s="10">
        <v>40.823289294033465</v>
      </c>
      <c r="F11" s="10"/>
      <c r="G11" s="10"/>
      <c r="H11" s="10">
        <v>485.30273647657356</v>
      </c>
      <c r="I11" s="10">
        <v>220.32744236036442</v>
      </c>
    </row>
    <row r="12" spans="1:9">
      <c r="A12" s="9">
        <v>30</v>
      </c>
      <c r="B12" s="10">
        <v>234.60806434600903</v>
      </c>
      <c r="C12" s="10">
        <v>106.5120612130881</v>
      </c>
      <c r="D12" s="10"/>
      <c r="E12" s="10"/>
      <c r="F12" s="10">
        <v>189.44985418812556</v>
      </c>
      <c r="G12" s="10">
        <v>86.010233801409001</v>
      </c>
      <c r="H12" s="10">
        <v>424.05791853413461</v>
      </c>
      <c r="I12" s="10">
        <v>192.5222950144971</v>
      </c>
    </row>
    <row r="13" spans="1:9">
      <c r="A13" s="9">
        <v>35</v>
      </c>
      <c r="B13" s="10">
        <v>299.97681172974052</v>
      </c>
      <c r="C13" s="10">
        <v>136.18947252530219</v>
      </c>
      <c r="D13" s="10"/>
      <c r="E13" s="10"/>
      <c r="F13" s="10"/>
      <c r="G13" s="10"/>
      <c r="H13" s="10">
        <v>299.97681172974052</v>
      </c>
      <c r="I13" s="10">
        <v>136.18947252530219</v>
      </c>
    </row>
    <row r="14" spans="1:9">
      <c r="A14" s="9" t="s">
        <v>96</v>
      </c>
      <c r="B14" s="10">
        <v>2736.7302050670319</v>
      </c>
      <c r="C14" s="10">
        <v>1242.4755131004326</v>
      </c>
      <c r="D14" s="10">
        <v>1970.8640560125552</v>
      </c>
      <c r="E14" s="10">
        <v>894.7722814297</v>
      </c>
      <c r="F14" s="10">
        <v>263.55282795170552</v>
      </c>
      <c r="G14" s="10">
        <v>119.65298389007431</v>
      </c>
      <c r="H14" s="10">
        <v>4971.147089031293</v>
      </c>
      <c r="I14" s="10">
        <v>2256.9007784202072</v>
      </c>
    </row>
    <row r="17" spans="1:7">
      <c r="A17" s="5"/>
      <c r="B17" s="5" t="s">
        <v>75</v>
      </c>
      <c r="C17" s="5"/>
      <c r="D17" s="5" t="s">
        <v>27</v>
      </c>
      <c r="E17" s="5"/>
      <c r="F17" s="5" t="s">
        <v>71</v>
      </c>
      <c r="G17" s="5"/>
    </row>
    <row r="18" spans="1:7">
      <c r="A18" s="5" t="s">
        <v>133</v>
      </c>
      <c r="B18" s="5" t="s">
        <v>131</v>
      </c>
      <c r="C18" s="5" t="s">
        <v>132</v>
      </c>
      <c r="D18" s="5" t="s">
        <v>131</v>
      </c>
      <c r="E18" s="5" t="s">
        <v>132</v>
      </c>
      <c r="F18" s="5" t="s">
        <v>131</v>
      </c>
      <c r="G18" s="5" t="s">
        <v>132</v>
      </c>
    </row>
    <row r="19" spans="1:7">
      <c r="A19" s="5">
        <v>5</v>
      </c>
      <c r="B19">
        <v>399.64282678339379</v>
      </c>
      <c r="C19">
        <v>181.43784335966075</v>
      </c>
      <c r="D19">
        <v>251.42141450951846</v>
      </c>
      <c r="E19">
        <v>114.14532218732134</v>
      </c>
      <c r="F19">
        <v>10.094722747404992</v>
      </c>
      <c r="G19">
        <v>4.5830041273218667</v>
      </c>
    </row>
    <row r="20" spans="1:7">
      <c r="A20" s="5">
        <v>10</v>
      </c>
      <c r="B20">
        <v>677.39330324608557</v>
      </c>
      <c r="C20">
        <v>307.53655967372293</v>
      </c>
      <c r="D20">
        <v>472.75625973998348</v>
      </c>
      <c r="E20">
        <v>214.6313419219525</v>
      </c>
      <c r="F20">
        <v>19.042930180281385</v>
      </c>
      <c r="G20">
        <v>8.6454903018477491</v>
      </c>
    </row>
    <row r="21" spans="1:7">
      <c r="A21" s="5">
        <v>15</v>
      </c>
      <c r="B21">
        <v>336.71980173183323</v>
      </c>
      <c r="C21">
        <v>152.8707899862523</v>
      </c>
      <c r="D21">
        <v>762.64538948304391</v>
      </c>
      <c r="E21">
        <v>346.24100682530195</v>
      </c>
      <c r="F21">
        <v>44.965320835893593</v>
      </c>
      <c r="G21">
        <v>20.414255659495691</v>
      </c>
    </row>
    <row r="22" spans="1:7">
      <c r="A22" s="5">
        <v>20</v>
      </c>
      <c r="B22">
        <v>393.00580016756714</v>
      </c>
      <c r="C22">
        <v>178.42463327607544</v>
      </c>
      <c r="D22">
        <v>394.12185286583872</v>
      </c>
      <c r="E22">
        <v>178.93132120109078</v>
      </c>
    </row>
    <row r="23" spans="1:7">
      <c r="A23" s="5">
        <v>25</v>
      </c>
      <c r="B23">
        <v>395.38359706240294</v>
      </c>
      <c r="C23">
        <v>179.50415306633096</v>
      </c>
      <c r="D23">
        <v>89.91913941417063</v>
      </c>
      <c r="E23">
        <v>40.823289294033465</v>
      </c>
    </row>
    <row r="24" spans="1:7">
      <c r="A24" s="5">
        <v>30</v>
      </c>
      <c r="B24">
        <v>234.60806434600903</v>
      </c>
      <c r="C24">
        <v>106.5120612130881</v>
      </c>
      <c r="F24">
        <v>189.44985418812556</v>
      </c>
      <c r="G24">
        <v>86.010233801409001</v>
      </c>
    </row>
    <row r="25" spans="1:7">
      <c r="A25" s="5">
        <v>35</v>
      </c>
      <c r="B25">
        <v>299.97681172974052</v>
      </c>
      <c r="C25">
        <v>136.18947252530219</v>
      </c>
    </row>
    <row r="26" spans="1:7">
      <c r="A26" s="5" t="s">
        <v>96</v>
      </c>
      <c r="B26">
        <v>2736.7302050670319</v>
      </c>
      <c r="C26">
        <v>1242.4755131004326</v>
      </c>
      <c r="D26">
        <v>1970.8640560125552</v>
      </c>
      <c r="E26">
        <v>894.7722814297</v>
      </c>
      <c r="F26">
        <v>263.55282795170552</v>
      </c>
      <c r="G26">
        <v>119.65298389007431</v>
      </c>
    </row>
    <row r="27" spans="1:7" ht="15.75" thickBot="1"/>
    <row r="28" spans="1:7" ht="15.75" thickBot="1">
      <c r="B28" s="18"/>
      <c r="C28" s="18"/>
      <c r="D28" s="18"/>
    </row>
    <row r="29" spans="1:7">
      <c r="A29" s="5"/>
      <c r="B29" s="5" t="s">
        <v>119</v>
      </c>
      <c r="C29" s="5"/>
      <c r="D29" s="5" t="s">
        <v>120</v>
      </c>
      <c r="E29" s="5"/>
      <c r="F29" s="5" t="s">
        <v>121</v>
      </c>
      <c r="G29" s="5"/>
    </row>
    <row r="30" spans="1:7">
      <c r="A30" s="5" t="s">
        <v>134</v>
      </c>
      <c r="B30" s="5" t="s">
        <v>131</v>
      </c>
      <c r="C30" s="5" t="s">
        <v>132</v>
      </c>
      <c r="D30" s="5" t="s">
        <v>131</v>
      </c>
      <c r="E30" s="5" t="s">
        <v>132</v>
      </c>
      <c r="F30" s="5" t="s">
        <v>131</v>
      </c>
      <c r="G30" s="5" t="s">
        <v>132</v>
      </c>
    </row>
    <row r="31" spans="1:7">
      <c r="A31">
        <v>5</v>
      </c>
      <c r="B31">
        <f>ROUND(B19/100,2)</f>
        <v>4</v>
      </c>
      <c r="C31">
        <f t="shared" ref="C31:G31" si="0">ROUND(C19/100,2)</f>
        <v>1.81</v>
      </c>
      <c r="D31">
        <f t="shared" si="0"/>
        <v>2.5099999999999998</v>
      </c>
      <c r="E31">
        <f t="shared" si="0"/>
        <v>1.1399999999999999</v>
      </c>
      <c r="F31">
        <f t="shared" si="0"/>
        <v>0.1</v>
      </c>
      <c r="G31">
        <f t="shared" si="0"/>
        <v>0.05</v>
      </c>
    </row>
    <row r="32" spans="1:7">
      <c r="A32">
        <v>10</v>
      </c>
      <c r="B32">
        <f t="shared" ref="B32:G32" si="1">ROUND(B20/100,2)</f>
        <v>6.77</v>
      </c>
      <c r="C32">
        <f t="shared" si="1"/>
        <v>3.08</v>
      </c>
      <c r="D32">
        <f t="shared" si="1"/>
        <v>4.7300000000000004</v>
      </c>
      <c r="E32">
        <f t="shared" si="1"/>
        <v>2.15</v>
      </c>
      <c r="F32">
        <f t="shared" si="1"/>
        <v>0.19</v>
      </c>
      <c r="G32">
        <f t="shared" si="1"/>
        <v>0.09</v>
      </c>
    </row>
    <row r="33" spans="1:7">
      <c r="A33">
        <v>15</v>
      </c>
      <c r="B33">
        <f t="shared" ref="B33:G33" si="2">ROUND(B21/100,2)</f>
        <v>3.37</v>
      </c>
      <c r="C33">
        <f t="shared" si="2"/>
        <v>1.53</v>
      </c>
      <c r="D33">
        <f t="shared" si="2"/>
        <v>7.63</v>
      </c>
      <c r="E33">
        <f t="shared" si="2"/>
        <v>3.46</v>
      </c>
      <c r="F33">
        <f t="shared" si="2"/>
        <v>0.45</v>
      </c>
      <c r="G33">
        <f t="shared" si="2"/>
        <v>0.2</v>
      </c>
    </row>
    <row r="34" spans="1:7">
      <c r="A34">
        <v>20</v>
      </c>
      <c r="B34">
        <f t="shared" ref="B34:G34" si="3">ROUND(B22/100,2)</f>
        <v>3.93</v>
      </c>
      <c r="C34">
        <f t="shared" si="3"/>
        <v>1.78</v>
      </c>
      <c r="D34">
        <f t="shared" si="3"/>
        <v>3.94</v>
      </c>
      <c r="E34">
        <f t="shared" si="3"/>
        <v>1.79</v>
      </c>
      <c r="F34">
        <f t="shared" si="3"/>
        <v>0</v>
      </c>
      <c r="G34">
        <f t="shared" si="3"/>
        <v>0</v>
      </c>
    </row>
    <row r="35" spans="1:7">
      <c r="A35">
        <v>25</v>
      </c>
      <c r="B35">
        <f t="shared" ref="B35:G35" si="4">ROUND(B23/100,2)</f>
        <v>3.95</v>
      </c>
      <c r="C35">
        <f t="shared" si="4"/>
        <v>1.8</v>
      </c>
      <c r="D35">
        <f t="shared" si="4"/>
        <v>0.9</v>
      </c>
      <c r="E35">
        <f t="shared" si="4"/>
        <v>0.41</v>
      </c>
      <c r="F35">
        <f t="shared" si="4"/>
        <v>0</v>
      </c>
      <c r="G35">
        <f t="shared" si="4"/>
        <v>0</v>
      </c>
    </row>
    <row r="36" spans="1:7">
      <c r="A36">
        <v>30</v>
      </c>
      <c r="B36">
        <f t="shared" ref="B36:G36" si="5">ROUND(B24/100,2)</f>
        <v>2.35</v>
      </c>
      <c r="C36">
        <f t="shared" si="5"/>
        <v>1.07</v>
      </c>
      <c r="D36">
        <f t="shared" si="5"/>
        <v>0</v>
      </c>
      <c r="E36">
        <f t="shared" si="5"/>
        <v>0</v>
      </c>
      <c r="F36">
        <f t="shared" si="5"/>
        <v>1.89</v>
      </c>
      <c r="G36">
        <f t="shared" si="5"/>
        <v>0.86</v>
      </c>
    </row>
    <row r="37" spans="1:7">
      <c r="A37">
        <v>35</v>
      </c>
      <c r="B37">
        <f t="shared" ref="B37:G37" si="6">ROUND(B25/100,2)</f>
        <v>3</v>
      </c>
      <c r="C37">
        <f t="shared" si="6"/>
        <v>1.36</v>
      </c>
      <c r="D37">
        <f t="shared" si="6"/>
        <v>0</v>
      </c>
      <c r="E37">
        <f t="shared" si="6"/>
        <v>0</v>
      </c>
      <c r="F37">
        <f t="shared" si="6"/>
        <v>0</v>
      </c>
      <c r="G37">
        <f t="shared" si="6"/>
        <v>0</v>
      </c>
    </row>
    <row r="38" spans="1:7">
      <c r="A38" s="5" t="s">
        <v>135</v>
      </c>
      <c r="B38" s="5">
        <f t="shared" ref="B38:G38" si="7">ROUND(B26/100,2)</f>
        <v>27.37</v>
      </c>
      <c r="C38" s="5">
        <f t="shared" si="7"/>
        <v>12.42</v>
      </c>
      <c r="D38" s="5">
        <f t="shared" si="7"/>
        <v>19.71</v>
      </c>
      <c r="E38" s="5">
        <f t="shared" si="7"/>
        <v>8.9499999999999993</v>
      </c>
      <c r="F38" s="5">
        <f t="shared" si="7"/>
        <v>2.64</v>
      </c>
      <c r="G38" s="5">
        <f t="shared" si="7"/>
        <v>1.2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K1" workbookViewId="0">
      <selection activeCell="N4" sqref="N4"/>
    </sheetView>
  </sheetViews>
  <sheetFormatPr baseColWidth="10" defaultRowHeight="15"/>
  <cols>
    <col min="20" max="20" width="12.7109375" bestFit="1" customWidth="1"/>
    <col min="21" max="22" width="9.140625" bestFit="1" customWidth="1"/>
    <col min="23" max="23" width="18.85546875" bestFit="1" customWidth="1"/>
    <col min="24" max="24" width="9.140625" bestFit="1" customWidth="1"/>
    <col min="25" max="25" width="13.42578125" bestFit="1" customWidth="1"/>
    <col min="26" max="26" width="9.140625" bestFit="1" customWidth="1"/>
  </cols>
  <sheetData>
    <row r="1" spans="1:26" ht="15.75" thickBot="1">
      <c r="A1" s="84" t="s">
        <v>136</v>
      </c>
      <c r="B1" s="84"/>
      <c r="C1" s="84"/>
      <c r="D1" s="84"/>
      <c r="E1" s="84"/>
      <c r="F1" s="84"/>
      <c r="G1" s="84"/>
      <c r="H1" s="84"/>
      <c r="I1" s="84"/>
      <c r="J1" s="84"/>
      <c r="K1" s="19"/>
    </row>
    <row r="2" spans="1:26" ht="15.75" thickTop="1">
      <c r="A2" s="85" t="s">
        <v>137</v>
      </c>
      <c r="B2" s="86"/>
      <c r="C2" s="89" t="s">
        <v>138</v>
      </c>
      <c r="D2" s="91" t="s">
        <v>139</v>
      </c>
      <c r="E2" s="91" t="s">
        <v>140</v>
      </c>
      <c r="F2" s="91" t="s">
        <v>141</v>
      </c>
      <c r="G2" s="91" t="s">
        <v>142</v>
      </c>
      <c r="H2" s="91"/>
      <c r="I2" s="91" t="s">
        <v>143</v>
      </c>
      <c r="J2" s="93" t="s">
        <v>144</v>
      </c>
      <c r="K2" s="19"/>
      <c r="M2" t="s">
        <v>137</v>
      </c>
      <c r="O2" t="s">
        <v>138</v>
      </c>
      <c r="P2" t="s">
        <v>139</v>
      </c>
      <c r="Q2" t="s">
        <v>140</v>
      </c>
      <c r="R2" t="s">
        <v>141</v>
      </c>
      <c r="U2" t="s">
        <v>156</v>
      </c>
      <c r="W2" t="s">
        <v>157</v>
      </c>
      <c r="Y2" t="s">
        <v>158</v>
      </c>
    </row>
    <row r="3" spans="1:26" ht="25.5" thickBot="1">
      <c r="A3" s="87"/>
      <c r="B3" s="88"/>
      <c r="C3" s="90"/>
      <c r="D3" s="92"/>
      <c r="E3" s="92"/>
      <c r="F3" s="92"/>
      <c r="G3" s="20" t="s">
        <v>145</v>
      </c>
      <c r="H3" s="20" t="s">
        <v>146</v>
      </c>
      <c r="I3" s="92"/>
      <c r="J3" s="94"/>
      <c r="K3" s="19"/>
      <c r="T3" t="s">
        <v>155</v>
      </c>
      <c r="U3" t="s">
        <v>131</v>
      </c>
      <c r="V3" t="s">
        <v>132</v>
      </c>
      <c r="W3" t="s">
        <v>131</v>
      </c>
      <c r="X3" t="s">
        <v>132</v>
      </c>
      <c r="Y3" t="s">
        <v>131</v>
      </c>
      <c r="Z3" t="s">
        <v>132</v>
      </c>
    </row>
    <row r="4" spans="1:26" ht="15.75" thickTop="1">
      <c r="A4" s="80" t="s">
        <v>114</v>
      </c>
      <c r="B4" s="21" t="s">
        <v>147</v>
      </c>
      <c r="C4" s="22">
        <v>12</v>
      </c>
      <c r="D4" s="23">
        <v>22.806666666666668</v>
      </c>
      <c r="E4" s="24">
        <v>13.421864342342401</v>
      </c>
      <c r="F4" s="24">
        <v>3.8745584955390124</v>
      </c>
      <c r="G4" s="23">
        <v>14.278820916078317</v>
      </c>
      <c r="H4" s="23">
        <v>31.33451241725502</v>
      </c>
      <c r="I4" s="25">
        <v>4.74</v>
      </c>
      <c r="J4" s="26">
        <v>43.43</v>
      </c>
      <c r="K4" s="19"/>
      <c r="M4" t="s">
        <v>114</v>
      </c>
      <c r="N4" t="s">
        <v>147</v>
      </c>
      <c r="O4">
        <v>12</v>
      </c>
      <c r="P4">
        <v>22.806666666666668</v>
      </c>
      <c r="Q4">
        <v>13.421864342342401</v>
      </c>
      <c r="R4">
        <v>3.8745584955390124</v>
      </c>
      <c r="T4" t="s">
        <v>119</v>
      </c>
      <c r="U4">
        <f>ROUND(P4,2)</f>
        <v>22.81</v>
      </c>
      <c r="V4">
        <f>ROUND(P8,2)</f>
        <v>10.36</v>
      </c>
      <c r="W4">
        <f>ROUND(Q4,2)</f>
        <v>13.42</v>
      </c>
      <c r="X4">
        <f>ROUND(Q8,2)</f>
        <v>6.09</v>
      </c>
      <c r="Y4">
        <f>ROUND(R4,2)</f>
        <v>3.87</v>
      </c>
      <c r="Z4">
        <f>ROUND(R8,2)</f>
        <v>1.76</v>
      </c>
    </row>
    <row r="5" spans="1:26">
      <c r="A5" s="81"/>
      <c r="B5" s="27" t="s">
        <v>148</v>
      </c>
      <c r="C5" s="28">
        <v>12</v>
      </c>
      <c r="D5" s="29">
        <v>16.424166666666668</v>
      </c>
      <c r="E5" s="30">
        <v>7.0512674016588663</v>
      </c>
      <c r="F5" s="30">
        <v>2.0355255662378897</v>
      </c>
      <c r="G5" s="29">
        <v>11.944005102389944</v>
      </c>
      <c r="H5" s="29">
        <v>20.904328230943392</v>
      </c>
      <c r="I5" s="31">
        <v>5.45</v>
      </c>
      <c r="J5" s="32">
        <v>27.93</v>
      </c>
      <c r="K5" s="19"/>
      <c r="N5" t="s">
        <v>148</v>
      </c>
      <c r="O5">
        <v>12</v>
      </c>
      <c r="P5">
        <v>16.424166666666668</v>
      </c>
      <c r="Q5">
        <v>7.0512674016588663</v>
      </c>
      <c r="R5">
        <v>2.0355255662378897</v>
      </c>
      <c r="T5" t="s">
        <v>120</v>
      </c>
      <c r="U5">
        <f t="shared" ref="U5:U6" si="0">ROUND(P5,2)</f>
        <v>16.420000000000002</v>
      </c>
      <c r="V5">
        <f t="shared" ref="V5:V6" si="1">ROUND(P9,2)</f>
        <v>7.46</v>
      </c>
      <c r="W5">
        <f t="shared" ref="W5:W6" si="2">ROUND(Q5,2)</f>
        <v>7.05</v>
      </c>
      <c r="X5">
        <f t="shared" ref="X5:X6" si="3">ROUND(Q9,2)</f>
        <v>3.2</v>
      </c>
      <c r="Y5">
        <f t="shared" ref="Y5:Y6" si="4">ROUND(R5,2)</f>
        <v>2.04</v>
      </c>
      <c r="Z5">
        <f t="shared" ref="Z5:Z6" si="5">ROUND(R9,2)</f>
        <v>0.92</v>
      </c>
    </row>
    <row r="6" spans="1:26">
      <c r="A6" s="81"/>
      <c r="B6" s="27" t="s">
        <v>149</v>
      </c>
      <c r="C6" s="28">
        <v>12</v>
      </c>
      <c r="D6" s="29">
        <v>2.1966666666666672</v>
      </c>
      <c r="E6" s="30">
        <v>6.7200532104675457</v>
      </c>
      <c r="F6" s="30">
        <v>1.9399122650160232</v>
      </c>
      <c r="G6" s="29">
        <v>-2.0730514405133573</v>
      </c>
      <c r="H6" s="29">
        <v>6.4663847738466922</v>
      </c>
      <c r="I6" s="31">
        <v>0</v>
      </c>
      <c r="J6" s="32">
        <v>23.44</v>
      </c>
      <c r="K6" s="19"/>
      <c r="N6" t="s">
        <v>149</v>
      </c>
      <c r="O6">
        <v>12</v>
      </c>
      <c r="P6">
        <v>2.1966666666666672</v>
      </c>
      <c r="Q6">
        <v>6.7200532104675457</v>
      </c>
      <c r="R6">
        <v>1.9399122650160232</v>
      </c>
      <c r="T6" t="s">
        <v>121</v>
      </c>
      <c r="U6">
        <f t="shared" si="0"/>
        <v>2.2000000000000002</v>
      </c>
      <c r="V6">
        <f t="shared" si="1"/>
        <v>1</v>
      </c>
      <c r="W6">
        <f t="shared" si="2"/>
        <v>6.72</v>
      </c>
      <c r="X6">
        <f t="shared" si="3"/>
        <v>3.05</v>
      </c>
      <c r="Y6">
        <f t="shared" si="4"/>
        <v>1.94</v>
      </c>
      <c r="Z6">
        <f t="shared" si="5"/>
        <v>0.88</v>
      </c>
    </row>
    <row r="7" spans="1:26">
      <c r="A7" s="82"/>
      <c r="B7" s="33" t="s">
        <v>135</v>
      </c>
      <c r="C7" s="34">
        <v>36</v>
      </c>
      <c r="D7" s="35">
        <v>13.809166666666666</v>
      </c>
      <c r="E7" s="36">
        <v>12.758197224865723</v>
      </c>
      <c r="F7" s="36">
        <v>2.1263662041442872</v>
      </c>
      <c r="G7" s="35">
        <v>9.4924137772703148</v>
      </c>
      <c r="H7" s="35">
        <v>18.125919556063018</v>
      </c>
      <c r="I7" s="37">
        <v>0</v>
      </c>
      <c r="J7" s="38">
        <v>43.43</v>
      </c>
      <c r="K7" s="19"/>
      <c r="N7" t="s">
        <v>135</v>
      </c>
      <c r="O7">
        <v>36</v>
      </c>
      <c r="P7">
        <v>13.809166666666666</v>
      </c>
      <c r="Q7">
        <v>12.758197224865723</v>
      </c>
      <c r="R7">
        <v>2.1263662041442872</v>
      </c>
    </row>
    <row r="8" spans="1:26">
      <c r="A8" s="82" t="s">
        <v>115</v>
      </c>
      <c r="B8" s="27" t="s">
        <v>147</v>
      </c>
      <c r="C8" s="28">
        <v>12</v>
      </c>
      <c r="D8" s="29">
        <v>10.354999999999999</v>
      </c>
      <c r="E8" s="30">
        <v>6.0947346873420916</v>
      </c>
      <c r="F8" s="30">
        <v>1.759398356188153</v>
      </c>
      <c r="G8" s="29">
        <v>6.482590327340251</v>
      </c>
      <c r="H8" s="29">
        <v>14.227409672659746</v>
      </c>
      <c r="I8" s="31">
        <v>2.15</v>
      </c>
      <c r="J8" s="32">
        <v>19.72</v>
      </c>
      <c r="K8" s="19"/>
      <c r="M8" t="s">
        <v>115</v>
      </c>
      <c r="N8" t="s">
        <v>147</v>
      </c>
      <c r="O8">
        <v>12</v>
      </c>
      <c r="P8">
        <v>10.354999999999999</v>
      </c>
      <c r="Q8">
        <v>6.0947346873420916</v>
      </c>
      <c r="R8">
        <v>1.759398356188153</v>
      </c>
    </row>
    <row r="9" spans="1:26" ht="15.75" thickBot="1">
      <c r="A9" s="81"/>
      <c r="B9" s="27" t="s">
        <v>148</v>
      </c>
      <c r="C9" s="28">
        <v>12</v>
      </c>
      <c r="D9" s="29">
        <v>7.456666666666667</v>
      </c>
      <c r="E9" s="30">
        <v>3.201091669850753</v>
      </c>
      <c r="F9" s="39">
        <v>0.92407556864450047</v>
      </c>
      <c r="G9" s="29">
        <v>5.4227900532768798</v>
      </c>
      <c r="H9" s="29">
        <v>9.4905432800564551</v>
      </c>
      <c r="I9" s="31">
        <v>2.4700000000000002</v>
      </c>
      <c r="J9" s="32">
        <v>12.68</v>
      </c>
      <c r="K9" s="19"/>
      <c r="N9" t="s">
        <v>148</v>
      </c>
      <c r="O9">
        <v>12</v>
      </c>
      <c r="P9">
        <v>7.456666666666667</v>
      </c>
      <c r="Q9">
        <v>3.201091669850753</v>
      </c>
      <c r="R9">
        <v>0.92407556864450047</v>
      </c>
    </row>
    <row r="10" spans="1:26">
      <c r="A10" s="81"/>
      <c r="B10" s="27" t="s">
        <v>149</v>
      </c>
      <c r="C10" s="28">
        <v>12</v>
      </c>
      <c r="D10" s="40">
        <v>0.99666666666666659</v>
      </c>
      <c r="E10" s="30">
        <v>3.0503929205426914</v>
      </c>
      <c r="F10" s="39">
        <v>0.88057258690472584</v>
      </c>
      <c r="G10" s="40">
        <v>-0.9414605294941395</v>
      </c>
      <c r="H10" s="29">
        <v>2.9347938628274726</v>
      </c>
      <c r="I10" s="31">
        <v>0</v>
      </c>
      <c r="J10" s="32">
        <v>10.64</v>
      </c>
      <c r="K10" s="19"/>
      <c r="N10" t="s">
        <v>149</v>
      </c>
      <c r="O10">
        <v>12</v>
      </c>
      <c r="P10">
        <v>0.99666666666666659</v>
      </c>
      <c r="Q10">
        <v>3.0503929205426914</v>
      </c>
      <c r="R10">
        <v>0.88057258690472584</v>
      </c>
      <c r="X10" s="65"/>
      <c r="Y10" s="65"/>
      <c r="Z10" s="65"/>
    </row>
    <row r="11" spans="1:26" ht="15.75" thickBot="1">
      <c r="A11" s="83"/>
      <c r="B11" s="41" t="s">
        <v>135</v>
      </c>
      <c r="C11" s="42">
        <v>36</v>
      </c>
      <c r="D11" s="43">
        <v>6.2694444444444439</v>
      </c>
      <c r="E11" s="44">
        <v>5.792891675860508</v>
      </c>
      <c r="F11" s="45">
        <v>0.9654819459767513</v>
      </c>
      <c r="G11" s="43">
        <v>4.3094118913347232</v>
      </c>
      <c r="H11" s="43">
        <v>8.2294769975541655</v>
      </c>
      <c r="I11" s="46">
        <v>0</v>
      </c>
      <c r="J11" s="47">
        <v>19.72</v>
      </c>
      <c r="K11" s="19"/>
      <c r="N11" t="s">
        <v>135</v>
      </c>
      <c r="O11">
        <v>36</v>
      </c>
      <c r="P11">
        <v>6.2694444444444439</v>
      </c>
      <c r="Q11">
        <v>5.792891675860508</v>
      </c>
      <c r="R11">
        <v>0.9654819459767513</v>
      </c>
    </row>
    <row r="12" spans="1:26" ht="15.75" thickTop="1"/>
    <row r="15" spans="1:26">
      <c r="A15" s="73" t="s">
        <v>114</v>
      </c>
      <c r="B15" s="73"/>
      <c r="C15" s="73"/>
      <c r="D15" s="73"/>
      <c r="E15" s="48"/>
    </row>
    <row r="16" spans="1:26" ht="15.75" thickBot="1">
      <c r="A16" s="49" t="s">
        <v>154</v>
      </c>
      <c r="B16" s="48"/>
      <c r="C16" s="48"/>
      <c r="D16" s="48"/>
      <c r="E16" s="48"/>
    </row>
    <row r="17" spans="1:5" ht="15.75" thickTop="1">
      <c r="A17" s="74" t="s">
        <v>90</v>
      </c>
      <c r="B17" s="76" t="s">
        <v>138</v>
      </c>
      <c r="C17" s="78" t="s">
        <v>150</v>
      </c>
      <c r="D17" s="79"/>
      <c r="E17" s="48"/>
    </row>
    <row r="18" spans="1:5" ht="15.75" thickBot="1">
      <c r="A18" s="75"/>
      <c r="B18" s="77"/>
      <c r="C18" s="50" t="s">
        <v>147</v>
      </c>
      <c r="D18" s="51" t="s">
        <v>148</v>
      </c>
      <c r="E18" s="48"/>
    </row>
    <row r="19" spans="1:5" ht="15.75" thickTop="1">
      <c r="A19" s="52" t="s">
        <v>149</v>
      </c>
      <c r="B19" s="53">
        <v>12</v>
      </c>
      <c r="C19" s="54">
        <v>2.1966666666666672</v>
      </c>
      <c r="D19" s="55"/>
      <c r="E19" s="48"/>
    </row>
    <row r="20" spans="1:5">
      <c r="A20" s="56" t="s">
        <v>148</v>
      </c>
      <c r="B20" s="57">
        <v>12</v>
      </c>
      <c r="C20" s="58"/>
      <c r="D20" s="59">
        <v>16.424166666666668</v>
      </c>
      <c r="E20" s="48"/>
    </row>
    <row r="21" spans="1:5">
      <c r="A21" s="56" t="s">
        <v>147</v>
      </c>
      <c r="B21" s="57">
        <v>12</v>
      </c>
      <c r="C21" s="58"/>
      <c r="D21" s="59">
        <v>22.806666666666668</v>
      </c>
      <c r="E21" s="48"/>
    </row>
    <row r="22" spans="1:5" ht="15.75" thickBot="1">
      <c r="A22" s="60" t="s">
        <v>151</v>
      </c>
      <c r="B22" s="61"/>
      <c r="C22" s="62">
        <v>1</v>
      </c>
      <c r="D22" s="63">
        <v>0.11201227708371353</v>
      </c>
      <c r="E22" s="48"/>
    </row>
    <row r="23" spans="1:5" ht="15.75" thickTop="1">
      <c r="A23" s="72" t="s">
        <v>152</v>
      </c>
      <c r="B23" s="72"/>
      <c r="C23" s="72"/>
      <c r="D23" s="72"/>
      <c r="E23" s="48"/>
    </row>
    <row r="24" spans="1:5">
      <c r="A24" s="72" t="s">
        <v>153</v>
      </c>
      <c r="B24" s="72"/>
      <c r="C24" s="72"/>
      <c r="D24" s="72"/>
      <c r="E24" s="48"/>
    </row>
    <row r="27" spans="1:5">
      <c r="A27" s="73" t="s">
        <v>115</v>
      </c>
      <c r="B27" s="73"/>
      <c r="C27" s="73"/>
      <c r="D27" s="73"/>
      <c r="E27" s="48"/>
    </row>
    <row r="28" spans="1:5" ht="15.75" thickBot="1">
      <c r="A28" s="49" t="s">
        <v>154</v>
      </c>
      <c r="B28" s="48"/>
      <c r="C28" s="48"/>
      <c r="D28" s="48"/>
      <c r="E28" s="48"/>
    </row>
    <row r="29" spans="1:5" ht="15.75" thickTop="1">
      <c r="A29" s="74" t="s">
        <v>90</v>
      </c>
      <c r="B29" s="76" t="s">
        <v>138</v>
      </c>
      <c r="C29" s="78" t="s">
        <v>150</v>
      </c>
      <c r="D29" s="79"/>
      <c r="E29" s="48"/>
    </row>
    <row r="30" spans="1:5" ht="15.75" thickBot="1">
      <c r="A30" s="75"/>
      <c r="B30" s="77"/>
      <c r="C30" s="50" t="s">
        <v>147</v>
      </c>
      <c r="D30" s="51" t="s">
        <v>148</v>
      </c>
      <c r="E30" s="48"/>
    </row>
    <row r="31" spans="1:5" ht="15.75" thickTop="1">
      <c r="A31" s="52" t="s">
        <v>149</v>
      </c>
      <c r="B31" s="53">
        <v>12</v>
      </c>
      <c r="C31" s="64">
        <v>0.99666666666666659</v>
      </c>
      <c r="D31" s="55"/>
      <c r="E31" s="48"/>
    </row>
    <row r="32" spans="1:5">
      <c r="A32" s="56" t="s">
        <v>148</v>
      </c>
      <c r="B32" s="57">
        <v>12</v>
      </c>
      <c r="C32" s="58"/>
      <c r="D32" s="59">
        <v>7.456666666666667</v>
      </c>
      <c r="E32" s="48"/>
    </row>
    <row r="33" spans="1:5">
      <c r="A33" s="56" t="s">
        <v>147</v>
      </c>
      <c r="B33" s="57">
        <v>12</v>
      </c>
      <c r="C33" s="58"/>
      <c r="D33" s="59">
        <v>10.354999999999999</v>
      </c>
      <c r="E33" s="48"/>
    </row>
    <row r="34" spans="1:5" ht="15.75" thickBot="1">
      <c r="A34" s="60" t="s">
        <v>151</v>
      </c>
      <c r="B34" s="61"/>
      <c r="C34" s="62">
        <v>1</v>
      </c>
      <c r="D34" s="63">
        <v>0.11196325005290086</v>
      </c>
      <c r="E34" s="48"/>
    </row>
    <row r="35" spans="1:5" ht="15.75" thickTop="1">
      <c r="A35" s="72" t="s">
        <v>152</v>
      </c>
      <c r="B35" s="72"/>
      <c r="C35" s="72"/>
      <c r="D35" s="72"/>
      <c r="E35" s="48"/>
    </row>
    <row r="36" spans="1:5">
      <c r="A36" s="72" t="s">
        <v>153</v>
      </c>
      <c r="B36" s="72"/>
      <c r="C36" s="72"/>
      <c r="D36" s="72"/>
      <c r="E36" s="48"/>
    </row>
  </sheetData>
  <mergeCells count="23">
    <mergeCell ref="A1:J1"/>
    <mergeCell ref="A2:B3"/>
    <mergeCell ref="C2:C3"/>
    <mergeCell ref="D2:D3"/>
    <mergeCell ref="E2:E3"/>
    <mergeCell ref="F2:F3"/>
    <mergeCell ref="G2:H2"/>
    <mergeCell ref="I2:I3"/>
    <mergeCell ref="J2:J3"/>
    <mergeCell ref="A4:A7"/>
    <mergeCell ref="A8:A11"/>
    <mergeCell ref="A15:D15"/>
    <mergeCell ref="A17:A18"/>
    <mergeCell ref="B17:B18"/>
    <mergeCell ref="C17:D17"/>
    <mergeCell ref="A35:D35"/>
    <mergeCell ref="A36:D36"/>
    <mergeCell ref="A23:D23"/>
    <mergeCell ref="A24:D24"/>
    <mergeCell ref="A27:D27"/>
    <mergeCell ref="A29:A30"/>
    <mergeCell ref="B29:B30"/>
    <mergeCell ref="C29:D29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9"/>
  <sheetViews>
    <sheetView zoomScale="80" zoomScaleNormal="80" workbookViewId="0">
      <pane ySplit="1" topLeftCell="A299" activePane="bottomLeft" state="frozen"/>
      <selection pane="bottomLeft" activeCell="M249" sqref="M249"/>
    </sheetView>
  </sheetViews>
  <sheetFormatPr baseColWidth="10" defaultColWidth="10.7109375" defaultRowHeight="15"/>
  <cols>
    <col min="1" max="1" width="11.28515625" bestFit="1" customWidth="1"/>
    <col min="2" max="2" width="11.28515625" customWidth="1"/>
    <col min="3" max="3" width="13.7109375" bestFit="1" customWidth="1"/>
    <col min="4" max="4" width="7.28515625" bestFit="1" customWidth="1"/>
    <col min="5" max="5" width="11.5703125" bestFit="1" customWidth="1"/>
    <col min="6" max="6" width="17.28515625" bestFit="1" customWidth="1"/>
    <col min="7" max="7" width="23.42578125" bestFit="1" customWidth="1"/>
    <col min="8" max="8" width="11.140625" bestFit="1" customWidth="1"/>
    <col min="9" max="10" width="15.85546875" bestFit="1" customWidth="1"/>
    <col min="11" max="12" width="15.5703125" bestFit="1" customWidth="1"/>
    <col min="13" max="13" width="13.140625" bestFit="1" customWidth="1"/>
    <col min="14" max="14" width="12" bestFit="1" customWidth="1"/>
    <col min="15" max="16" width="10.28515625" bestFit="1" customWidth="1"/>
    <col min="17" max="17" width="12.28515625" bestFit="1" customWidth="1"/>
    <col min="18" max="19" width="12" bestFit="1" customWidth="1"/>
    <col min="20" max="20" width="9.7109375" bestFit="1" customWidth="1"/>
    <col min="21" max="21" width="9.5703125" bestFit="1" customWidth="1"/>
    <col min="23" max="23" width="17.5703125" bestFit="1" customWidth="1"/>
    <col min="24" max="24" width="16.5703125" bestFit="1" customWidth="1"/>
    <col min="25" max="25" width="17.85546875" bestFit="1" customWidth="1"/>
    <col min="26" max="26" width="17.7109375" bestFit="1" customWidth="1"/>
  </cols>
  <sheetData>
    <row r="1" spans="1:22" s="5" customFormat="1">
      <c r="A1" s="3" t="s">
        <v>58</v>
      </c>
      <c r="B1" s="3" t="s">
        <v>90</v>
      </c>
      <c r="C1" s="3" t="s">
        <v>57</v>
      </c>
      <c r="D1" s="3" t="s">
        <v>0</v>
      </c>
      <c r="E1" s="3" t="s">
        <v>103</v>
      </c>
      <c r="F1" s="3" t="s">
        <v>1</v>
      </c>
      <c r="G1" s="3" t="s">
        <v>2</v>
      </c>
      <c r="H1" s="3" t="s">
        <v>94</v>
      </c>
      <c r="I1" s="3" t="s">
        <v>56</v>
      </c>
      <c r="J1" s="3" t="s">
        <v>86</v>
      </c>
      <c r="K1" s="3" t="s">
        <v>87</v>
      </c>
      <c r="L1" s="3" t="s">
        <v>88</v>
      </c>
      <c r="M1" s="3" t="s">
        <v>3</v>
      </c>
      <c r="N1" s="4" t="s">
        <v>89</v>
      </c>
      <c r="O1" s="4" t="s">
        <v>127</v>
      </c>
      <c r="P1" s="4" t="s">
        <v>28</v>
      </c>
      <c r="Q1" s="4" t="s">
        <v>29</v>
      </c>
      <c r="R1" s="7" t="s">
        <v>84</v>
      </c>
      <c r="S1" s="7" t="s">
        <v>85</v>
      </c>
      <c r="T1" s="7" t="s">
        <v>92</v>
      </c>
      <c r="U1" s="7" t="s">
        <v>93</v>
      </c>
      <c r="V1" s="5" t="s">
        <v>130</v>
      </c>
    </row>
    <row r="2" spans="1:22">
      <c r="A2" t="s">
        <v>75</v>
      </c>
      <c r="B2">
        <v>1</v>
      </c>
      <c r="C2">
        <v>1</v>
      </c>
      <c r="D2">
        <v>1</v>
      </c>
      <c r="E2">
        <v>1</v>
      </c>
      <c r="F2" t="s">
        <v>38</v>
      </c>
      <c r="G2" t="s">
        <v>14</v>
      </c>
      <c r="H2" t="s">
        <v>63</v>
      </c>
      <c r="I2">
        <v>1.75</v>
      </c>
      <c r="J2">
        <v>2.77</v>
      </c>
      <c r="K2">
        <v>0.03</v>
      </c>
      <c r="L2">
        <v>0.03</v>
      </c>
      <c r="M2">
        <v>7.27</v>
      </c>
      <c r="N2">
        <f t="shared" ref="N2:N33" si="0">((K2+L2)/2)*100</f>
        <v>3</v>
      </c>
      <c r="O2">
        <f>IF(N2&lt;=0.4,0,IF(N2&lt;=7.5,5,IF(N2&lt;=12.5,10,IF(N2&lt;=17.5,15,IF(N2&lt;=22.5,20,IF(N2&lt;=27.5,25,IF(N2&lt;=32.5,30,IF(N2&lt;=37.5,35,0))))))))</f>
        <v>5</v>
      </c>
      <c r="P2">
        <f t="shared" ref="P2:P33" si="1">M2</f>
        <v>7.27</v>
      </c>
      <c r="Q2">
        <f t="shared" ref="Q2:Q33" si="2">(I2+J2)/2</f>
        <v>2.2599999999999998</v>
      </c>
      <c r="R2">
        <f t="shared" ref="R2:R65" si="3">(0.026884+(0.001191*POWER(N2,2)*P2)+0.044529*N2-0.01516*P2)+(1.025041+0.023663*POWER(N2,2)*P2-0.17071*P2-0.09615*LOG(P2)+(-0.43154+0.011037*POWER(N2,2)*P2+0.113602*N2+0.307809*LOG(N2)))</f>
        <v>2.1558769126899082</v>
      </c>
      <c r="S2">
        <f t="shared" ref="S2:S65" si="4">R2*0.454</f>
        <v>0.97876811836121835</v>
      </c>
      <c r="T2">
        <f t="shared" ref="T2:T65" si="5">PI()*(((N2/100)^2)/4)</f>
        <v>7.0685834705770342E-4</v>
      </c>
      <c r="U2">
        <f t="shared" ref="U2:U65" si="6">(PI()*Q2^2)/4</f>
        <v>4.0114996593688055</v>
      </c>
      <c r="V2">
        <f>IF(N2&lt;=0.4,0,IF(N2&lt;=7.5,5,IF(N2&lt;=12.5,10,IF(N2&lt;=17.5,15,IF(N2&lt;=22.5,20,IF(N2&lt;=27.5,25,IF(N2&lt;=32.5,30,IF(N2&lt;=37.5,35,0))))))))</f>
        <v>5</v>
      </c>
    </row>
    <row r="3" spans="1:22">
      <c r="A3" t="s">
        <v>75</v>
      </c>
      <c r="B3">
        <v>1</v>
      </c>
      <c r="C3">
        <v>1</v>
      </c>
      <c r="D3">
        <v>1</v>
      </c>
      <c r="E3">
        <v>1</v>
      </c>
      <c r="F3" t="s">
        <v>38</v>
      </c>
      <c r="G3" t="s">
        <v>14</v>
      </c>
      <c r="H3" t="s">
        <v>63</v>
      </c>
      <c r="I3">
        <v>2.12</v>
      </c>
      <c r="J3">
        <v>2.33</v>
      </c>
      <c r="K3">
        <v>0.2</v>
      </c>
      <c r="L3">
        <v>0.19</v>
      </c>
      <c r="M3">
        <v>4.1399999999999997</v>
      </c>
      <c r="N3">
        <f t="shared" si="0"/>
        <v>19.5</v>
      </c>
      <c r="O3">
        <f t="shared" ref="O3:O66" si="7">IF(N3&lt;=0.4,0,IF(N3&lt;=7.5,5,IF(N3&lt;=12.5,10,IF(N3&lt;=17.5,15,IF(N3&lt;=22.5,20,IF(N3&lt;=27.5,25,IF(N3&lt;=32.5,30,IF(N3&lt;=37.5,35,0))))))))</f>
        <v>20</v>
      </c>
      <c r="P3">
        <f t="shared" si="1"/>
        <v>4.1399999999999997</v>
      </c>
      <c r="Q3">
        <f t="shared" si="2"/>
        <v>2.2250000000000001</v>
      </c>
      <c r="R3">
        <f t="shared" si="3"/>
        <v>59.773065765890109</v>
      </c>
      <c r="S3">
        <f t="shared" si="4"/>
        <v>27.136971857714112</v>
      </c>
      <c r="T3">
        <f t="shared" si="5"/>
        <v>2.9864765163187975E-2</v>
      </c>
      <c r="U3">
        <f t="shared" si="6"/>
        <v>3.8882117826694929</v>
      </c>
      <c r="V3">
        <f t="shared" ref="V3:V66" si="8">IF(N3&lt;=0.4,0,IF(N3&lt;=7.5,5,IF(N3&lt;=12.5,10,IF(N3&lt;=17.5,15,IF(N3&lt;=22.5,20,IF(N3&lt;=27.5,25,IF(N3&lt;=32.5,30,IF(N3&lt;=37.5,35,0))))))))</f>
        <v>20</v>
      </c>
    </row>
    <row r="4" spans="1:22">
      <c r="A4" t="s">
        <v>75</v>
      </c>
      <c r="B4">
        <v>1</v>
      </c>
      <c r="C4">
        <v>1</v>
      </c>
      <c r="D4">
        <v>1</v>
      </c>
      <c r="E4">
        <v>1</v>
      </c>
      <c r="F4" t="s">
        <v>38</v>
      </c>
      <c r="G4" t="s">
        <v>14</v>
      </c>
      <c r="H4" t="s">
        <v>63</v>
      </c>
      <c r="I4">
        <v>2.12</v>
      </c>
      <c r="J4">
        <v>1.97</v>
      </c>
      <c r="K4">
        <v>0.05</v>
      </c>
      <c r="L4">
        <v>0.06</v>
      </c>
      <c r="M4">
        <v>4.45</v>
      </c>
      <c r="N4">
        <f t="shared" si="0"/>
        <v>5.5</v>
      </c>
      <c r="O4">
        <f t="shared" si="7"/>
        <v>5</v>
      </c>
      <c r="P4">
        <f t="shared" si="1"/>
        <v>4.45</v>
      </c>
      <c r="Q4">
        <f t="shared" si="2"/>
        <v>2.0449999999999999</v>
      </c>
      <c r="R4">
        <f t="shared" si="3"/>
        <v>5.6599117215347166</v>
      </c>
      <c r="S4">
        <f t="shared" si="4"/>
        <v>2.5695999215767613</v>
      </c>
      <c r="T4">
        <f t="shared" si="5"/>
        <v>2.3758294442772811E-3</v>
      </c>
      <c r="U4">
        <f t="shared" si="6"/>
        <v>3.2845547542822131</v>
      </c>
      <c r="V4">
        <f t="shared" si="8"/>
        <v>5</v>
      </c>
    </row>
    <row r="5" spans="1:22">
      <c r="A5" t="s">
        <v>75</v>
      </c>
      <c r="B5">
        <v>1</v>
      </c>
      <c r="C5">
        <v>1</v>
      </c>
      <c r="D5">
        <v>1</v>
      </c>
      <c r="E5">
        <v>1</v>
      </c>
      <c r="F5" t="s">
        <v>38</v>
      </c>
      <c r="G5" t="s">
        <v>14</v>
      </c>
      <c r="H5" t="s">
        <v>63</v>
      </c>
      <c r="I5">
        <v>2.85</v>
      </c>
      <c r="J5">
        <v>2.4</v>
      </c>
      <c r="K5">
        <v>0.04</v>
      </c>
      <c r="L5">
        <v>0.03</v>
      </c>
      <c r="M5">
        <v>3.77</v>
      </c>
      <c r="N5">
        <f t="shared" si="0"/>
        <v>3.5000000000000004</v>
      </c>
      <c r="O5">
        <f t="shared" si="7"/>
        <v>5</v>
      </c>
      <c r="P5">
        <f t="shared" si="1"/>
        <v>3.77</v>
      </c>
      <c r="Q5">
        <f t="shared" si="2"/>
        <v>2.625</v>
      </c>
      <c r="R5">
        <f t="shared" si="3"/>
        <v>2.2427035273411273</v>
      </c>
      <c r="S5">
        <f t="shared" si="4"/>
        <v>1.0181874014128718</v>
      </c>
      <c r="T5">
        <f t="shared" si="5"/>
        <v>9.6211275016187424E-4</v>
      </c>
      <c r="U5">
        <f t="shared" si="6"/>
        <v>5.4118842196605419</v>
      </c>
      <c r="V5">
        <f t="shared" si="8"/>
        <v>5</v>
      </c>
    </row>
    <row r="6" spans="1:22">
      <c r="A6" t="s">
        <v>75</v>
      </c>
      <c r="B6">
        <v>1</v>
      </c>
      <c r="C6">
        <v>1</v>
      </c>
      <c r="D6">
        <v>1</v>
      </c>
      <c r="E6">
        <v>1</v>
      </c>
      <c r="F6" t="s">
        <v>37</v>
      </c>
      <c r="G6" t="s">
        <v>34</v>
      </c>
      <c r="H6" t="s">
        <v>59</v>
      </c>
      <c r="I6">
        <v>2.77</v>
      </c>
      <c r="J6">
        <v>2.95</v>
      </c>
      <c r="K6">
        <v>0.08</v>
      </c>
      <c r="L6">
        <v>0.08</v>
      </c>
      <c r="M6">
        <v>3.63</v>
      </c>
      <c r="N6">
        <f t="shared" si="0"/>
        <v>8</v>
      </c>
      <c r="O6">
        <f t="shared" si="7"/>
        <v>10</v>
      </c>
      <c r="P6">
        <f t="shared" si="1"/>
        <v>3.63</v>
      </c>
      <c r="Q6">
        <f t="shared" si="2"/>
        <v>2.8600000000000003</v>
      </c>
      <c r="R6">
        <f t="shared" si="3"/>
        <v>9.7730662238087795</v>
      </c>
      <c r="S6">
        <f t="shared" si="4"/>
        <v>4.4369720656091864</v>
      </c>
      <c r="T6">
        <f t="shared" si="5"/>
        <v>5.0265482457436689E-3</v>
      </c>
      <c r="U6">
        <f t="shared" si="6"/>
        <v>6.4242428173257702</v>
      </c>
      <c r="V6">
        <f t="shared" si="8"/>
        <v>10</v>
      </c>
    </row>
    <row r="7" spans="1:22">
      <c r="A7" t="s">
        <v>75</v>
      </c>
      <c r="B7">
        <v>1</v>
      </c>
      <c r="C7">
        <v>1</v>
      </c>
      <c r="D7">
        <v>1</v>
      </c>
      <c r="E7">
        <v>1</v>
      </c>
      <c r="F7" t="s">
        <v>21</v>
      </c>
      <c r="G7" t="s">
        <v>22</v>
      </c>
      <c r="H7" t="s">
        <v>67</v>
      </c>
      <c r="I7">
        <v>7.76</v>
      </c>
      <c r="J7">
        <v>6.8</v>
      </c>
      <c r="K7">
        <v>0.24</v>
      </c>
      <c r="L7">
        <v>0.2</v>
      </c>
      <c r="M7">
        <v>4.7699999999999996</v>
      </c>
      <c r="N7">
        <f t="shared" si="0"/>
        <v>22</v>
      </c>
      <c r="O7">
        <f t="shared" si="7"/>
        <v>20</v>
      </c>
      <c r="P7">
        <f t="shared" si="1"/>
        <v>4.7699999999999996</v>
      </c>
      <c r="Q7">
        <f t="shared" si="2"/>
        <v>7.2799999999999994</v>
      </c>
      <c r="R7">
        <f t="shared" si="3"/>
        <v>86.4214712208165</v>
      </c>
      <c r="S7">
        <f t="shared" si="4"/>
        <v>39.23534793425069</v>
      </c>
      <c r="T7">
        <f t="shared" si="5"/>
        <v>3.8013271108436497E-2</v>
      </c>
      <c r="U7">
        <f t="shared" si="6"/>
        <v>41.624846023003315</v>
      </c>
      <c r="V7">
        <f t="shared" si="8"/>
        <v>20</v>
      </c>
    </row>
    <row r="8" spans="1:22">
      <c r="A8" t="s">
        <v>75</v>
      </c>
      <c r="B8">
        <v>1</v>
      </c>
      <c r="C8">
        <v>2</v>
      </c>
      <c r="D8">
        <v>2</v>
      </c>
      <c r="E8">
        <v>2</v>
      </c>
      <c r="F8" t="s">
        <v>13</v>
      </c>
      <c r="G8" t="s">
        <v>14</v>
      </c>
      <c r="H8" t="s">
        <v>63</v>
      </c>
      <c r="I8">
        <v>2.27</v>
      </c>
      <c r="J8">
        <v>2.42</v>
      </c>
      <c r="K8">
        <v>0.05</v>
      </c>
      <c r="L8">
        <v>0.05</v>
      </c>
      <c r="M8">
        <v>4.6399999999999997</v>
      </c>
      <c r="N8">
        <f t="shared" si="0"/>
        <v>5</v>
      </c>
      <c r="O8">
        <f t="shared" si="7"/>
        <v>5</v>
      </c>
      <c r="P8">
        <f t="shared" si="1"/>
        <v>4.6399999999999997</v>
      </c>
      <c r="Q8">
        <f t="shared" si="2"/>
        <v>2.3449999999999998</v>
      </c>
      <c r="R8">
        <f t="shared" si="3"/>
        <v>4.8630227542343132</v>
      </c>
      <c r="S8">
        <f t="shared" si="4"/>
        <v>2.2078123304223785</v>
      </c>
      <c r="T8">
        <f t="shared" si="5"/>
        <v>1.9634954084936209E-3</v>
      </c>
      <c r="U8">
        <f t="shared" si="6"/>
        <v>4.3189241354766521</v>
      </c>
      <c r="V8">
        <f t="shared" si="8"/>
        <v>5</v>
      </c>
    </row>
    <row r="9" spans="1:22">
      <c r="A9" t="s">
        <v>75</v>
      </c>
      <c r="B9">
        <v>1</v>
      </c>
      <c r="C9">
        <v>2</v>
      </c>
      <c r="D9">
        <v>2</v>
      </c>
      <c r="E9">
        <v>2</v>
      </c>
      <c r="F9" t="s">
        <v>13</v>
      </c>
      <c r="G9" t="s">
        <v>14</v>
      </c>
      <c r="H9" t="s">
        <v>63</v>
      </c>
      <c r="I9">
        <v>2.4500000000000002</v>
      </c>
      <c r="J9">
        <v>2.5299999999999998</v>
      </c>
      <c r="K9">
        <v>0.05</v>
      </c>
      <c r="L9">
        <v>0.05</v>
      </c>
      <c r="M9">
        <v>3.48</v>
      </c>
      <c r="N9">
        <f t="shared" si="0"/>
        <v>5</v>
      </c>
      <c r="O9">
        <f t="shared" si="7"/>
        <v>5</v>
      </c>
      <c r="P9">
        <f t="shared" si="1"/>
        <v>3.48</v>
      </c>
      <c r="Q9">
        <f t="shared" si="2"/>
        <v>2.4900000000000002</v>
      </c>
      <c r="R9">
        <f t="shared" si="3"/>
        <v>4.0498058137592015</v>
      </c>
      <c r="S9">
        <f t="shared" si="4"/>
        <v>1.8386118394466775</v>
      </c>
      <c r="T9">
        <f t="shared" si="5"/>
        <v>1.9634954084936209E-3</v>
      </c>
      <c r="U9">
        <f t="shared" si="6"/>
        <v>4.8695471528805196</v>
      </c>
      <c r="V9">
        <f t="shared" si="8"/>
        <v>5</v>
      </c>
    </row>
    <row r="10" spans="1:22">
      <c r="A10" t="s">
        <v>75</v>
      </c>
      <c r="B10">
        <v>1</v>
      </c>
      <c r="C10">
        <v>2</v>
      </c>
      <c r="D10">
        <v>2</v>
      </c>
      <c r="E10">
        <v>2</v>
      </c>
      <c r="F10" t="s">
        <v>13</v>
      </c>
      <c r="G10" t="s">
        <v>14</v>
      </c>
      <c r="H10" t="s">
        <v>63</v>
      </c>
      <c r="I10">
        <v>4.3499999999999996</v>
      </c>
      <c r="J10">
        <v>4.17</v>
      </c>
      <c r="K10">
        <v>0.05</v>
      </c>
      <c r="L10">
        <v>0.05</v>
      </c>
      <c r="M10">
        <v>3.36</v>
      </c>
      <c r="N10">
        <f t="shared" si="0"/>
        <v>5</v>
      </c>
      <c r="O10">
        <f t="shared" si="7"/>
        <v>5</v>
      </c>
      <c r="P10">
        <f t="shared" si="1"/>
        <v>3.36</v>
      </c>
      <c r="Q10">
        <f t="shared" si="2"/>
        <v>4.26</v>
      </c>
      <c r="R10">
        <f t="shared" si="3"/>
        <v>3.9659025365436325</v>
      </c>
      <c r="S10">
        <f t="shared" si="4"/>
        <v>1.8005197515908091</v>
      </c>
      <c r="T10">
        <f t="shared" si="5"/>
        <v>1.9634954084936209E-3</v>
      </c>
      <c r="U10">
        <f t="shared" si="6"/>
        <v>14.25309171007153</v>
      </c>
      <c r="V10">
        <f t="shared" si="8"/>
        <v>5</v>
      </c>
    </row>
    <row r="11" spans="1:22">
      <c r="A11" t="s">
        <v>75</v>
      </c>
      <c r="B11">
        <v>1</v>
      </c>
      <c r="C11">
        <v>2</v>
      </c>
      <c r="D11">
        <v>2</v>
      </c>
      <c r="E11">
        <v>2</v>
      </c>
      <c r="F11" t="s">
        <v>4</v>
      </c>
      <c r="G11" t="s">
        <v>34</v>
      </c>
      <c r="H11" t="s">
        <v>59</v>
      </c>
      <c r="I11">
        <v>2.09</v>
      </c>
      <c r="J11">
        <v>2.27</v>
      </c>
      <c r="K11">
        <v>0.03</v>
      </c>
      <c r="L11">
        <v>0.04</v>
      </c>
      <c r="M11">
        <v>3.15</v>
      </c>
      <c r="N11">
        <f t="shared" si="0"/>
        <v>3.5000000000000004</v>
      </c>
      <c r="O11">
        <f t="shared" si="7"/>
        <v>5</v>
      </c>
      <c r="P11">
        <f t="shared" si="1"/>
        <v>3.15</v>
      </c>
      <c r="Q11">
        <f t="shared" si="2"/>
        <v>2.1799999999999997</v>
      </c>
      <c r="R11">
        <f t="shared" si="3"/>
        <v>2.0928534434165447</v>
      </c>
      <c r="S11">
        <f t="shared" si="4"/>
        <v>0.95015546331111134</v>
      </c>
      <c r="T11">
        <f t="shared" si="5"/>
        <v>9.6211275016187424E-4</v>
      </c>
      <c r="U11">
        <f t="shared" si="6"/>
        <v>3.7325262317300325</v>
      </c>
      <c r="V11">
        <f t="shared" si="8"/>
        <v>5</v>
      </c>
    </row>
    <row r="12" spans="1:22">
      <c r="A12" t="s">
        <v>75</v>
      </c>
      <c r="B12">
        <v>1</v>
      </c>
      <c r="C12">
        <v>2</v>
      </c>
      <c r="D12">
        <v>2</v>
      </c>
      <c r="E12">
        <v>2</v>
      </c>
      <c r="F12" t="s">
        <v>4</v>
      </c>
      <c r="G12" t="s">
        <v>34</v>
      </c>
      <c r="H12" t="s">
        <v>59</v>
      </c>
      <c r="I12">
        <v>2.72</v>
      </c>
      <c r="J12">
        <v>2.48</v>
      </c>
      <c r="K12">
        <v>0.06</v>
      </c>
      <c r="L12">
        <v>0.06</v>
      </c>
      <c r="M12">
        <v>4.03</v>
      </c>
      <c r="N12">
        <f t="shared" si="0"/>
        <v>6</v>
      </c>
      <c r="O12">
        <f t="shared" si="7"/>
        <v>5</v>
      </c>
      <c r="P12">
        <f t="shared" si="1"/>
        <v>4.03</v>
      </c>
      <c r="Q12">
        <f t="shared" si="2"/>
        <v>2.6</v>
      </c>
      <c r="R12">
        <f t="shared" si="3"/>
        <v>6.2085030580428704</v>
      </c>
      <c r="S12">
        <f t="shared" si="4"/>
        <v>2.8186603883514634</v>
      </c>
      <c r="T12">
        <f t="shared" si="5"/>
        <v>2.8274333882308137E-3</v>
      </c>
      <c r="U12">
        <f t="shared" si="6"/>
        <v>5.3092915845667505</v>
      </c>
      <c r="V12">
        <f t="shared" si="8"/>
        <v>5</v>
      </c>
    </row>
    <row r="13" spans="1:22">
      <c r="A13" t="s">
        <v>75</v>
      </c>
      <c r="B13">
        <v>1</v>
      </c>
      <c r="C13">
        <v>2</v>
      </c>
      <c r="D13">
        <v>2</v>
      </c>
      <c r="E13">
        <v>2</v>
      </c>
      <c r="F13" t="s">
        <v>39</v>
      </c>
      <c r="G13" t="s">
        <v>40</v>
      </c>
      <c r="H13" t="s">
        <v>77</v>
      </c>
      <c r="I13">
        <v>2.36</v>
      </c>
      <c r="J13">
        <v>1.55</v>
      </c>
      <c r="K13">
        <v>7.0000000000000007E-2</v>
      </c>
      <c r="L13">
        <v>7.0000000000000007E-2</v>
      </c>
      <c r="M13">
        <v>3.64</v>
      </c>
      <c r="N13">
        <f t="shared" si="0"/>
        <v>7.0000000000000009</v>
      </c>
      <c r="O13">
        <f t="shared" si="7"/>
        <v>5</v>
      </c>
      <c r="P13">
        <f t="shared" si="1"/>
        <v>3.64</v>
      </c>
      <c r="Q13">
        <f t="shared" si="2"/>
        <v>1.9550000000000001</v>
      </c>
      <c r="R13">
        <f t="shared" si="3"/>
        <v>7.6584328445608936</v>
      </c>
      <c r="S13">
        <f t="shared" si="4"/>
        <v>3.4769285114306459</v>
      </c>
      <c r="T13">
        <f t="shared" si="5"/>
        <v>3.8484510006474969E-3</v>
      </c>
      <c r="U13">
        <f t="shared" si="6"/>
        <v>3.0018114154591324</v>
      </c>
      <c r="V13">
        <f t="shared" si="8"/>
        <v>5</v>
      </c>
    </row>
    <row r="14" spans="1:22">
      <c r="A14" t="s">
        <v>75</v>
      </c>
      <c r="B14">
        <v>1</v>
      </c>
      <c r="C14">
        <v>2</v>
      </c>
      <c r="D14">
        <v>2</v>
      </c>
      <c r="E14">
        <v>2</v>
      </c>
      <c r="F14" t="s">
        <v>39</v>
      </c>
      <c r="G14" t="s">
        <v>40</v>
      </c>
      <c r="H14" t="s">
        <v>79</v>
      </c>
      <c r="I14">
        <v>2.73</v>
      </c>
      <c r="J14">
        <v>2.92</v>
      </c>
      <c r="K14">
        <v>7.0000000000000007E-2</v>
      </c>
      <c r="L14">
        <v>7.0000000000000007E-2</v>
      </c>
      <c r="M14">
        <v>3.95</v>
      </c>
      <c r="N14">
        <f t="shared" si="0"/>
        <v>7.0000000000000009</v>
      </c>
      <c r="O14">
        <f t="shared" si="7"/>
        <v>5</v>
      </c>
      <c r="P14">
        <f t="shared" si="1"/>
        <v>3.95</v>
      </c>
      <c r="Q14">
        <f t="shared" si="2"/>
        <v>2.8250000000000002</v>
      </c>
      <c r="R14">
        <f t="shared" si="3"/>
        <v>8.1425845218542676</v>
      </c>
      <c r="S14">
        <f t="shared" si="4"/>
        <v>3.6967333729218375</v>
      </c>
      <c r="T14">
        <f t="shared" si="5"/>
        <v>3.8484510006474969E-3</v>
      </c>
      <c r="U14">
        <f t="shared" si="6"/>
        <v>6.2679682177637615</v>
      </c>
      <c r="V14">
        <f t="shared" si="8"/>
        <v>5</v>
      </c>
    </row>
    <row r="15" spans="1:22">
      <c r="A15" t="s">
        <v>75</v>
      </c>
      <c r="B15">
        <v>1</v>
      </c>
      <c r="C15">
        <v>2</v>
      </c>
      <c r="D15">
        <v>2</v>
      </c>
      <c r="E15">
        <v>2</v>
      </c>
      <c r="F15" t="s">
        <v>43</v>
      </c>
      <c r="G15" t="s">
        <v>44</v>
      </c>
      <c r="H15" t="s">
        <v>78</v>
      </c>
      <c r="I15">
        <v>1.3</v>
      </c>
      <c r="J15">
        <v>1.76</v>
      </c>
      <c r="K15">
        <v>0.03</v>
      </c>
      <c r="L15">
        <v>0.03</v>
      </c>
      <c r="M15">
        <v>3.01</v>
      </c>
      <c r="N15">
        <f t="shared" si="0"/>
        <v>3</v>
      </c>
      <c r="O15">
        <f t="shared" si="7"/>
        <v>5</v>
      </c>
      <c r="P15">
        <f t="shared" si="1"/>
        <v>3.01</v>
      </c>
      <c r="Q15">
        <f t="shared" si="2"/>
        <v>1.53</v>
      </c>
      <c r="R15">
        <f t="shared" si="3"/>
        <v>1.6084445377426566</v>
      </c>
      <c r="S15">
        <f t="shared" si="4"/>
        <v>0.73023382013516613</v>
      </c>
      <c r="T15">
        <f t="shared" si="5"/>
        <v>7.0685834705770342E-4</v>
      </c>
      <c r="U15">
        <f t="shared" si="6"/>
        <v>1.8385385606970868</v>
      </c>
      <c r="V15">
        <f t="shared" si="8"/>
        <v>5</v>
      </c>
    </row>
    <row r="16" spans="1:22">
      <c r="A16" t="s">
        <v>75</v>
      </c>
      <c r="B16">
        <v>1</v>
      </c>
      <c r="C16">
        <v>2</v>
      </c>
      <c r="D16">
        <v>2</v>
      </c>
      <c r="E16">
        <v>2</v>
      </c>
      <c r="F16" t="s">
        <v>23</v>
      </c>
      <c r="G16" t="s">
        <v>30</v>
      </c>
      <c r="H16" t="s">
        <v>68</v>
      </c>
      <c r="I16">
        <v>4.32</v>
      </c>
      <c r="J16">
        <v>3.86</v>
      </c>
      <c r="K16">
        <v>0.09</v>
      </c>
      <c r="L16">
        <v>0.09</v>
      </c>
      <c r="M16">
        <v>4.3499999999999996</v>
      </c>
      <c r="N16">
        <f t="shared" si="0"/>
        <v>9</v>
      </c>
      <c r="O16">
        <f t="shared" si="7"/>
        <v>10</v>
      </c>
      <c r="P16">
        <f t="shared" si="1"/>
        <v>4.3499999999999996</v>
      </c>
      <c r="Q16">
        <f t="shared" si="2"/>
        <v>4.09</v>
      </c>
      <c r="R16">
        <f t="shared" si="3"/>
        <v>14.11355704053182</v>
      </c>
      <c r="S16">
        <f t="shared" si="4"/>
        <v>6.4075548964014466</v>
      </c>
      <c r="T16">
        <f t="shared" si="5"/>
        <v>6.3617251235193305E-3</v>
      </c>
      <c r="U16">
        <f t="shared" si="6"/>
        <v>13.138219017128852</v>
      </c>
      <c r="V16">
        <f t="shared" si="8"/>
        <v>10</v>
      </c>
    </row>
    <row r="17" spans="1:22">
      <c r="A17" t="s">
        <v>75</v>
      </c>
      <c r="B17">
        <v>1</v>
      </c>
      <c r="C17">
        <v>2</v>
      </c>
      <c r="D17">
        <v>2</v>
      </c>
      <c r="E17">
        <v>2</v>
      </c>
      <c r="F17" t="s">
        <v>45</v>
      </c>
      <c r="G17" t="s">
        <v>46</v>
      </c>
      <c r="H17" t="s">
        <v>82</v>
      </c>
      <c r="I17">
        <v>3.01</v>
      </c>
      <c r="J17">
        <v>4.13</v>
      </c>
      <c r="K17">
        <v>0.36</v>
      </c>
      <c r="L17">
        <v>0.36</v>
      </c>
      <c r="M17">
        <v>6.33</v>
      </c>
      <c r="N17">
        <f t="shared" si="0"/>
        <v>36</v>
      </c>
      <c r="O17">
        <f t="shared" si="7"/>
        <v>35</v>
      </c>
      <c r="P17">
        <f t="shared" si="1"/>
        <v>6.33</v>
      </c>
      <c r="Q17">
        <f t="shared" si="2"/>
        <v>3.57</v>
      </c>
      <c r="R17">
        <f t="shared" si="3"/>
        <v>299.97681172974052</v>
      </c>
      <c r="S17">
        <f t="shared" si="4"/>
        <v>136.18947252530219</v>
      </c>
      <c r="T17">
        <f t="shared" si="5"/>
        <v>0.10178760197630929</v>
      </c>
      <c r="U17">
        <f t="shared" si="6"/>
        <v>10.009821052684138</v>
      </c>
      <c r="V17">
        <f t="shared" si="8"/>
        <v>35</v>
      </c>
    </row>
    <row r="18" spans="1:22">
      <c r="A18" t="s">
        <v>75</v>
      </c>
      <c r="B18">
        <v>1</v>
      </c>
      <c r="C18">
        <v>2</v>
      </c>
      <c r="D18">
        <v>2</v>
      </c>
      <c r="E18">
        <v>2</v>
      </c>
      <c r="F18" t="s">
        <v>41</v>
      </c>
      <c r="G18" t="s">
        <v>42</v>
      </c>
      <c r="H18" t="s">
        <v>83</v>
      </c>
      <c r="I18">
        <v>3.87</v>
      </c>
      <c r="J18">
        <v>4.22</v>
      </c>
      <c r="K18">
        <v>0.18</v>
      </c>
      <c r="L18">
        <v>0.18</v>
      </c>
      <c r="M18">
        <v>4.82</v>
      </c>
      <c r="N18">
        <f t="shared" si="0"/>
        <v>18</v>
      </c>
      <c r="O18">
        <f t="shared" si="7"/>
        <v>20</v>
      </c>
      <c r="P18">
        <f t="shared" si="1"/>
        <v>4.82</v>
      </c>
      <c r="Q18">
        <f t="shared" si="2"/>
        <v>4.0449999999999999</v>
      </c>
      <c r="R18">
        <f t="shared" si="3"/>
        <v>58.941815681796683</v>
      </c>
      <c r="S18">
        <f t="shared" si="4"/>
        <v>26.759584319535694</v>
      </c>
      <c r="T18">
        <f t="shared" si="5"/>
        <v>2.5446900494077322E-2</v>
      </c>
      <c r="U18">
        <f t="shared" si="6"/>
        <v>12.850704384463134</v>
      </c>
      <c r="V18">
        <f t="shared" si="8"/>
        <v>20</v>
      </c>
    </row>
    <row r="19" spans="1:22">
      <c r="A19" t="s">
        <v>75</v>
      </c>
      <c r="B19">
        <v>1</v>
      </c>
      <c r="C19">
        <v>3</v>
      </c>
      <c r="D19">
        <v>3</v>
      </c>
      <c r="E19">
        <v>3</v>
      </c>
      <c r="F19" t="s">
        <v>13</v>
      </c>
      <c r="G19" t="s">
        <v>14</v>
      </c>
      <c r="H19" t="s">
        <v>63</v>
      </c>
      <c r="I19">
        <v>1.6</v>
      </c>
      <c r="J19">
        <v>1.58</v>
      </c>
      <c r="K19">
        <v>0.05</v>
      </c>
      <c r="L19">
        <v>0.05</v>
      </c>
      <c r="M19">
        <v>4.16</v>
      </c>
      <c r="N19">
        <f t="shared" si="0"/>
        <v>5</v>
      </c>
      <c r="O19">
        <f t="shared" si="7"/>
        <v>5</v>
      </c>
      <c r="P19">
        <f t="shared" si="1"/>
        <v>4.16</v>
      </c>
      <c r="Q19">
        <f t="shared" si="2"/>
        <v>1.59</v>
      </c>
      <c r="R19">
        <f t="shared" si="3"/>
        <v>4.5261082343249042</v>
      </c>
      <c r="S19">
        <f t="shared" si="4"/>
        <v>2.0548531383835065</v>
      </c>
      <c r="T19">
        <f t="shared" si="5"/>
        <v>1.9634954084936209E-3</v>
      </c>
      <c r="U19">
        <f t="shared" si="6"/>
        <v>1.9855650968850891</v>
      </c>
      <c r="V19">
        <f t="shared" si="8"/>
        <v>5</v>
      </c>
    </row>
    <row r="20" spans="1:22">
      <c r="A20" t="s">
        <v>75</v>
      </c>
      <c r="B20">
        <v>1</v>
      </c>
      <c r="C20">
        <v>3</v>
      </c>
      <c r="D20">
        <v>3</v>
      </c>
      <c r="E20">
        <v>3</v>
      </c>
      <c r="F20" t="s">
        <v>13</v>
      </c>
      <c r="G20" t="s">
        <v>14</v>
      </c>
      <c r="H20" t="s">
        <v>63</v>
      </c>
      <c r="I20">
        <v>1.63</v>
      </c>
      <c r="J20">
        <v>1.32</v>
      </c>
      <c r="K20">
        <v>0.04</v>
      </c>
      <c r="L20">
        <v>0.04</v>
      </c>
      <c r="M20">
        <v>4.17</v>
      </c>
      <c r="N20">
        <f t="shared" si="0"/>
        <v>4</v>
      </c>
      <c r="O20">
        <f t="shared" si="7"/>
        <v>5</v>
      </c>
      <c r="P20">
        <f t="shared" si="1"/>
        <v>4.17</v>
      </c>
      <c r="Q20">
        <f t="shared" si="2"/>
        <v>1.4750000000000001</v>
      </c>
      <c r="R20">
        <f t="shared" si="3"/>
        <v>2.9981720221849417</v>
      </c>
      <c r="S20">
        <f t="shared" si="4"/>
        <v>1.3611700980719637</v>
      </c>
      <c r="T20">
        <f t="shared" si="5"/>
        <v>1.2566370614359172E-3</v>
      </c>
      <c r="U20">
        <f t="shared" si="6"/>
        <v>1.7087318792415735</v>
      </c>
      <c r="V20">
        <f t="shared" si="8"/>
        <v>5</v>
      </c>
    </row>
    <row r="21" spans="1:22">
      <c r="A21" t="s">
        <v>75</v>
      </c>
      <c r="B21">
        <v>1</v>
      </c>
      <c r="C21">
        <v>3</v>
      </c>
      <c r="D21">
        <v>3</v>
      </c>
      <c r="E21">
        <v>3</v>
      </c>
      <c r="F21" t="s">
        <v>13</v>
      </c>
      <c r="G21" t="s">
        <v>14</v>
      </c>
      <c r="H21" t="s">
        <v>63</v>
      </c>
      <c r="I21">
        <v>1.73</v>
      </c>
      <c r="J21">
        <v>1.98</v>
      </c>
      <c r="K21">
        <v>0.06</v>
      </c>
      <c r="L21">
        <v>0.06</v>
      </c>
      <c r="M21">
        <v>4.03</v>
      </c>
      <c r="N21">
        <f t="shared" si="0"/>
        <v>6</v>
      </c>
      <c r="O21">
        <f t="shared" si="7"/>
        <v>5</v>
      </c>
      <c r="P21">
        <f t="shared" si="1"/>
        <v>4.03</v>
      </c>
      <c r="Q21">
        <f t="shared" si="2"/>
        <v>1.855</v>
      </c>
      <c r="R21">
        <f t="shared" si="3"/>
        <v>6.2085030580428704</v>
      </c>
      <c r="S21">
        <f t="shared" si="4"/>
        <v>2.8186603883514634</v>
      </c>
      <c r="T21">
        <f t="shared" si="5"/>
        <v>2.8274333882308137E-3</v>
      </c>
      <c r="U21">
        <f t="shared" si="6"/>
        <v>2.7025747152047042</v>
      </c>
      <c r="V21">
        <f t="shared" si="8"/>
        <v>5</v>
      </c>
    </row>
    <row r="22" spans="1:22">
      <c r="A22" t="s">
        <v>75</v>
      </c>
      <c r="B22">
        <v>1</v>
      </c>
      <c r="C22">
        <v>3</v>
      </c>
      <c r="D22">
        <v>3</v>
      </c>
      <c r="E22">
        <v>3</v>
      </c>
      <c r="F22" t="s">
        <v>13</v>
      </c>
      <c r="G22" t="s">
        <v>14</v>
      </c>
      <c r="H22" t="s">
        <v>63</v>
      </c>
      <c r="I22">
        <v>2.12</v>
      </c>
      <c r="J22">
        <v>1.27</v>
      </c>
      <c r="K22">
        <v>0.04</v>
      </c>
      <c r="L22">
        <v>0.04</v>
      </c>
      <c r="M22">
        <v>4.1500000000000004</v>
      </c>
      <c r="N22">
        <f t="shared" si="0"/>
        <v>4</v>
      </c>
      <c r="O22">
        <f t="shared" si="7"/>
        <v>5</v>
      </c>
      <c r="P22">
        <f t="shared" si="1"/>
        <v>4.1500000000000004</v>
      </c>
      <c r="Q22">
        <f t="shared" si="2"/>
        <v>1.6950000000000001</v>
      </c>
      <c r="R22">
        <f t="shared" si="3"/>
        <v>2.9906050593718012</v>
      </c>
      <c r="S22">
        <f t="shared" si="4"/>
        <v>1.3577346969547979</v>
      </c>
      <c r="T22">
        <f t="shared" si="5"/>
        <v>1.2566370614359172E-3</v>
      </c>
      <c r="U22">
        <f t="shared" si="6"/>
        <v>2.2564685583949537</v>
      </c>
      <c r="V22">
        <f t="shared" si="8"/>
        <v>5</v>
      </c>
    </row>
    <row r="23" spans="1:22">
      <c r="A23" t="s">
        <v>75</v>
      </c>
      <c r="B23">
        <v>1</v>
      </c>
      <c r="C23">
        <v>3</v>
      </c>
      <c r="D23">
        <v>3</v>
      </c>
      <c r="E23">
        <v>3</v>
      </c>
      <c r="F23" t="s">
        <v>13</v>
      </c>
      <c r="G23" t="s">
        <v>14</v>
      </c>
      <c r="H23" t="s">
        <v>63</v>
      </c>
      <c r="I23">
        <v>2.1800000000000002</v>
      </c>
      <c r="J23">
        <v>1.53</v>
      </c>
      <c r="K23">
        <v>0.04</v>
      </c>
      <c r="L23">
        <v>0.04</v>
      </c>
      <c r="M23">
        <v>4.2300000000000004</v>
      </c>
      <c r="N23">
        <f t="shared" si="0"/>
        <v>4</v>
      </c>
      <c r="O23">
        <f t="shared" si="7"/>
        <v>5</v>
      </c>
      <c r="P23">
        <f t="shared" si="1"/>
        <v>4.2300000000000004</v>
      </c>
      <c r="Q23">
        <f t="shared" si="2"/>
        <v>1.855</v>
      </c>
      <c r="R23">
        <f t="shared" si="3"/>
        <v>3.0208786375475589</v>
      </c>
      <c r="S23">
        <f t="shared" si="4"/>
        <v>1.3714789014465918</v>
      </c>
      <c r="T23">
        <f t="shared" si="5"/>
        <v>1.2566370614359172E-3</v>
      </c>
      <c r="U23">
        <f t="shared" si="6"/>
        <v>2.7025747152047042</v>
      </c>
      <c r="V23">
        <f t="shared" si="8"/>
        <v>5</v>
      </c>
    </row>
    <row r="24" spans="1:22">
      <c r="A24" t="s">
        <v>75</v>
      </c>
      <c r="B24">
        <v>1</v>
      </c>
      <c r="C24">
        <v>3</v>
      </c>
      <c r="D24">
        <v>3</v>
      </c>
      <c r="E24">
        <v>3</v>
      </c>
      <c r="F24" t="s">
        <v>13</v>
      </c>
      <c r="G24" t="s">
        <v>14</v>
      </c>
      <c r="H24" t="s">
        <v>63</v>
      </c>
      <c r="I24">
        <v>2.48</v>
      </c>
      <c r="J24">
        <v>3.12</v>
      </c>
      <c r="K24">
        <v>0.05</v>
      </c>
      <c r="L24">
        <v>0.05</v>
      </c>
      <c r="M24">
        <v>3.53</v>
      </c>
      <c r="N24">
        <f t="shared" si="0"/>
        <v>5</v>
      </c>
      <c r="O24">
        <f t="shared" si="7"/>
        <v>5</v>
      </c>
      <c r="P24">
        <f t="shared" si="1"/>
        <v>3.53</v>
      </c>
      <c r="Q24">
        <f t="shared" si="2"/>
        <v>2.8</v>
      </c>
      <c r="R24">
        <f t="shared" si="3"/>
        <v>4.084780370141627</v>
      </c>
      <c r="S24">
        <f t="shared" si="4"/>
        <v>1.8544902880442986</v>
      </c>
      <c r="T24">
        <f t="shared" si="5"/>
        <v>1.9634954084936209E-3</v>
      </c>
      <c r="U24">
        <f t="shared" si="6"/>
        <v>6.1575216010359934</v>
      </c>
      <c r="V24">
        <f t="shared" si="8"/>
        <v>5</v>
      </c>
    </row>
    <row r="25" spans="1:22">
      <c r="A25" t="s">
        <v>75</v>
      </c>
      <c r="B25">
        <v>1</v>
      </c>
      <c r="C25">
        <v>3</v>
      </c>
      <c r="D25">
        <v>3</v>
      </c>
      <c r="E25">
        <v>3</v>
      </c>
      <c r="F25" t="s">
        <v>13</v>
      </c>
      <c r="G25" t="s">
        <v>14</v>
      </c>
      <c r="H25" t="s">
        <v>63</v>
      </c>
      <c r="I25">
        <v>2.75</v>
      </c>
      <c r="J25">
        <v>2.83</v>
      </c>
      <c r="K25">
        <v>0.06</v>
      </c>
      <c r="L25">
        <v>0.06</v>
      </c>
      <c r="M25">
        <v>4.46</v>
      </c>
      <c r="N25">
        <f t="shared" si="0"/>
        <v>6</v>
      </c>
      <c r="O25">
        <f t="shared" si="7"/>
        <v>5</v>
      </c>
      <c r="P25">
        <f t="shared" si="1"/>
        <v>4.46</v>
      </c>
      <c r="Q25">
        <f t="shared" si="2"/>
        <v>2.79</v>
      </c>
      <c r="R25">
        <f t="shared" si="3"/>
        <v>6.6799381715641664</v>
      </c>
      <c r="S25">
        <f t="shared" si="4"/>
        <v>3.0326919298901318</v>
      </c>
      <c r="T25">
        <f t="shared" si="5"/>
        <v>2.8274333882308137E-3</v>
      </c>
      <c r="U25">
        <f t="shared" si="6"/>
        <v>6.1136178437020776</v>
      </c>
      <c r="V25">
        <f t="shared" si="8"/>
        <v>5</v>
      </c>
    </row>
    <row r="26" spans="1:22">
      <c r="A26" t="s">
        <v>75</v>
      </c>
      <c r="B26">
        <v>1</v>
      </c>
      <c r="C26">
        <v>3</v>
      </c>
      <c r="D26">
        <v>3</v>
      </c>
      <c r="E26">
        <v>3</v>
      </c>
      <c r="F26" t="s">
        <v>13</v>
      </c>
      <c r="G26" t="s">
        <v>14</v>
      </c>
      <c r="H26" t="s">
        <v>63</v>
      </c>
      <c r="I26">
        <v>3.48</v>
      </c>
      <c r="J26">
        <v>3.21</v>
      </c>
      <c r="K26">
        <v>0.05</v>
      </c>
      <c r="L26">
        <v>0.05</v>
      </c>
      <c r="M26">
        <v>5.37</v>
      </c>
      <c r="N26">
        <f t="shared" si="0"/>
        <v>5</v>
      </c>
      <c r="O26">
        <f t="shared" si="7"/>
        <v>5</v>
      </c>
      <c r="P26">
        <f t="shared" si="1"/>
        <v>5.37</v>
      </c>
      <c r="Q26">
        <f t="shared" si="2"/>
        <v>3.3449999999999998</v>
      </c>
      <c r="R26">
        <f t="shared" si="3"/>
        <v>5.3762470804946538</v>
      </c>
      <c r="S26">
        <f t="shared" si="4"/>
        <v>2.4408161745445729</v>
      </c>
      <c r="T26">
        <f t="shared" si="5"/>
        <v>1.9634954084936209E-3</v>
      </c>
      <c r="U26">
        <f t="shared" si="6"/>
        <v>8.7878396852081337</v>
      </c>
      <c r="V26">
        <f t="shared" si="8"/>
        <v>5</v>
      </c>
    </row>
    <row r="27" spans="1:22">
      <c r="A27" t="s">
        <v>75</v>
      </c>
      <c r="B27">
        <v>1</v>
      </c>
      <c r="C27">
        <v>3</v>
      </c>
      <c r="D27">
        <v>3</v>
      </c>
      <c r="E27">
        <v>3</v>
      </c>
      <c r="F27" t="s">
        <v>4</v>
      </c>
      <c r="G27" t="s">
        <v>34</v>
      </c>
      <c r="H27" t="s">
        <v>59</v>
      </c>
      <c r="I27">
        <v>3.03</v>
      </c>
      <c r="J27">
        <v>3.67</v>
      </c>
      <c r="K27">
        <v>7.0000000000000007E-2</v>
      </c>
      <c r="L27">
        <v>7.0000000000000007E-2</v>
      </c>
      <c r="M27">
        <v>4.2300000000000004</v>
      </c>
      <c r="N27">
        <f t="shared" si="0"/>
        <v>7.0000000000000009</v>
      </c>
      <c r="O27">
        <f t="shared" si="7"/>
        <v>5</v>
      </c>
      <c r="P27">
        <f t="shared" si="1"/>
        <v>4.2300000000000004</v>
      </c>
      <c r="Q27">
        <f t="shared" si="2"/>
        <v>3.3499999999999996</v>
      </c>
      <c r="R27">
        <f t="shared" si="3"/>
        <v>8.5801056262756408</v>
      </c>
      <c r="S27">
        <f t="shared" si="4"/>
        <v>3.8953679543291408</v>
      </c>
      <c r="T27">
        <f t="shared" si="5"/>
        <v>3.8484510006474969E-3</v>
      </c>
      <c r="U27">
        <f t="shared" si="6"/>
        <v>8.8141308887278615</v>
      </c>
      <c r="V27">
        <f t="shared" si="8"/>
        <v>5</v>
      </c>
    </row>
    <row r="28" spans="1:22">
      <c r="A28" t="s">
        <v>75</v>
      </c>
      <c r="B28">
        <v>1</v>
      </c>
      <c r="C28">
        <v>3</v>
      </c>
      <c r="D28">
        <v>3</v>
      </c>
      <c r="E28">
        <v>3</v>
      </c>
      <c r="F28" t="s">
        <v>4</v>
      </c>
      <c r="G28" t="s">
        <v>34</v>
      </c>
      <c r="H28" t="s">
        <v>59</v>
      </c>
      <c r="I28">
        <v>4.26</v>
      </c>
      <c r="J28">
        <v>3.82</v>
      </c>
      <c r="K28">
        <v>0.06</v>
      </c>
      <c r="L28">
        <v>0.06</v>
      </c>
      <c r="M28">
        <v>4.2</v>
      </c>
      <c r="N28">
        <f t="shared" si="0"/>
        <v>6</v>
      </c>
      <c r="O28">
        <f t="shared" si="7"/>
        <v>5</v>
      </c>
      <c r="P28">
        <f t="shared" si="1"/>
        <v>4.2</v>
      </c>
      <c r="Q28">
        <f t="shared" si="2"/>
        <v>4.04</v>
      </c>
      <c r="R28">
        <f t="shared" si="3"/>
        <v>6.3948327389575814</v>
      </c>
      <c r="S28">
        <f t="shared" si="4"/>
        <v>2.9032540634867421</v>
      </c>
      <c r="T28">
        <f t="shared" si="5"/>
        <v>2.8274333882308137E-3</v>
      </c>
      <c r="U28">
        <f t="shared" si="6"/>
        <v>12.818954663707792</v>
      </c>
      <c r="V28">
        <f t="shared" si="8"/>
        <v>5</v>
      </c>
    </row>
    <row r="29" spans="1:22">
      <c r="A29" t="s">
        <v>75</v>
      </c>
      <c r="B29">
        <v>1</v>
      </c>
      <c r="C29">
        <v>3</v>
      </c>
      <c r="D29">
        <v>3</v>
      </c>
      <c r="E29">
        <v>3</v>
      </c>
      <c r="F29" t="s">
        <v>4</v>
      </c>
      <c r="G29" t="s">
        <v>34</v>
      </c>
      <c r="H29" t="s">
        <v>59</v>
      </c>
      <c r="I29">
        <v>4.7300000000000004</v>
      </c>
      <c r="J29">
        <v>6.13</v>
      </c>
      <c r="K29">
        <v>0.16</v>
      </c>
      <c r="L29">
        <v>0.16</v>
      </c>
      <c r="M29">
        <v>4.78</v>
      </c>
      <c r="N29">
        <f t="shared" si="0"/>
        <v>16</v>
      </c>
      <c r="O29">
        <f t="shared" si="7"/>
        <v>15</v>
      </c>
      <c r="P29">
        <f t="shared" si="1"/>
        <v>4.78</v>
      </c>
      <c r="Q29">
        <f t="shared" si="2"/>
        <v>5.43</v>
      </c>
      <c r="R29">
        <f t="shared" si="3"/>
        <v>46.486433255482083</v>
      </c>
      <c r="S29">
        <f t="shared" si="4"/>
        <v>21.104840697988866</v>
      </c>
      <c r="T29">
        <f t="shared" si="5"/>
        <v>2.0106192982974676E-2</v>
      </c>
      <c r="U29">
        <f t="shared" si="6"/>
        <v>23.15738630795742</v>
      </c>
      <c r="V29">
        <f t="shared" si="8"/>
        <v>15</v>
      </c>
    </row>
    <row r="30" spans="1:22">
      <c r="A30" t="s">
        <v>75</v>
      </c>
      <c r="B30">
        <v>1</v>
      </c>
      <c r="C30">
        <v>3</v>
      </c>
      <c r="D30">
        <v>3</v>
      </c>
      <c r="E30">
        <v>3</v>
      </c>
      <c r="F30" t="s">
        <v>47</v>
      </c>
      <c r="G30" t="s">
        <v>30</v>
      </c>
      <c r="H30" t="s">
        <v>68</v>
      </c>
      <c r="I30">
        <v>2.13</v>
      </c>
      <c r="J30">
        <v>2.0299999999999998</v>
      </c>
      <c r="K30">
        <v>0.04</v>
      </c>
      <c r="L30">
        <v>0.04</v>
      </c>
      <c r="M30">
        <v>4.93</v>
      </c>
      <c r="N30">
        <f t="shared" si="0"/>
        <v>4</v>
      </c>
      <c r="O30">
        <f t="shared" si="7"/>
        <v>5</v>
      </c>
      <c r="P30">
        <f t="shared" si="1"/>
        <v>4.93</v>
      </c>
      <c r="Q30">
        <f t="shared" si="2"/>
        <v>2.08</v>
      </c>
      <c r="R30">
        <f t="shared" si="3"/>
        <v>3.2863542325821626</v>
      </c>
      <c r="S30">
        <f t="shared" si="4"/>
        <v>1.4920048215923019</v>
      </c>
      <c r="T30">
        <f t="shared" si="5"/>
        <v>1.2566370614359172E-3</v>
      </c>
      <c r="U30">
        <f t="shared" si="6"/>
        <v>3.3979466141227208</v>
      </c>
      <c r="V30">
        <f t="shared" si="8"/>
        <v>5</v>
      </c>
    </row>
    <row r="31" spans="1:22">
      <c r="A31" t="s">
        <v>75</v>
      </c>
      <c r="B31">
        <v>1</v>
      </c>
      <c r="C31">
        <v>3</v>
      </c>
      <c r="D31">
        <v>3</v>
      </c>
      <c r="E31">
        <v>3</v>
      </c>
      <c r="F31" t="s">
        <v>47</v>
      </c>
      <c r="G31" t="s">
        <v>30</v>
      </c>
      <c r="H31" t="s">
        <v>68</v>
      </c>
      <c r="I31">
        <v>2.93</v>
      </c>
      <c r="J31">
        <v>2.27</v>
      </c>
      <c r="K31">
        <v>0.05</v>
      </c>
      <c r="L31">
        <v>0.05</v>
      </c>
      <c r="M31">
        <v>4.8099999999999996</v>
      </c>
      <c r="N31">
        <f t="shared" si="0"/>
        <v>5</v>
      </c>
      <c r="O31">
        <f t="shared" si="7"/>
        <v>5</v>
      </c>
      <c r="P31">
        <f t="shared" si="1"/>
        <v>4.8099999999999996</v>
      </c>
      <c r="Q31">
        <f t="shared" si="2"/>
        <v>2.6</v>
      </c>
      <c r="R31">
        <f t="shared" si="3"/>
        <v>4.9824590589713207</v>
      </c>
      <c r="S31">
        <f t="shared" si="4"/>
        <v>2.2620364127729795</v>
      </c>
      <c r="T31">
        <f t="shared" si="5"/>
        <v>1.9634954084936209E-3</v>
      </c>
      <c r="U31">
        <f t="shared" si="6"/>
        <v>5.3092915845667505</v>
      </c>
      <c r="V31">
        <f t="shared" si="8"/>
        <v>5</v>
      </c>
    </row>
    <row r="32" spans="1:22">
      <c r="A32" t="s">
        <v>75</v>
      </c>
      <c r="B32">
        <v>1</v>
      </c>
      <c r="C32">
        <v>3</v>
      </c>
      <c r="D32">
        <v>3</v>
      </c>
      <c r="E32">
        <v>3</v>
      </c>
      <c r="F32" t="s">
        <v>47</v>
      </c>
      <c r="G32" t="s">
        <v>30</v>
      </c>
      <c r="H32" t="s">
        <v>68</v>
      </c>
      <c r="I32">
        <v>4.7699999999999996</v>
      </c>
      <c r="J32">
        <v>3.32</v>
      </c>
      <c r="K32">
        <v>0.1</v>
      </c>
      <c r="L32">
        <v>0.1</v>
      </c>
      <c r="M32">
        <v>4.13</v>
      </c>
      <c r="N32">
        <f t="shared" si="0"/>
        <v>10</v>
      </c>
      <c r="O32">
        <f t="shared" si="7"/>
        <v>10</v>
      </c>
      <c r="P32">
        <f t="shared" si="1"/>
        <v>4.13</v>
      </c>
      <c r="Q32">
        <f t="shared" si="2"/>
        <v>4.0449999999999999</v>
      </c>
      <c r="R32">
        <f t="shared" si="3"/>
        <v>16.505620302533234</v>
      </c>
      <c r="S32">
        <f t="shared" si="4"/>
        <v>7.4935516173500885</v>
      </c>
      <c r="T32">
        <f t="shared" si="5"/>
        <v>7.8539816339744835E-3</v>
      </c>
      <c r="U32">
        <f t="shared" si="6"/>
        <v>12.850704384463134</v>
      </c>
      <c r="V32">
        <f t="shared" si="8"/>
        <v>10</v>
      </c>
    </row>
    <row r="33" spans="1:22">
      <c r="A33" t="s">
        <v>75</v>
      </c>
      <c r="B33">
        <v>1</v>
      </c>
      <c r="C33">
        <v>3</v>
      </c>
      <c r="D33">
        <v>3</v>
      </c>
      <c r="E33">
        <v>3</v>
      </c>
      <c r="F33" t="s">
        <v>41</v>
      </c>
      <c r="G33" t="s">
        <v>42</v>
      </c>
      <c r="H33" t="s">
        <v>83</v>
      </c>
      <c r="I33">
        <v>2.73</v>
      </c>
      <c r="J33">
        <v>3.05</v>
      </c>
      <c r="K33">
        <v>0.06</v>
      </c>
      <c r="L33">
        <v>0.06</v>
      </c>
      <c r="M33">
        <v>4.8600000000000003</v>
      </c>
      <c r="N33">
        <f t="shared" si="0"/>
        <v>6</v>
      </c>
      <c r="O33">
        <f t="shared" si="7"/>
        <v>5</v>
      </c>
      <c r="P33">
        <f t="shared" si="1"/>
        <v>4.8600000000000003</v>
      </c>
      <c r="Q33">
        <f t="shared" si="2"/>
        <v>2.8899999999999997</v>
      </c>
      <c r="R33">
        <f t="shared" si="3"/>
        <v>7.1188340409397686</v>
      </c>
      <c r="S33">
        <f t="shared" si="4"/>
        <v>3.231950654586655</v>
      </c>
      <c r="T33">
        <f t="shared" si="5"/>
        <v>2.8274333882308137E-3</v>
      </c>
      <c r="U33">
        <f t="shared" si="6"/>
        <v>6.5597240005118262</v>
      </c>
      <c r="V33">
        <f t="shared" si="8"/>
        <v>5</v>
      </c>
    </row>
    <row r="34" spans="1:22">
      <c r="A34" t="s">
        <v>75</v>
      </c>
      <c r="B34">
        <v>1</v>
      </c>
      <c r="C34">
        <v>3</v>
      </c>
      <c r="D34">
        <v>3</v>
      </c>
      <c r="E34">
        <v>3</v>
      </c>
      <c r="F34" t="s">
        <v>41</v>
      </c>
      <c r="G34" t="s">
        <v>42</v>
      </c>
      <c r="H34" t="s">
        <v>83</v>
      </c>
      <c r="I34">
        <v>2.78</v>
      </c>
      <c r="J34">
        <v>3.21</v>
      </c>
      <c r="K34">
        <v>0.06</v>
      </c>
      <c r="L34">
        <v>0.06</v>
      </c>
      <c r="M34">
        <v>4.66</v>
      </c>
      <c r="N34">
        <f t="shared" ref="N34:N65" si="9">((K34+L34)/2)*100</f>
        <v>6</v>
      </c>
      <c r="O34">
        <f t="shared" si="7"/>
        <v>5</v>
      </c>
      <c r="P34">
        <f t="shared" ref="P34:P65" si="10">M34</f>
        <v>4.66</v>
      </c>
      <c r="Q34">
        <f t="shared" ref="Q34:Q65" si="11">(I34+J34)/2</f>
        <v>2.9950000000000001</v>
      </c>
      <c r="R34">
        <f t="shared" si="3"/>
        <v>6.8993476123395956</v>
      </c>
      <c r="S34">
        <f t="shared" si="4"/>
        <v>3.1323038160021763</v>
      </c>
      <c r="T34">
        <f t="shared" si="5"/>
        <v>2.8274333882308137E-3</v>
      </c>
      <c r="U34">
        <f t="shared" si="6"/>
        <v>7.0450411606291974</v>
      </c>
      <c r="V34">
        <f t="shared" si="8"/>
        <v>5</v>
      </c>
    </row>
    <row r="35" spans="1:22">
      <c r="A35" t="s">
        <v>75</v>
      </c>
      <c r="B35">
        <v>1</v>
      </c>
      <c r="C35">
        <v>3</v>
      </c>
      <c r="D35">
        <v>3</v>
      </c>
      <c r="E35">
        <v>3</v>
      </c>
      <c r="F35" t="s">
        <v>41</v>
      </c>
      <c r="G35" t="s">
        <v>42</v>
      </c>
      <c r="H35" t="s">
        <v>83</v>
      </c>
      <c r="I35">
        <v>2.8</v>
      </c>
      <c r="J35">
        <v>1.95</v>
      </c>
      <c r="K35">
        <v>0.06</v>
      </c>
      <c r="L35">
        <v>0.06</v>
      </c>
      <c r="M35">
        <v>4.76</v>
      </c>
      <c r="N35">
        <f t="shared" si="9"/>
        <v>6</v>
      </c>
      <c r="O35">
        <f t="shared" si="7"/>
        <v>5</v>
      </c>
      <c r="P35">
        <f t="shared" si="10"/>
        <v>4.76</v>
      </c>
      <c r="Q35">
        <f t="shared" si="11"/>
        <v>2.375</v>
      </c>
      <c r="R35">
        <f t="shared" si="3"/>
        <v>7.0090816097252624</v>
      </c>
      <c r="S35">
        <f t="shared" si="4"/>
        <v>3.1821230508152691</v>
      </c>
      <c r="T35">
        <f t="shared" si="5"/>
        <v>2.8274333882308137E-3</v>
      </c>
      <c r="U35">
        <f t="shared" si="6"/>
        <v>4.4301365154137313</v>
      </c>
      <c r="V35">
        <f t="shared" si="8"/>
        <v>5</v>
      </c>
    </row>
    <row r="36" spans="1:22">
      <c r="A36" t="s">
        <v>75</v>
      </c>
      <c r="B36">
        <v>1</v>
      </c>
      <c r="C36">
        <v>3</v>
      </c>
      <c r="D36">
        <v>3</v>
      </c>
      <c r="E36">
        <v>3</v>
      </c>
      <c r="F36" t="s">
        <v>41</v>
      </c>
      <c r="G36" t="s">
        <v>42</v>
      </c>
      <c r="H36" t="s">
        <v>83</v>
      </c>
      <c r="I36">
        <v>2.83</v>
      </c>
      <c r="J36">
        <v>3.82</v>
      </c>
      <c r="K36">
        <v>0.08</v>
      </c>
      <c r="L36">
        <v>0.08</v>
      </c>
      <c r="M36">
        <v>4.4800000000000004</v>
      </c>
      <c r="N36">
        <f t="shared" si="9"/>
        <v>8</v>
      </c>
      <c r="O36">
        <f t="shared" si="7"/>
        <v>10</v>
      </c>
      <c r="P36">
        <f t="shared" si="10"/>
        <v>4.4800000000000004</v>
      </c>
      <c r="Q36">
        <f t="shared" si="11"/>
        <v>3.3250000000000002</v>
      </c>
      <c r="R36">
        <f t="shared" si="3"/>
        <v>11.558761764760082</v>
      </c>
      <c r="S36">
        <f t="shared" si="4"/>
        <v>5.2476778412010772</v>
      </c>
      <c r="T36">
        <f t="shared" si="5"/>
        <v>5.0265482457436689E-3</v>
      </c>
      <c r="U36">
        <f t="shared" si="6"/>
        <v>8.6830675702109144</v>
      </c>
      <c r="V36">
        <f t="shared" si="8"/>
        <v>10</v>
      </c>
    </row>
    <row r="37" spans="1:22">
      <c r="A37" t="s">
        <v>75</v>
      </c>
      <c r="B37">
        <v>1</v>
      </c>
      <c r="C37">
        <v>3</v>
      </c>
      <c r="D37">
        <v>3</v>
      </c>
      <c r="E37">
        <v>3</v>
      </c>
      <c r="F37" t="s">
        <v>41</v>
      </c>
      <c r="G37" t="s">
        <v>42</v>
      </c>
      <c r="H37" t="s">
        <v>83</v>
      </c>
      <c r="I37">
        <v>3.07</v>
      </c>
      <c r="J37">
        <v>3.13</v>
      </c>
      <c r="K37">
        <v>7.0000000000000007E-2</v>
      </c>
      <c r="L37">
        <v>7.0000000000000007E-2</v>
      </c>
      <c r="M37">
        <v>4.29</v>
      </c>
      <c r="N37">
        <f t="shared" si="9"/>
        <v>7.0000000000000009</v>
      </c>
      <c r="O37">
        <f t="shared" si="7"/>
        <v>5</v>
      </c>
      <c r="P37">
        <f t="shared" si="10"/>
        <v>4.29</v>
      </c>
      <c r="Q37">
        <f t="shared" si="11"/>
        <v>3.0999999999999996</v>
      </c>
      <c r="R37">
        <f t="shared" si="3"/>
        <v>8.6738848239551896</v>
      </c>
      <c r="S37">
        <f t="shared" si="4"/>
        <v>3.9379437100756562</v>
      </c>
      <c r="T37">
        <f t="shared" si="5"/>
        <v>3.8484510006474969E-3</v>
      </c>
      <c r="U37">
        <f t="shared" si="6"/>
        <v>7.5476763502494757</v>
      </c>
      <c r="V37">
        <f t="shared" si="8"/>
        <v>5</v>
      </c>
    </row>
    <row r="38" spans="1:22">
      <c r="A38" t="s">
        <v>75</v>
      </c>
      <c r="B38">
        <v>1</v>
      </c>
      <c r="C38">
        <v>3</v>
      </c>
      <c r="D38">
        <v>3</v>
      </c>
      <c r="E38">
        <v>3</v>
      </c>
      <c r="F38" t="s">
        <v>41</v>
      </c>
      <c r="G38" t="s">
        <v>42</v>
      </c>
      <c r="H38" t="s">
        <v>83</v>
      </c>
      <c r="I38">
        <v>4.03</v>
      </c>
      <c r="J38">
        <v>3.81</v>
      </c>
      <c r="K38">
        <v>0.08</v>
      </c>
      <c r="L38">
        <v>0.08</v>
      </c>
      <c r="M38">
        <v>4.5999999999999996</v>
      </c>
      <c r="N38">
        <f t="shared" si="9"/>
        <v>8</v>
      </c>
      <c r="O38">
        <f t="shared" si="7"/>
        <v>10</v>
      </c>
      <c r="P38">
        <f t="shared" si="10"/>
        <v>4.5999999999999996</v>
      </c>
      <c r="Q38">
        <f t="shared" si="11"/>
        <v>3.92</v>
      </c>
      <c r="R38">
        <f t="shared" si="3"/>
        <v>11.81099646028982</v>
      </c>
      <c r="S38">
        <f t="shared" si="4"/>
        <v>5.3621923929715782</v>
      </c>
      <c r="T38">
        <f t="shared" si="5"/>
        <v>5.0265482457436689E-3</v>
      </c>
      <c r="U38">
        <f t="shared" si="6"/>
        <v>12.068742338030548</v>
      </c>
      <c r="V38">
        <f t="shared" si="8"/>
        <v>10</v>
      </c>
    </row>
    <row r="39" spans="1:22">
      <c r="A39" t="s">
        <v>75</v>
      </c>
      <c r="B39">
        <v>1</v>
      </c>
      <c r="C39">
        <v>3</v>
      </c>
      <c r="D39">
        <v>3</v>
      </c>
      <c r="E39">
        <v>3</v>
      </c>
      <c r="F39" t="s">
        <v>41</v>
      </c>
      <c r="G39" t="s">
        <v>42</v>
      </c>
      <c r="H39" t="s">
        <v>83</v>
      </c>
      <c r="I39">
        <v>4.82</v>
      </c>
      <c r="J39">
        <v>4.3600000000000003</v>
      </c>
      <c r="K39">
        <v>7.0000000000000007E-2</v>
      </c>
      <c r="L39">
        <v>7.0000000000000007E-2</v>
      </c>
      <c r="M39">
        <v>4.7300000000000004</v>
      </c>
      <c r="N39">
        <f t="shared" si="9"/>
        <v>7.0000000000000009</v>
      </c>
      <c r="O39">
        <f t="shared" si="7"/>
        <v>5</v>
      </c>
      <c r="P39">
        <f t="shared" si="10"/>
        <v>4.7300000000000004</v>
      </c>
      <c r="Q39">
        <f t="shared" si="11"/>
        <v>4.59</v>
      </c>
      <c r="R39">
        <f t="shared" si="3"/>
        <v>9.3618348539168093</v>
      </c>
      <c r="S39">
        <f t="shared" si="4"/>
        <v>4.2502730236782318</v>
      </c>
      <c r="T39">
        <f t="shared" si="5"/>
        <v>3.8484510006474969E-3</v>
      </c>
      <c r="U39">
        <f t="shared" si="6"/>
        <v>16.546847046273779</v>
      </c>
      <c r="V39">
        <f t="shared" si="8"/>
        <v>5</v>
      </c>
    </row>
    <row r="40" spans="1:22">
      <c r="A40" t="s">
        <v>75</v>
      </c>
      <c r="B40">
        <v>1</v>
      </c>
      <c r="C40">
        <v>4</v>
      </c>
      <c r="D40">
        <v>4</v>
      </c>
      <c r="E40">
        <v>4</v>
      </c>
      <c r="F40" t="s">
        <v>48</v>
      </c>
      <c r="G40" t="s">
        <v>49</v>
      </c>
      <c r="H40" t="s">
        <v>76</v>
      </c>
      <c r="I40">
        <v>4.8600000000000003</v>
      </c>
      <c r="J40">
        <v>3.72</v>
      </c>
      <c r="K40">
        <v>0.09</v>
      </c>
      <c r="L40">
        <v>0.09</v>
      </c>
      <c r="M40">
        <v>6.04</v>
      </c>
      <c r="N40">
        <f t="shared" si="9"/>
        <v>9</v>
      </c>
      <c r="O40">
        <f t="shared" si="7"/>
        <v>10</v>
      </c>
      <c r="P40">
        <f t="shared" si="10"/>
        <v>6.04</v>
      </c>
      <c r="Q40">
        <f t="shared" si="11"/>
        <v>4.29</v>
      </c>
      <c r="R40">
        <f t="shared" si="3"/>
        <v>18.698849770939589</v>
      </c>
      <c r="S40">
        <f t="shared" si="4"/>
        <v>8.489277796006574</v>
      </c>
      <c r="T40">
        <f t="shared" si="5"/>
        <v>6.3617251235193305E-3</v>
      </c>
      <c r="U40">
        <f t="shared" si="6"/>
        <v>14.454546338982977</v>
      </c>
      <c r="V40">
        <f t="shared" si="8"/>
        <v>10</v>
      </c>
    </row>
    <row r="41" spans="1:22">
      <c r="A41" t="s">
        <v>75</v>
      </c>
      <c r="B41">
        <v>1</v>
      </c>
      <c r="C41">
        <v>4</v>
      </c>
      <c r="D41">
        <v>4</v>
      </c>
      <c r="E41">
        <v>4</v>
      </c>
      <c r="F41" t="s">
        <v>4</v>
      </c>
      <c r="G41" t="s">
        <v>34</v>
      </c>
      <c r="H41" t="s">
        <v>59</v>
      </c>
      <c r="I41">
        <v>3.12</v>
      </c>
      <c r="J41">
        <v>3.81</v>
      </c>
      <c r="K41">
        <v>0.06</v>
      </c>
      <c r="L41">
        <v>0.06</v>
      </c>
      <c r="M41">
        <v>4.34</v>
      </c>
      <c r="N41">
        <f t="shared" si="9"/>
        <v>6</v>
      </c>
      <c r="O41">
        <f t="shared" si="7"/>
        <v>5</v>
      </c>
      <c r="P41">
        <f t="shared" si="10"/>
        <v>4.34</v>
      </c>
      <c r="Q41">
        <f t="shared" si="11"/>
        <v>3.4649999999999999</v>
      </c>
      <c r="R41">
        <f t="shared" si="3"/>
        <v>6.548332360736711</v>
      </c>
      <c r="S41">
        <f t="shared" si="4"/>
        <v>2.9729428917744669</v>
      </c>
      <c r="T41">
        <f t="shared" si="5"/>
        <v>2.8274333882308137E-3</v>
      </c>
      <c r="U41">
        <f t="shared" si="6"/>
        <v>9.4296670643365275</v>
      </c>
      <c r="V41">
        <f t="shared" si="8"/>
        <v>5</v>
      </c>
    </row>
    <row r="42" spans="1:22">
      <c r="A42" t="s">
        <v>75</v>
      </c>
      <c r="B42">
        <v>1</v>
      </c>
      <c r="C42">
        <v>4</v>
      </c>
      <c r="D42">
        <v>4</v>
      </c>
      <c r="E42">
        <v>4</v>
      </c>
      <c r="F42" t="s">
        <v>11</v>
      </c>
      <c r="G42" t="s">
        <v>12</v>
      </c>
      <c r="H42" t="s">
        <v>62</v>
      </c>
      <c r="I42">
        <v>5.23</v>
      </c>
      <c r="J42">
        <v>6.12</v>
      </c>
      <c r="K42">
        <v>0.18</v>
      </c>
      <c r="L42">
        <v>0.18</v>
      </c>
      <c r="M42">
        <v>7.62</v>
      </c>
      <c r="N42">
        <f t="shared" si="9"/>
        <v>18</v>
      </c>
      <c r="O42">
        <f t="shared" si="7"/>
        <v>20</v>
      </c>
      <c r="P42">
        <f t="shared" si="10"/>
        <v>7.62</v>
      </c>
      <c r="Q42">
        <f t="shared" si="11"/>
        <v>5.6750000000000007</v>
      </c>
      <c r="R42">
        <f t="shared" si="3"/>
        <v>90.962569884029051</v>
      </c>
      <c r="S42">
        <f t="shared" si="4"/>
        <v>41.297006727349192</v>
      </c>
      <c r="T42">
        <f t="shared" si="5"/>
        <v>2.5446900494077322E-2</v>
      </c>
      <c r="U42">
        <f t="shared" si="6"/>
        <v>25.294238726066951</v>
      </c>
      <c r="V42">
        <f t="shared" si="8"/>
        <v>20</v>
      </c>
    </row>
    <row r="43" spans="1:22">
      <c r="A43" t="s">
        <v>75</v>
      </c>
      <c r="B43">
        <v>1</v>
      </c>
      <c r="C43">
        <v>4</v>
      </c>
      <c r="D43">
        <v>4</v>
      </c>
      <c r="E43">
        <v>4</v>
      </c>
      <c r="F43" t="s">
        <v>21</v>
      </c>
      <c r="G43" t="s">
        <v>22</v>
      </c>
      <c r="H43" t="s">
        <v>67</v>
      </c>
      <c r="I43">
        <v>4.57</v>
      </c>
      <c r="J43">
        <v>3.93</v>
      </c>
      <c r="K43">
        <v>0.11</v>
      </c>
      <c r="L43">
        <v>0.11</v>
      </c>
      <c r="M43">
        <v>7.51</v>
      </c>
      <c r="N43">
        <f t="shared" si="9"/>
        <v>11</v>
      </c>
      <c r="O43">
        <f t="shared" si="7"/>
        <v>10</v>
      </c>
      <c r="P43">
        <f t="shared" si="10"/>
        <v>7.51</v>
      </c>
      <c r="Q43">
        <f t="shared" si="11"/>
        <v>4.25</v>
      </c>
      <c r="R43">
        <f t="shared" si="3"/>
        <v>33.814810171082918</v>
      </c>
      <c r="S43">
        <f t="shared" si="4"/>
        <v>15.351923817671645</v>
      </c>
      <c r="T43">
        <f t="shared" si="5"/>
        <v>9.5033177771091243E-3</v>
      </c>
      <c r="U43">
        <f t="shared" si="6"/>
        <v>14.186254326366409</v>
      </c>
      <c r="V43">
        <f t="shared" si="8"/>
        <v>10</v>
      </c>
    </row>
    <row r="44" spans="1:22">
      <c r="A44" t="s">
        <v>75</v>
      </c>
      <c r="B44">
        <v>1</v>
      </c>
      <c r="C44">
        <v>4</v>
      </c>
      <c r="D44">
        <v>4</v>
      </c>
      <c r="E44">
        <v>4</v>
      </c>
      <c r="F44" t="s">
        <v>21</v>
      </c>
      <c r="G44" t="s">
        <v>22</v>
      </c>
      <c r="H44" t="s">
        <v>67</v>
      </c>
      <c r="I44">
        <v>6.42</v>
      </c>
      <c r="J44">
        <v>7.52</v>
      </c>
      <c r="K44">
        <v>0.19</v>
      </c>
      <c r="L44">
        <v>0.19</v>
      </c>
      <c r="M44">
        <v>7.28</v>
      </c>
      <c r="N44">
        <f t="shared" si="9"/>
        <v>19</v>
      </c>
      <c r="O44">
        <f t="shared" si="7"/>
        <v>20</v>
      </c>
      <c r="P44">
        <f t="shared" si="10"/>
        <v>7.28</v>
      </c>
      <c r="Q44">
        <f t="shared" si="11"/>
        <v>6.97</v>
      </c>
      <c r="R44">
        <f t="shared" si="3"/>
        <v>96.906877615034745</v>
      </c>
      <c r="S44">
        <f t="shared" si="4"/>
        <v>43.995722437225773</v>
      </c>
      <c r="T44">
        <f t="shared" si="5"/>
        <v>2.8352873698647883E-2</v>
      </c>
      <c r="U44">
        <f t="shared" si="6"/>
        <v>38.155349636195098</v>
      </c>
      <c r="V44">
        <f t="shared" si="8"/>
        <v>20</v>
      </c>
    </row>
    <row r="45" spans="1:22">
      <c r="A45" t="s">
        <v>75</v>
      </c>
      <c r="B45">
        <v>1</v>
      </c>
      <c r="C45">
        <v>4</v>
      </c>
      <c r="D45">
        <v>4</v>
      </c>
      <c r="E45">
        <v>4</v>
      </c>
      <c r="F45" t="s">
        <v>21</v>
      </c>
      <c r="G45" t="s">
        <v>22</v>
      </c>
      <c r="H45" t="s">
        <v>67</v>
      </c>
      <c r="I45">
        <v>10.31</v>
      </c>
      <c r="J45">
        <v>8.7200000000000006</v>
      </c>
      <c r="K45">
        <v>0.25</v>
      </c>
      <c r="L45">
        <v>0.25</v>
      </c>
      <c r="M45">
        <v>7.67</v>
      </c>
      <c r="N45">
        <f t="shared" si="9"/>
        <v>25</v>
      </c>
      <c r="O45">
        <f t="shared" si="7"/>
        <v>25</v>
      </c>
      <c r="P45">
        <f t="shared" si="10"/>
        <v>7.67</v>
      </c>
      <c r="Q45">
        <f t="shared" si="11"/>
        <v>9.5150000000000006</v>
      </c>
      <c r="R45">
        <f t="shared" si="3"/>
        <v>175.54574379188566</v>
      </c>
      <c r="S45">
        <f t="shared" si="4"/>
        <v>79.697767681516083</v>
      </c>
      <c r="T45">
        <f t="shared" si="5"/>
        <v>4.9087385212340517E-2</v>
      </c>
      <c r="U45">
        <f t="shared" si="6"/>
        <v>71.106199437774748</v>
      </c>
      <c r="V45">
        <f t="shared" si="8"/>
        <v>25</v>
      </c>
    </row>
    <row r="46" spans="1:22">
      <c r="A46" t="s">
        <v>75</v>
      </c>
      <c r="B46">
        <v>1</v>
      </c>
      <c r="C46">
        <v>4</v>
      </c>
      <c r="D46">
        <v>4</v>
      </c>
      <c r="E46">
        <v>4</v>
      </c>
      <c r="F46" t="s">
        <v>41</v>
      </c>
      <c r="G46" t="s">
        <v>42</v>
      </c>
      <c r="H46" t="s">
        <v>83</v>
      </c>
      <c r="I46">
        <v>2.75</v>
      </c>
      <c r="J46">
        <v>2.52</v>
      </c>
      <c r="K46">
        <v>0.04</v>
      </c>
      <c r="L46">
        <v>0.04</v>
      </c>
      <c r="M46">
        <v>3.58</v>
      </c>
      <c r="N46">
        <f t="shared" si="9"/>
        <v>4</v>
      </c>
      <c r="O46">
        <f t="shared" si="7"/>
        <v>5</v>
      </c>
      <c r="P46">
        <f t="shared" si="10"/>
        <v>3.58</v>
      </c>
      <c r="Q46">
        <f t="shared" si="11"/>
        <v>2.6349999999999998</v>
      </c>
      <c r="R46">
        <f t="shared" si="3"/>
        <v>2.7753945108588605</v>
      </c>
      <c r="S46">
        <f t="shared" si="4"/>
        <v>1.2600291079299226</v>
      </c>
      <c r="T46">
        <f t="shared" si="5"/>
        <v>1.2566370614359172E-3</v>
      </c>
      <c r="U46">
        <f t="shared" si="6"/>
        <v>5.4531961630552468</v>
      </c>
      <c r="V46">
        <f t="shared" si="8"/>
        <v>5</v>
      </c>
    </row>
    <row r="47" spans="1:22">
      <c r="A47" t="s">
        <v>75</v>
      </c>
      <c r="B47">
        <v>1</v>
      </c>
      <c r="C47">
        <v>4</v>
      </c>
      <c r="D47">
        <v>4</v>
      </c>
      <c r="E47">
        <v>4</v>
      </c>
      <c r="F47" t="s">
        <v>41</v>
      </c>
      <c r="G47" t="s">
        <v>42</v>
      </c>
      <c r="H47" t="s">
        <v>83</v>
      </c>
      <c r="I47">
        <v>4.32</v>
      </c>
      <c r="J47">
        <v>4.97</v>
      </c>
      <c r="K47">
        <v>7.0000000000000007E-2</v>
      </c>
      <c r="L47">
        <v>7.0000000000000007E-2</v>
      </c>
      <c r="M47">
        <v>4.5199999999999996</v>
      </c>
      <c r="N47">
        <f t="shared" si="9"/>
        <v>7.0000000000000009</v>
      </c>
      <c r="O47">
        <f t="shared" si="7"/>
        <v>5</v>
      </c>
      <c r="P47">
        <f t="shared" si="10"/>
        <v>4.5199999999999996</v>
      </c>
      <c r="Q47">
        <f t="shared" si="11"/>
        <v>4.6449999999999996</v>
      </c>
      <c r="R47">
        <f t="shared" si="3"/>
        <v>9.0334455020916344</v>
      </c>
      <c r="S47">
        <f t="shared" si="4"/>
        <v>4.1011842579496021</v>
      </c>
      <c r="T47">
        <f t="shared" si="5"/>
        <v>3.8484510006474969E-3</v>
      </c>
      <c r="U47">
        <f t="shared" si="6"/>
        <v>16.945770408417427</v>
      </c>
      <c r="V47">
        <f t="shared" si="8"/>
        <v>5</v>
      </c>
    </row>
    <row r="48" spans="1:22">
      <c r="A48" t="s">
        <v>75</v>
      </c>
      <c r="B48">
        <v>1</v>
      </c>
      <c r="C48">
        <v>5</v>
      </c>
      <c r="D48">
        <v>5</v>
      </c>
      <c r="E48">
        <v>5</v>
      </c>
      <c r="F48" t="s">
        <v>38</v>
      </c>
      <c r="G48" t="s">
        <v>14</v>
      </c>
      <c r="H48" t="s">
        <v>63</v>
      </c>
      <c r="I48">
        <v>3.72</v>
      </c>
      <c r="J48">
        <v>3.91</v>
      </c>
      <c r="K48">
        <v>0.03</v>
      </c>
      <c r="L48">
        <v>0.03</v>
      </c>
      <c r="M48">
        <v>4.3899999999999997</v>
      </c>
      <c r="N48">
        <f t="shared" si="9"/>
        <v>3</v>
      </c>
      <c r="O48">
        <f t="shared" si="7"/>
        <v>5</v>
      </c>
      <c r="P48">
        <f t="shared" si="10"/>
        <v>4.3899999999999997</v>
      </c>
      <c r="Q48">
        <f t="shared" si="11"/>
        <v>3.8150000000000004</v>
      </c>
      <c r="R48">
        <f t="shared" si="3"/>
        <v>1.7819513626727246</v>
      </c>
      <c r="S48">
        <f t="shared" si="4"/>
        <v>0.80900591865341698</v>
      </c>
      <c r="T48">
        <f t="shared" si="5"/>
        <v>7.0685834705770342E-4</v>
      </c>
      <c r="U48">
        <f t="shared" si="6"/>
        <v>11.430861584673229</v>
      </c>
      <c r="V48">
        <f t="shared" si="8"/>
        <v>5</v>
      </c>
    </row>
    <row r="49" spans="1:22">
      <c r="A49" t="s">
        <v>75</v>
      </c>
      <c r="B49">
        <v>1</v>
      </c>
      <c r="C49">
        <v>5</v>
      </c>
      <c r="D49">
        <v>5</v>
      </c>
      <c r="E49">
        <v>5</v>
      </c>
      <c r="F49" t="s">
        <v>50</v>
      </c>
      <c r="G49" t="s">
        <v>51</v>
      </c>
      <c r="H49" t="s">
        <v>80</v>
      </c>
      <c r="I49">
        <v>2.13</v>
      </c>
      <c r="J49">
        <v>1.4</v>
      </c>
      <c r="K49">
        <v>0.03</v>
      </c>
      <c r="L49">
        <v>0.03</v>
      </c>
      <c r="M49">
        <v>3.13</v>
      </c>
      <c r="N49">
        <f t="shared" si="9"/>
        <v>3</v>
      </c>
      <c r="O49">
        <f t="shared" si="7"/>
        <v>5</v>
      </c>
      <c r="P49">
        <f t="shared" si="10"/>
        <v>3.13</v>
      </c>
      <c r="Q49">
        <f t="shared" si="11"/>
        <v>1.7649999999999999</v>
      </c>
      <c r="R49">
        <f t="shared" si="3"/>
        <v>1.6232699982389138</v>
      </c>
      <c r="S49">
        <f t="shared" si="4"/>
        <v>0.73696457920046687</v>
      </c>
      <c r="T49">
        <f t="shared" si="5"/>
        <v>7.0685834705770342E-4</v>
      </c>
      <c r="U49">
        <f t="shared" si="6"/>
        <v>2.4466919935698157</v>
      </c>
      <c r="V49">
        <f t="shared" si="8"/>
        <v>5</v>
      </c>
    </row>
    <row r="50" spans="1:22">
      <c r="A50" t="s">
        <v>75</v>
      </c>
      <c r="B50">
        <v>1</v>
      </c>
      <c r="C50">
        <v>5</v>
      </c>
      <c r="D50">
        <v>5</v>
      </c>
      <c r="E50">
        <v>5</v>
      </c>
      <c r="F50" t="s">
        <v>50</v>
      </c>
      <c r="G50" t="s">
        <v>51</v>
      </c>
      <c r="H50" t="s">
        <v>80</v>
      </c>
      <c r="I50">
        <v>2.2999999999999998</v>
      </c>
      <c r="J50">
        <v>1.78</v>
      </c>
      <c r="K50">
        <v>0.05</v>
      </c>
      <c r="L50">
        <v>0.05</v>
      </c>
      <c r="M50">
        <v>5.28</v>
      </c>
      <c r="N50">
        <f t="shared" si="9"/>
        <v>5</v>
      </c>
      <c r="O50">
        <f t="shared" si="7"/>
        <v>5</v>
      </c>
      <c r="P50">
        <f t="shared" si="10"/>
        <v>5.28</v>
      </c>
      <c r="Q50">
        <f t="shared" si="11"/>
        <v>2.04</v>
      </c>
      <c r="R50">
        <f t="shared" si="3"/>
        <v>5.3129264064130393</v>
      </c>
      <c r="S50">
        <f t="shared" si="4"/>
        <v>2.4120685885115201</v>
      </c>
      <c r="T50">
        <f t="shared" si="5"/>
        <v>1.9634954084936209E-3</v>
      </c>
      <c r="U50">
        <f t="shared" si="6"/>
        <v>3.2685129967948208</v>
      </c>
      <c r="V50">
        <f t="shared" si="8"/>
        <v>5</v>
      </c>
    </row>
    <row r="51" spans="1:22">
      <c r="A51" t="s">
        <v>75</v>
      </c>
      <c r="B51">
        <v>1</v>
      </c>
      <c r="C51">
        <v>5</v>
      </c>
      <c r="D51">
        <v>5</v>
      </c>
      <c r="E51">
        <v>5</v>
      </c>
      <c r="F51" t="s">
        <v>50</v>
      </c>
      <c r="G51" t="s">
        <v>51</v>
      </c>
      <c r="H51" t="s">
        <v>80</v>
      </c>
      <c r="I51">
        <v>2.62</v>
      </c>
      <c r="J51">
        <v>3.15</v>
      </c>
      <c r="K51">
        <v>0.04</v>
      </c>
      <c r="L51">
        <v>0.04</v>
      </c>
      <c r="M51">
        <v>4.49</v>
      </c>
      <c r="N51">
        <f t="shared" si="9"/>
        <v>4</v>
      </c>
      <c r="O51">
        <f t="shared" si="7"/>
        <v>5</v>
      </c>
      <c r="P51">
        <f t="shared" si="10"/>
        <v>4.49</v>
      </c>
      <c r="Q51">
        <f t="shared" si="11"/>
        <v>2.8849999999999998</v>
      </c>
      <c r="R51">
        <f t="shared" si="3"/>
        <v>3.1193681381831992</v>
      </c>
      <c r="S51">
        <f t="shared" si="4"/>
        <v>1.4161931347351726</v>
      </c>
      <c r="T51">
        <f t="shared" si="5"/>
        <v>1.2566370614359172E-3</v>
      </c>
      <c r="U51">
        <f t="shared" si="6"/>
        <v>6.5370456285437255</v>
      </c>
      <c r="V51">
        <f t="shared" si="8"/>
        <v>5</v>
      </c>
    </row>
    <row r="52" spans="1:22">
      <c r="A52" t="s">
        <v>75</v>
      </c>
      <c r="B52">
        <v>1</v>
      </c>
      <c r="C52">
        <v>5</v>
      </c>
      <c r="D52">
        <v>5</v>
      </c>
      <c r="E52">
        <v>5</v>
      </c>
      <c r="F52" t="s">
        <v>50</v>
      </c>
      <c r="G52" t="s">
        <v>51</v>
      </c>
      <c r="H52" t="s">
        <v>80</v>
      </c>
      <c r="I52">
        <v>2.91</v>
      </c>
      <c r="J52">
        <v>2.13</v>
      </c>
      <c r="K52">
        <v>0.06</v>
      </c>
      <c r="L52">
        <v>0.06</v>
      </c>
      <c r="M52">
        <v>5.3</v>
      </c>
      <c r="N52">
        <f t="shared" si="9"/>
        <v>6</v>
      </c>
      <c r="O52">
        <f t="shared" si="7"/>
        <v>5</v>
      </c>
      <c r="P52">
        <f t="shared" si="10"/>
        <v>5.3</v>
      </c>
      <c r="Q52">
        <f t="shared" si="11"/>
        <v>2.52</v>
      </c>
      <c r="R52">
        <f t="shared" si="3"/>
        <v>7.6019456333672224</v>
      </c>
      <c r="S52">
        <f t="shared" si="4"/>
        <v>3.451283317548719</v>
      </c>
      <c r="T52">
        <f t="shared" si="5"/>
        <v>2.8274333882308137E-3</v>
      </c>
      <c r="U52">
        <f t="shared" si="6"/>
        <v>4.9875924968391558</v>
      </c>
      <c r="V52">
        <f t="shared" si="8"/>
        <v>5</v>
      </c>
    </row>
    <row r="53" spans="1:22">
      <c r="A53" t="s">
        <v>75</v>
      </c>
      <c r="B53">
        <v>1</v>
      </c>
      <c r="C53">
        <v>5</v>
      </c>
      <c r="D53">
        <v>5</v>
      </c>
      <c r="E53">
        <v>5</v>
      </c>
      <c r="F53" t="s">
        <v>50</v>
      </c>
      <c r="G53" t="s">
        <v>51</v>
      </c>
      <c r="H53" t="s">
        <v>80</v>
      </c>
      <c r="I53">
        <v>3.01</v>
      </c>
      <c r="J53">
        <v>3.13</v>
      </c>
      <c r="K53">
        <v>0.05</v>
      </c>
      <c r="L53">
        <v>0.05</v>
      </c>
      <c r="M53">
        <v>4.45</v>
      </c>
      <c r="N53">
        <f t="shared" si="9"/>
        <v>5</v>
      </c>
      <c r="O53">
        <f t="shared" si="7"/>
        <v>5</v>
      </c>
      <c r="P53">
        <f t="shared" si="10"/>
        <v>4.45</v>
      </c>
      <c r="Q53">
        <f t="shared" si="11"/>
        <v>3.07</v>
      </c>
      <c r="R53">
        <f t="shared" si="3"/>
        <v>4.7296016930088491</v>
      </c>
      <c r="S53">
        <f t="shared" si="4"/>
        <v>2.1472391686260175</v>
      </c>
      <c r="T53">
        <f t="shared" si="5"/>
        <v>1.9634954084936209E-3</v>
      </c>
      <c r="U53">
        <f t="shared" si="6"/>
        <v>7.4022991502046098</v>
      </c>
      <c r="V53">
        <f t="shared" si="8"/>
        <v>5</v>
      </c>
    </row>
    <row r="54" spans="1:22">
      <c r="A54" t="s">
        <v>75</v>
      </c>
      <c r="B54">
        <v>1</v>
      </c>
      <c r="C54">
        <v>5</v>
      </c>
      <c r="D54">
        <v>5</v>
      </c>
      <c r="E54">
        <v>5</v>
      </c>
      <c r="F54" t="s">
        <v>50</v>
      </c>
      <c r="G54" t="s">
        <v>51</v>
      </c>
      <c r="H54" t="s">
        <v>80</v>
      </c>
      <c r="I54">
        <v>3.12</v>
      </c>
      <c r="J54">
        <v>2.2799999999999998</v>
      </c>
      <c r="K54">
        <v>0.11</v>
      </c>
      <c r="L54">
        <v>0.11</v>
      </c>
      <c r="M54">
        <v>5.14</v>
      </c>
      <c r="N54">
        <f t="shared" si="9"/>
        <v>11</v>
      </c>
      <c r="O54">
        <f t="shared" si="7"/>
        <v>10</v>
      </c>
      <c r="P54">
        <f t="shared" si="10"/>
        <v>5.14</v>
      </c>
      <c r="Q54">
        <f t="shared" si="11"/>
        <v>2.7</v>
      </c>
      <c r="R54">
        <f t="shared" si="3"/>
        <v>23.978693677134469</v>
      </c>
      <c r="S54">
        <f t="shared" si="4"/>
        <v>10.886326929419049</v>
      </c>
      <c r="T54">
        <f t="shared" si="5"/>
        <v>9.5033177771091243E-3</v>
      </c>
      <c r="U54">
        <f t="shared" si="6"/>
        <v>5.7255526111673989</v>
      </c>
      <c r="V54">
        <f t="shared" si="8"/>
        <v>10</v>
      </c>
    </row>
    <row r="55" spans="1:22">
      <c r="A55" t="s">
        <v>75</v>
      </c>
      <c r="B55">
        <v>1</v>
      </c>
      <c r="C55">
        <v>5</v>
      </c>
      <c r="D55">
        <v>5</v>
      </c>
      <c r="E55">
        <v>5</v>
      </c>
      <c r="F55" t="s">
        <v>50</v>
      </c>
      <c r="G55" t="s">
        <v>51</v>
      </c>
      <c r="H55" t="s">
        <v>80</v>
      </c>
      <c r="I55">
        <v>3.72</v>
      </c>
      <c r="J55">
        <v>3.17</v>
      </c>
      <c r="K55">
        <v>0.06</v>
      </c>
      <c r="L55">
        <v>0.06</v>
      </c>
      <c r="M55">
        <v>4.3899999999999997</v>
      </c>
      <c r="N55">
        <f t="shared" si="9"/>
        <v>6</v>
      </c>
      <c r="O55">
        <f t="shared" si="7"/>
        <v>5</v>
      </c>
      <c r="P55">
        <f t="shared" si="10"/>
        <v>4.3899999999999997</v>
      </c>
      <c r="Q55">
        <f t="shared" si="11"/>
        <v>3.4450000000000003</v>
      </c>
      <c r="R55">
        <f t="shared" si="3"/>
        <v>6.6031643346080591</v>
      </c>
      <c r="S55">
        <f t="shared" si="4"/>
        <v>2.9978366079120589</v>
      </c>
      <c r="T55">
        <f t="shared" si="5"/>
        <v>2.8274333882308137E-3</v>
      </c>
      <c r="U55">
        <f t="shared" si="6"/>
        <v>9.3211250381550013</v>
      </c>
      <c r="V55">
        <f t="shared" si="8"/>
        <v>5</v>
      </c>
    </row>
    <row r="56" spans="1:22">
      <c r="A56" t="s">
        <v>75</v>
      </c>
      <c r="B56">
        <v>1</v>
      </c>
      <c r="C56">
        <v>5</v>
      </c>
      <c r="D56">
        <v>5</v>
      </c>
      <c r="E56">
        <v>5</v>
      </c>
      <c r="F56" t="s">
        <v>50</v>
      </c>
      <c r="G56" t="s">
        <v>51</v>
      </c>
      <c r="H56" t="s">
        <v>80</v>
      </c>
      <c r="I56">
        <v>4.3099999999999996</v>
      </c>
      <c r="J56">
        <v>3.73</v>
      </c>
      <c r="K56">
        <v>7.0000000000000007E-2</v>
      </c>
      <c r="L56">
        <v>7.0000000000000007E-2</v>
      </c>
      <c r="M56">
        <v>4.28</v>
      </c>
      <c r="N56">
        <f t="shared" si="9"/>
        <v>7.0000000000000009</v>
      </c>
      <c r="O56">
        <f t="shared" si="7"/>
        <v>5</v>
      </c>
      <c r="P56">
        <f t="shared" si="10"/>
        <v>4.28</v>
      </c>
      <c r="Q56">
        <f t="shared" si="11"/>
        <v>4.0199999999999996</v>
      </c>
      <c r="R56">
        <f t="shared" si="3"/>
        <v>8.6582543842081332</v>
      </c>
      <c r="S56">
        <f t="shared" si="4"/>
        <v>3.9308474904304926</v>
      </c>
      <c r="T56">
        <f t="shared" si="5"/>
        <v>3.8484510006474969E-3</v>
      </c>
      <c r="U56">
        <f t="shared" si="6"/>
        <v>12.692348479768119</v>
      </c>
      <c r="V56">
        <f t="shared" si="8"/>
        <v>5</v>
      </c>
    </row>
    <row r="57" spans="1:22">
      <c r="A57" t="s">
        <v>75</v>
      </c>
      <c r="B57">
        <v>1</v>
      </c>
      <c r="C57">
        <v>5</v>
      </c>
      <c r="D57">
        <v>5</v>
      </c>
      <c r="E57">
        <v>5</v>
      </c>
      <c r="F57" t="s">
        <v>50</v>
      </c>
      <c r="G57" t="s">
        <v>51</v>
      </c>
      <c r="H57" t="s">
        <v>80</v>
      </c>
      <c r="I57">
        <v>7.13</v>
      </c>
      <c r="J57">
        <v>6.32</v>
      </c>
      <c r="K57">
        <v>7.0000000000000007E-2</v>
      </c>
      <c r="L57">
        <v>7.0000000000000007E-2</v>
      </c>
      <c r="M57">
        <v>5.78</v>
      </c>
      <c r="N57">
        <f t="shared" si="9"/>
        <v>7.0000000000000009</v>
      </c>
      <c r="O57">
        <f t="shared" si="7"/>
        <v>5</v>
      </c>
      <c r="P57">
        <f t="shared" si="10"/>
        <v>5.78</v>
      </c>
      <c r="Q57">
        <f t="shared" si="11"/>
        <v>6.7249999999999996</v>
      </c>
      <c r="R57">
        <f t="shared" si="3"/>
        <v>11.004891840934619</v>
      </c>
      <c r="S57">
        <f t="shared" si="4"/>
        <v>4.9962208957843171</v>
      </c>
      <c r="T57">
        <f t="shared" si="5"/>
        <v>3.8484510006474969E-3</v>
      </c>
      <c r="U57">
        <f t="shared" si="6"/>
        <v>35.520122813501715</v>
      </c>
      <c r="V57">
        <f t="shared" si="8"/>
        <v>5</v>
      </c>
    </row>
    <row r="58" spans="1:22">
      <c r="A58" t="s">
        <v>75</v>
      </c>
      <c r="B58">
        <v>1</v>
      </c>
      <c r="C58">
        <v>5</v>
      </c>
      <c r="D58">
        <v>5</v>
      </c>
      <c r="E58">
        <v>5</v>
      </c>
      <c r="F58" t="s">
        <v>52</v>
      </c>
      <c r="G58" t="s">
        <v>53</v>
      </c>
      <c r="H58" t="s">
        <v>81</v>
      </c>
      <c r="I58">
        <v>3.22</v>
      </c>
      <c r="J58">
        <v>3.66</v>
      </c>
      <c r="K58">
        <v>0.08</v>
      </c>
      <c r="L58">
        <v>0.08</v>
      </c>
      <c r="M58">
        <v>3.51</v>
      </c>
      <c r="N58">
        <f t="shared" si="9"/>
        <v>8</v>
      </c>
      <c r="O58">
        <f t="shared" si="7"/>
        <v>10</v>
      </c>
      <c r="P58">
        <f t="shared" si="10"/>
        <v>3.51</v>
      </c>
      <c r="Q58">
        <f t="shared" si="11"/>
        <v>3.4400000000000004</v>
      </c>
      <c r="R58">
        <f t="shared" si="3"/>
        <v>9.5211314865578132</v>
      </c>
      <c r="S58">
        <f t="shared" si="4"/>
        <v>4.3225936948972477</v>
      </c>
      <c r="T58">
        <f t="shared" si="5"/>
        <v>5.0265482457436689E-3</v>
      </c>
      <c r="U58">
        <f t="shared" si="6"/>
        <v>9.2940877063800453</v>
      </c>
      <c r="V58">
        <f t="shared" si="8"/>
        <v>10</v>
      </c>
    </row>
    <row r="59" spans="1:22">
      <c r="A59" t="s">
        <v>75</v>
      </c>
      <c r="B59">
        <v>1</v>
      </c>
      <c r="C59">
        <v>5</v>
      </c>
      <c r="D59">
        <v>5</v>
      </c>
      <c r="E59">
        <v>5</v>
      </c>
      <c r="F59" t="s">
        <v>47</v>
      </c>
      <c r="G59" t="s">
        <v>30</v>
      </c>
      <c r="H59" t="s">
        <v>68</v>
      </c>
      <c r="I59">
        <v>1.86</v>
      </c>
      <c r="J59">
        <v>1.98</v>
      </c>
      <c r="K59">
        <v>0.04</v>
      </c>
      <c r="L59">
        <v>0.04</v>
      </c>
      <c r="M59">
        <v>2.38</v>
      </c>
      <c r="N59">
        <f t="shared" si="9"/>
        <v>4</v>
      </c>
      <c r="O59">
        <f t="shared" si="7"/>
        <v>5</v>
      </c>
      <c r="P59">
        <f t="shared" si="10"/>
        <v>2.38</v>
      </c>
      <c r="Q59">
        <f t="shared" si="11"/>
        <v>1.92</v>
      </c>
      <c r="R59">
        <f t="shared" si="3"/>
        <v>2.3263792894496849</v>
      </c>
      <c r="S59">
        <f t="shared" si="4"/>
        <v>1.0561761974101569</v>
      </c>
      <c r="T59">
        <f t="shared" si="5"/>
        <v>1.2566370614359172E-3</v>
      </c>
      <c r="U59">
        <f t="shared" si="6"/>
        <v>2.8952917895483532</v>
      </c>
      <c r="V59">
        <f t="shared" si="8"/>
        <v>5</v>
      </c>
    </row>
    <row r="60" spans="1:22">
      <c r="A60" t="s">
        <v>75</v>
      </c>
      <c r="B60">
        <v>1</v>
      </c>
      <c r="C60">
        <v>5</v>
      </c>
      <c r="D60">
        <v>5</v>
      </c>
      <c r="E60">
        <v>5</v>
      </c>
      <c r="F60" t="s">
        <v>47</v>
      </c>
      <c r="G60" t="s">
        <v>30</v>
      </c>
      <c r="H60" t="s">
        <v>68</v>
      </c>
      <c r="I60">
        <v>2.2799999999999998</v>
      </c>
      <c r="J60">
        <v>2.15</v>
      </c>
      <c r="K60">
        <v>0.06</v>
      </c>
      <c r="L60">
        <v>0.06</v>
      </c>
      <c r="M60">
        <v>3.99</v>
      </c>
      <c r="N60">
        <f t="shared" si="9"/>
        <v>6</v>
      </c>
      <c r="O60">
        <f t="shared" si="7"/>
        <v>5</v>
      </c>
      <c r="P60">
        <f t="shared" si="10"/>
        <v>3.99</v>
      </c>
      <c r="Q60">
        <f t="shared" si="11"/>
        <v>2.2149999999999999</v>
      </c>
      <c r="R60">
        <f t="shared" si="3"/>
        <v>6.1646713543090588</v>
      </c>
      <c r="S60">
        <f t="shared" si="4"/>
        <v>2.7987607948563129</v>
      </c>
      <c r="T60">
        <f t="shared" si="5"/>
        <v>2.8274333882308137E-3</v>
      </c>
      <c r="U60">
        <f t="shared" si="6"/>
        <v>3.8533401042146451</v>
      </c>
      <c r="V60">
        <f t="shared" si="8"/>
        <v>5</v>
      </c>
    </row>
    <row r="61" spans="1:22">
      <c r="A61" t="s">
        <v>75</v>
      </c>
      <c r="B61">
        <v>1</v>
      </c>
      <c r="C61">
        <v>5</v>
      </c>
      <c r="D61">
        <v>5</v>
      </c>
      <c r="E61">
        <v>5</v>
      </c>
      <c r="F61" t="s">
        <v>47</v>
      </c>
      <c r="G61" t="s">
        <v>30</v>
      </c>
      <c r="H61" t="s">
        <v>68</v>
      </c>
      <c r="I61">
        <v>3.46</v>
      </c>
      <c r="J61">
        <v>3.82</v>
      </c>
      <c r="K61">
        <v>0.13</v>
      </c>
      <c r="L61">
        <v>0.13</v>
      </c>
      <c r="M61">
        <v>6.1</v>
      </c>
      <c r="N61">
        <f t="shared" si="9"/>
        <v>13</v>
      </c>
      <c r="O61">
        <f t="shared" si="7"/>
        <v>15</v>
      </c>
      <c r="P61">
        <f t="shared" si="10"/>
        <v>6.1</v>
      </c>
      <c r="Q61">
        <f t="shared" si="11"/>
        <v>3.6399999999999997</v>
      </c>
      <c r="R61">
        <f t="shared" si="3"/>
        <v>38.809685225693926</v>
      </c>
      <c r="S61">
        <f t="shared" si="4"/>
        <v>17.619597092465042</v>
      </c>
      <c r="T61">
        <f t="shared" si="5"/>
        <v>1.3273228961416878E-2</v>
      </c>
      <c r="U61">
        <f t="shared" si="6"/>
        <v>10.406211505750829</v>
      </c>
      <c r="V61">
        <f t="shared" si="8"/>
        <v>15</v>
      </c>
    </row>
    <row r="62" spans="1:22">
      <c r="A62" t="s">
        <v>75</v>
      </c>
      <c r="B62">
        <v>1</v>
      </c>
      <c r="C62">
        <v>5</v>
      </c>
      <c r="D62">
        <v>5</v>
      </c>
      <c r="E62">
        <v>5</v>
      </c>
      <c r="F62" t="s">
        <v>47</v>
      </c>
      <c r="G62" t="s">
        <v>30</v>
      </c>
      <c r="H62" t="s">
        <v>68</v>
      </c>
      <c r="I62">
        <v>5.13</v>
      </c>
      <c r="J62">
        <v>4.78</v>
      </c>
      <c r="K62">
        <v>0.11</v>
      </c>
      <c r="L62">
        <v>0.11</v>
      </c>
      <c r="M62">
        <v>3.69</v>
      </c>
      <c r="N62">
        <f t="shared" si="9"/>
        <v>11</v>
      </c>
      <c r="O62">
        <f t="shared" si="7"/>
        <v>10</v>
      </c>
      <c r="P62">
        <f t="shared" si="10"/>
        <v>3.69</v>
      </c>
      <c r="Q62">
        <f t="shared" si="11"/>
        <v>4.9550000000000001</v>
      </c>
      <c r="R62">
        <f t="shared" si="3"/>
        <v>17.964968745919673</v>
      </c>
      <c r="S62">
        <f t="shared" si="4"/>
        <v>8.1560958106475319</v>
      </c>
      <c r="T62">
        <f t="shared" si="5"/>
        <v>9.5033177771091243E-3</v>
      </c>
      <c r="U62">
        <f t="shared" si="6"/>
        <v>19.283115342688234</v>
      </c>
      <c r="V62">
        <f t="shared" si="8"/>
        <v>10</v>
      </c>
    </row>
    <row r="63" spans="1:22">
      <c r="A63" t="s">
        <v>75</v>
      </c>
      <c r="B63">
        <v>1</v>
      </c>
      <c r="C63">
        <v>5</v>
      </c>
      <c r="D63">
        <v>5</v>
      </c>
      <c r="E63">
        <v>5</v>
      </c>
      <c r="F63" t="s">
        <v>47</v>
      </c>
      <c r="G63" t="s">
        <v>30</v>
      </c>
      <c r="H63" t="s">
        <v>68</v>
      </c>
      <c r="I63">
        <v>6.86</v>
      </c>
      <c r="J63">
        <v>5.32</v>
      </c>
      <c r="K63">
        <v>0.14000000000000001</v>
      </c>
      <c r="L63">
        <v>0.14000000000000001</v>
      </c>
      <c r="M63">
        <v>5.57</v>
      </c>
      <c r="N63">
        <f t="shared" si="9"/>
        <v>14.000000000000002</v>
      </c>
      <c r="O63">
        <f t="shared" si="7"/>
        <v>15</v>
      </c>
      <c r="P63">
        <f t="shared" si="10"/>
        <v>5.57</v>
      </c>
      <c r="Q63">
        <f t="shared" si="11"/>
        <v>6.09</v>
      </c>
      <c r="R63">
        <f t="shared" si="3"/>
        <v>41.262920167518139</v>
      </c>
      <c r="S63">
        <f t="shared" si="4"/>
        <v>18.733365756053235</v>
      </c>
      <c r="T63">
        <f t="shared" si="5"/>
        <v>1.5393804002589988E-2</v>
      </c>
      <c r="U63">
        <f t="shared" si="6"/>
        <v>29.128925623900898</v>
      </c>
      <c r="V63">
        <f t="shared" si="8"/>
        <v>15</v>
      </c>
    </row>
    <row r="64" spans="1:22">
      <c r="A64" t="s">
        <v>75</v>
      </c>
      <c r="B64">
        <v>1</v>
      </c>
      <c r="C64">
        <v>6</v>
      </c>
      <c r="D64">
        <v>6</v>
      </c>
      <c r="E64">
        <v>6</v>
      </c>
      <c r="F64" t="s">
        <v>4</v>
      </c>
      <c r="G64" t="s">
        <v>34</v>
      </c>
      <c r="H64" t="s">
        <v>59</v>
      </c>
      <c r="I64">
        <v>2.12</v>
      </c>
      <c r="J64">
        <v>2.61</v>
      </c>
      <c r="K64">
        <v>0.04</v>
      </c>
      <c r="L64">
        <v>0.04</v>
      </c>
      <c r="M64">
        <v>2.91</v>
      </c>
      <c r="N64">
        <f t="shared" si="9"/>
        <v>4</v>
      </c>
      <c r="O64">
        <f t="shared" si="7"/>
        <v>5</v>
      </c>
      <c r="P64">
        <f t="shared" si="10"/>
        <v>2.91</v>
      </c>
      <c r="Q64">
        <f t="shared" si="11"/>
        <v>2.3650000000000002</v>
      </c>
      <c r="R64">
        <f t="shared" si="3"/>
        <v>2.5238284329796739</v>
      </c>
      <c r="S64">
        <f t="shared" si="4"/>
        <v>1.1458181085727719</v>
      </c>
      <c r="T64">
        <f t="shared" si="5"/>
        <v>1.2566370614359172E-3</v>
      </c>
      <c r="U64">
        <f t="shared" si="6"/>
        <v>4.3929086424686936</v>
      </c>
      <c r="V64">
        <f t="shared" si="8"/>
        <v>5</v>
      </c>
    </row>
    <row r="65" spans="1:22">
      <c r="A65" t="s">
        <v>75</v>
      </c>
      <c r="B65">
        <v>1</v>
      </c>
      <c r="C65">
        <v>6</v>
      </c>
      <c r="D65">
        <v>6</v>
      </c>
      <c r="E65">
        <v>6</v>
      </c>
      <c r="F65" t="s">
        <v>4</v>
      </c>
      <c r="G65" t="s">
        <v>34</v>
      </c>
      <c r="H65" t="s">
        <v>59</v>
      </c>
      <c r="I65">
        <v>2.36</v>
      </c>
      <c r="J65">
        <v>3.72</v>
      </c>
      <c r="K65">
        <v>0.06</v>
      </c>
      <c r="L65">
        <v>0.06</v>
      </c>
      <c r="M65">
        <v>3.27</v>
      </c>
      <c r="N65">
        <f t="shared" si="9"/>
        <v>6</v>
      </c>
      <c r="O65">
        <f t="shared" si="7"/>
        <v>5</v>
      </c>
      <c r="P65">
        <f t="shared" si="10"/>
        <v>3.27</v>
      </c>
      <c r="Q65">
        <f t="shared" si="11"/>
        <v>3.04</v>
      </c>
      <c r="R65">
        <f t="shared" si="3"/>
        <v>5.3765128118110521</v>
      </c>
      <c r="S65">
        <f t="shared" si="4"/>
        <v>2.4409368165622176</v>
      </c>
      <c r="T65">
        <f t="shared" si="5"/>
        <v>2.8274333882308137E-3</v>
      </c>
      <c r="U65">
        <f t="shared" si="6"/>
        <v>7.2583356668538581</v>
      </c>
      <c r="V65">
        <f t="shared" si="8"/>
        <v>5</v>
      </c>
    </row>
    <row r="66" spans="1:22">
      <c r="A66" t="s">
        <v>75</v>
      </c>
      <c r="B66">
        <v>1</v>
      </c>
      <c r="C66">
        <v>6</v>
      </c>
      <c r="D66">
        <v>6</v>
      </c>
      <c r="E66">
        <v>6</v>
      </c>
      <c r="F66" t="s">
        <v>4</v>
      </c>
      <c r="G66" t="s">
        <v>34</v>
      </c>
      <c r="H66" t="s">
        <v>59</v>
      </c>
      <c r="I66">
        <v>2.76</v>
      </c>
      <c r="J66">
        <v>2.91</v>
      </c>
      <c r="K66">
        <v>0.09</v>
      </c>
      <c r="L66">
        <v>0.09</v>
      </c>
      <c r="M66">
        <v>3.83</v>
      </c>
      <c r="N66">
        <f t="shared" ref="N66:N97" si="12">((K66+L66)/2)*100</f>
        <v>9</v>
      </c>
      <c r="O66">
        <f t="shared" si="7"/>
        <v>10</v>
      </c>
      <c r="P66">
        <f t="shared" ref="P66:P97" si="13">M66</f>
        <v>3.83</v>
      </c>
      <c r="Q66">
        <f t="shared" ref="Q66:Q97" si="14">(I66+J66)/2</f>
        <v>2.835</v>
      </c>
      <c r="R66">
        <f t="shared" ref="R66:R129" si="15">(0.026884+(0.001191*POWER(N66,2)*P66)+0.044529*N66-0.01516*P66)+(1.025041+0.023663*POWER(N66,2)*P66-0.17071*P66-0.09615*LOG(P66)+(-0.43154+0.011037*POWER(N66,2)*P66+0.113602*N66+0.307809*LOG(N66)))</f>
        <v>12.703796700470926</v>
      </c>
      <c r="S66">
        <f t="shared" ref="S66:S129" si="16">R66*0.454</f>
        <v>5.7675237020138006</v>
      </c>
      <c r="T66">
        <f t="shared" ref="T66:T129" si="17">PI()*(((N66/100)^2)/4)</f>
        <v>6.3617251235193305E-3</v>
      </c>
      <c r="U66">
        <f t="shared" ref="U66:U129" si="18">(PI()*Q66^2)/4</f>
        <v>6.3124217538120559</v>
      </c>
      <c r="V66">
        <f t="shared" si="8"/>
        <v>10</v>
      </c>
    </row>
    <row r="67" spans="1:22">
      <c r="A67" t="s">
        <v>75</v>
      </c>
      <c r="B67">
        <v>1</v>
      </c>
      <c r="C67">
        <v>6</v>
      </c>
      <c r="D67">
        <v>6</v>
      </c>
      <c r="E67">
        <v>6</v>
      </c>
      <c r="F67" t="s">
        <v>4</v>
      </c>
      <c r="G67" t="s">
        <v>34</v>
      </c>
      <c r="H67" t="s">
        <v>59</v>
      </c>
      <c r="I67">
        <v>2.86</v>
      </c>
      <c r="J67">
        <v>2.81</v>
      </c>
      <c r="K67">
        <v>0.08</v>
      </c>
      <c r="L67">
        <v>0.08</v>
      </c>
      <c r="M67">
        <v>3.74</v>
      </c>
      <c r="N67">
        <f t="shared" si="12"/>
        <v>8</v>
      </c>
      <c r="O67">
        <f t="shared" ref="O67:O130" si="19">IF(N67&lt;=0.4,0,IF(N67&lt;=7.5,5,IF(N67&lt;=12.5,10,IF(N67&lt;=17.5,15,IF(N67&lt;=22.5,20,IF(N67&lt;=27.5,25,IF(N67&lt;=32.5,30,IF(N67&lt;=37.5,35,0))))))))</f>
        <v>10</v>
      </c>
      <c r="P67">
        <f t="shared" si="13"/>
        <v>3.74</v>
      </c>
      <c r="Q67">
        <f t="shared" si="14"/>
        <v>2.835</v>
      </c>
      <c r="R67">
        <f t="shared" si="15"/>
        <v>10.004046581254427</v>
      </c>
      <c r="S67">
        <f t="shared" si="16"/>
        <v>4.5418371478895097</v>
      </c>
      <c r="T67">
        <f t="shared" si="17"/>
        <v>5.0265482457436689E-3</v>
      </c>
      <c r="U67">
        <f t="shared" si="18"/>
        <v>6.3124217538120559</v>
      </c>
      <c r="V67">
        <f t="shared" ref="V67:V130" si="20">IF(N67&lt;=0.4,0,IF(N67&lt;=7.5,5,IF(N67&lt;=12.5,10,IF(N67&lt;=17.5,15,IF(N67&lt;=22.5,20,IF(N67&lt;=27.5,25,IF(N67&lt;=32.5,30,IF(N67&lt;=37.5,35,0))))))))</f>
        <v>10</v>
      </c>
    </row>
    <row r="68" spans="1:22">
      <c r="A68" t="s">
        <v>75</v>
      </c>
      <c r="B68">
        <v>1</v>
      </c>
      <c r="C68">
        <v>6</v>
      </c>
      <c r="D68">
        <v>6</v>
      </c>
      <c r="E68">
        <v>6</v>
      </c>
      <c r="F68" t="s">
        <v>4</v>
      </c>
      <c r="G68" t="s">
        <v>34</v>
      </c>
      <c r="H68" t="s">
        <v>59</v>
      </c>
      <c r="I68">
        <v>3.03</v>
      </c>
      <c r="J68">
        <v>3.31</v>
      </c>
      <c r="K68">
        <v>0.05</v>
      </c>
      <c r="L68">
        <v>0.05</v>
      </c>
      <c r="M68">
        <v>3.18</v>
      </c>
      <c r="N68">
        <f t="shared" si="12"/>
        <v>5</v>
      </c>
      <c r="O68">
        <f t="shared" si="19"/>
        <v>5</v>
      </c>
      <c r="P68">
        <f t="shared" si="13"/>
        <v>3.18</v>
      </c>
      <c r="Q68">
        <f t="shared" si="14"/>
        <v>3.17</v>
      </c>
      <c r="R68">
        <f t="shared" si="15"/>
        <v>3.840148790478163</v>
      </c>
      <c r="S68">
        <f t="shared" si="16"/>
        <v>1.743427550877086</v>
      </c>
      <c r="T68">
        <f t="shared" si="17"/>
        <v>1.9634954084936209E-3</v>
      </c>
      <c r="U68">
        <f t="shared" si="18"/>
        <v>7.8923876041646182</v>
      </c>
      <c r="V68">
        <f t="shared" si="20"/>
        <v>5</v>
      </c>
    </row>
    <row r="69" spans="1:22">
      <c r="A69" t="s">
        <v>75</v>
      </c>
      <c r="B69">
        <v>1</v>
      </c>
      <c r="C69">
        <v>6</v>
      </c>
      <c r="D69">
        <v>6</v>
      </c>
      <c r="E69">
        <v>6</v>
      </c>
      <c r="F69" t="s">
        <v>4</v>
      </c>
      <c r="G69" t="s">
        <v>34</v>
      </c>
      <c r="H69" t="s">
        <v>59</v>
      </c>
      <c r="I69">
        <v>3.36</v>
      </c>
      <c r="J69">
        <v>2.71</v>
      </c>
      <c r="K69">
        <v>7.0000000000000007E-2</v>
      </c>
      <c r="L69">
        <v>7.0000000000000007E-2</v>
      </c>
      <c r="M69">
        <v>3.45</v>
      </c>
      <c r="N69">
        <f t="shared" si="12"/>
        <v>7.0000000000000009</v>
      </c>
      <c r="O69">
        <f t="shared" si="19"/>
        <v>5</v>
      </c>
      <c r="P69">
        <f t="shared" si="13"/>
        <v>3.45</v>
      </c>
      <c r="Q69">
        <f t="shared" si="14"/>
        <v>3.0350000000000001</v>
      </c>
      <c r="R69">
        <f t="shared" si="15"/>
        <v>7.3618415266074555</v>
      </c>
      <c r="S69">
        <f t="shared" si="16"/>
        <v>3.342276053079785</v>
      </c>
      <c r="T69">
        <f t="shared" si="17"/>
        <v>3.8484510006474969E-3</v>
      </c>
      <c r="U69">
        <f t="shared" si="18"/>
        <v>7.2344791976406606</v>
      </c>
      <c r="V69">
        <f t="shared" si="20"/>
        <v>5</v>
      </c>
    </row>
    <row r="70" spans="1:22">
      <c r="A70" t="s">
        <v>75</v>
      </c>
      <c r="B70">
        <v>1</v>
      </c>
      <c r="C70">
        <v>6</v>
      </c>
      <c r="D70">
        <v>6</v>
      </c>
      <c r="E70">
        <v>6</v>
      </c>
      <c r="F70" t="s">
        <v>4</v>
      </c>
      <c r="G70" t="s">
        <v>34</v>
      </c>
      <c r="H70" t="s">
        <v>59</v>
      </c>
      <c r="I70">
        <v>3.71</v>
      </c>
      <c r="J70">
        <v>3.56</v>
      </c>
      <c r="K70">
        <v>0.1</v>
      </c>
      <c r="L70">
        <v>0.1</v>
      </c>
      <c r="M70">
        <v>3.3</v>
      </c>
      <c r="N70">
        <f t="shared" si="12"/>
        <v>10</v>
      </c>
      <c r="O70">
        <f t="shared" si="19"/>
        <v>10</v>
      </c>
      <c r="P70">
        <f t="shared" si="13"/>
        <v>3.3</v>
      </c>
      <c r="Q70">
        <f t="shared" si="14"/>
        <v>3.6349999999999998</v>
      </c>
      <c r="R70">
        <f t="shared" si="15"/>
        <v>13.69030788468074</v>
      </c>
      <c r="S70">
        <f t="shared" si="16"/>
        <v>6.2153997796450557</v>
      </c>
      <c r="T70">
        <f t="shared" si="17"/>
        <v>7.8539816339744835E-3</v>
      </c>
      <c r="U70">
        <f t="shared" si="18"/>
        <v>10.377642647557247</v>
      </c>
      <c r="V70">
        <f t="shared" si="20"/>
        <v>10</v>
      </c>
    </row>
    <row r="71" spans="1:22">
      <c r="A71" t="s">
        <v>75</v>
      </c>
      <c r="B71">
        <v>1</v>
      </c>
      <c r="C71">
        <v>6</v>
      </c>
      <c r="D71">
        <v>6</v>
      </c>
      <c r="E71">
        <v>6</v>
      </c>
      <c r="F71" t="s">
        <v>4</v>
      </c>
      <c r="G71" t="s">
        <v>34</v>
      </c>
      <c r="H71" t="s">
        <v>59</v>
      </c>
      <c r="I71">
        <v>3.72</v>
      </c>
      <c r="J71">
        <v>3.28</v>
      </c>
      <c r="K71">
        <v>0.04</v>
      </c>
      <c r="L71">
        <v>0.04</v>
      </c>
      <c r="M71">
        <v>3.45</v>
      </c>
      <c r="N71">
        <f t="shared" si="12"/>
        <v>4</v>
      </c>
      <c r="O71">
        <f t="shared" si="19"/>
        <v>5</v>
      </c>
      <c r="P71">
        <f t="shared" si="13"/>
        <v>3.45</v>
      </c>
      <c r="Q71">
        <f t="shared" si="14"/>
        <v>3.5</v>
      </c>
      <c r="R71">
        <f t="shared" si="15"/>
        <v>2.7264488778793732</v>
      </c>
      <c r="S71">
        <f t="shared" si="16"/>
        <v>1.2378077905572356</v>
      </c>
      <c r="T71">
        <f t="shared" si="17"/>
        <v>1.2566370614359172E-3</v>
      </c>
      <c r="U71">
        <f t="shared" si="18"/>
        <v>9.6211275016187408</v>
      </c>
      <c r="V71">
        <f t="shared" si="20"/>
        <v>5</v>
      </c>
    </row>
    <row r="72" spans="1:22">
      <c r="A72" t="s">
        <v>75</v>
      </c>
      <c r="B72">
        <v>1</v>
      </c>
      <c r="C72">
        <v>6</v>
      </c>
      <c r="D72">
        <v>6</v>
      </c>
      <c r="E72">
        <v>6</v>
      </c>
      <c r="F72" t="s">
        <v>4</v>
      </c>
      <c r="G72" t="s">
        <v>34</v>
      </c>
      <c r="H72" t="s">
        <v>59</v>
      </c>
      <c r="I72">
        <v>4.8600000000000003</v>
      </c>
      <c r="J72">
        <v>3.62</v>
      </c>
      <c r="K72">
        <v>0.1</v>
      </c>
      <c r="L72">
        <v>0.1</v>
      </c>
      <c r="M72">
        <v>3.94</v>
      </c>
      <c r="N72">
        <f t="shared" si="12"/>
        <v>10</v>
      </c>
      <c r="O72">
        <f t="shared" si="19"/>
        <v>10</v>
      </c>
      <c r="P72">
        <f t="shared" si="13"/>
        <v>3.94</v>
      </c>
      <c r="Q72">
        <f t="shared" si="14"/>
        <v>4.24</v>
      </c>
      <c r="R72">
        <f t="shared" si="15"/>
        <v>15.860973238271471</v>
      </c>
      <c r="S72">
        <f t="shared" si="16"/>
        <v>7.2008818501752483</v>
      </c>
      <c r="T72">
        <f t="shared" si="17"/>
        <v>7.8539816339744835E-3</v>
      </c>
      <c r="U72">
        <f t="shared" si="18"/>
        <v>14.119574022293968</v>
      </c>
      <c r="V72">
        <f t="shared" si="20"/>
        <v>10</v>
      </c>
    </row>
    <row r="73" spans="1:22">
      <c r="A73" t="s">
        <v>75</v>
      </c>
      <c r="B73">
        <v>1</v>
      </c>
      <c r="C73">
        <v>6</v>
      </c>
      <c r="D73">
        <v>6</v>
      </c>
      <c r="E73">
        <v>6</v>
      </c>
      <c r="F73" t="s">
        <v>47</v>
      </c>
      <c r="G73" t="s">
        <v>30</v>
      </c>
      <c r="H73" t="s">
        <v>68</v>
      </c>
      <c r="I73">
        <v>3.1</v>
      </c>
      <c r="J73">
        <v>3.31</v>
      </c>
      <c r="K73">
        <v>0.05</v>
      </c>
      <c r="L73">
        <v>0.05</v>
      </c>
      <c r="M73">
        <v>2.79</v>
      </c>
      <c r="N73">
        <f t="shared" si="12"/>
        <v>5</v>
      </c>
      <c r="O73">
        <f t="shared" si="19"/>
        <v>5</v>
      </c>
      <c r="P73">
        <f t="shared" si="13"/>
        <v>2.79</v>
      </c>
      <c r="Q73">
        <f t="shared" si="14"/>
        <v>3.2050000000000001</v>
      </c>
      <c r="R73">
        <f t="shared" si="15"/>
        <v>3.5681643639199097</v>
      </c>
      <c r="S73">
        <f t="shared" si="16"/>
        <v>1.6199466212196389</v>
      </c>
      <c r="T73">
        <f t="shared" si="17"/>
        <v>1.9634954084936209E-3</v>
      </c>
      <c r="U73">
        <f t="shared" si="18"/>
        <v>8.0676295693726736</v>
      </c>
      <c r="V73">
        <f t="shared" si="20"/>
        <v>5</v>
      </c>
    </row>
    <row r="74" spans="1:22">
      <c r="A74" t="s">
        <v>75</v>
      </c>
      <c r="B74">
        <v>1</v>
      </c>
      <c r="C74">
        <v>6</v>
      </c>
      <c r="D74">
        <v>6</v>
      </c>
      <c r="E74">
        <v>6</v>
      </c>
      <c r="F74" t="s">
        <v>47</v>
      </c>
      <c r="G74" t="s">
        <v>30</v>
      </c>
      <c r="H74" t="s">
        <v>68</v>
      </c>
      <c r="I74">
        <v>5.36</v>
      </c>
      <c r="J74">
        <v>5.61</v>
      </c>
      <c r="K74">
        <v>0.12</v>
      </c>
      <c r="L74">
        <v>0.12</v>
      </c>
      <c r="M74">
        <v>5.0599999999999996</v>
      </c>
      <c r="N74">
        <f t="shared" si="12"/>
        <v>12</v>
      </c>
      <c r="O74">
        <f t="shared" si="19"/>
        <v>10</v>
      </c>
      <c r="P74">
        <f t="shared" si="13"/>
        <v>5.0599999999999996</v>
      </c>
      <c r="Q74">
        <f t="shared" si="14"/>
        <v>5.4850000000000003</v>
      </c>
      <c r="R74">
        <f t="shared" si="15"/>
        <v>27.993550667970524</v>
      </c>
      <c r="S74">
        <f t="shared" si="16"/>
        <v>12.709072003258619</v>
      </c>
      <c r="T74">
        <f t="shared" si="17"/>
        <v>1.1309733552923255E-2</v>
      </c>
      <c r="U74">
        <f t="shared" si="18"/>
        <v>23.628880460398999</v>
      </c>
      <c r="V74">
        <f t="shared" si="20"/>
        <v>10</v>
      </c>
    </row>
    <row r="75" spans="1:22">
      <c r="A75" t="s">
        <v>75</v>
      </c>
      <c r="B75">
        <v>1</v>
      </c>
      <c r="C75">
        <v>7</v>
      </c>
      <c r="D75">
        <v>7</v>
      </c>
      <c r="E75">
        <v>7</v>
      </c>
      <c r="F75" t="s">
        <v>13</v>
      </c>
      <c r="G75" t="s">
        <v>14</v>
      </c>
      <c r="H75" t="s">
        <v>63</v>
      </c>
      <c r="I75">
        <v>3.31</v>
      </c>
      <c r="J75">
        <v>2.72</v>
      </c>
      <c r="K75">
        <v>0.03</v>
      </c>
      <c r="L75">
        <v>0.03</v>
      </c>
      <c r="M75">
        <v>3.19</v>
      </c>
      <c r="N75">
        <f t="shared" si="12"/>
        <v>3</v>
      </c>
      <c r="O75">
        <f t="shared" si="19"/>
        <v>5</v>
      </c>
      <c r="P75">
        <f t="shared" si="13"/>
        <v>3.19</v>
      </c>
      <c r="Q75">
        <f t="shared" si="14"/>
        <v>3.0150000000000001</v>
      </c>
      <c r="R75">
        <f t="shared" si="15"/>
        <v>1.6307060521180565</v>
      </c>
      <c r="S75">
        <f t="shared" si="16"/>
        <v>0.74034054766159774</v>
      </c>
      <c r="T75">
        <f t="shared" si="17"/>
        <v>7.0685834705770342E-4</v>
      </c>
      <c r="U75">
        <f t="shared" si="18"/>
        <v>7.1394460198695695</v>
      </c>
      <c r="V75">
        <f t="shared" si="20"/>
        <v>5</v>
      </c>
    </row>
    <row r="76" spans="1:22">
      <c r="A76" t="s">
        <v>75</v>
      </c>
      <c r="B76">
        <v>1</v>
      </c>
      <c r="C76">
        <v>7</v>
      </c>
      <c r="D76">
        <v>7</v>
      </c>
      <c r="E76">
        <v>7</v>
      </c>
      <c r="F76" t="s">
        <v>4</v>
      </c>
      <c r="G76" t="s">
        <v>34</v>
      </c>
      <c r="H76" t="s">
        <v>59</v>
      </c>
      <c r="I76">
        <v>3.2</v>
      </c>
      <c r="J76">
        <v>3.56</v>
      </c>
      <c r="K76">
        <v>0.1</v>
      </c>
      <c r="L76">
        <v>0.1</v>
      </c>
      <c r="M76">
        <v>3.81</v>
      </c>
      <c r="N76">
        <f t="shared" si="12"/>
        <v>10</v>
      </c>
      <c r="O76">
        <f t="shared" si="19"/>
        <v>10</v>
      </c>
      <c r="P76">
        <f t="shared" si="13"/>
        <v>3.81</v>
      </c>
      <c r="Q76">
        <f t="shared" si="14"/>
        <v>3.38</v>
      </c>
      <c r="R76">
        <f t="shared" si="15"/>
        <v>15.419954363588786</v>
      </c>
      <c r="S76">
        <f t="shared" si="16"/>
        <v>7.0006592810693089</v>
      </c>
      <c r="T76">
        <f t="shared" si="17"/>
        <v>7.8539816339744835E-3</v>
      </c>
      <c r="U76">
        <f t="shared" si="18"/>
        <v>8.9727027779178066</v>
      </c>
      <c r="V76">
        <f t="shared" si="20"/>
        <v>10</v>
      </c>
    </row>
    <row r="77" spans="1:22">
      <c r="A77" t="s">
        <v>75</v>
      </c>
      <c r="B77">
        <v>1</v>
      </c>
      <c r="C77">
        <v>7</v>
      </c>
      <c r="D77">
        <v>7</v>
      </c>
      <c r="E77">
        <v>7</v>
      </c>
      <c r="F77" t="s">
        <v>4</v>
      </c>
      <c r="G77" t="s">
        <v>34</v>
      </c>
      <c r="H77" t="s">
        <v>59</v>
      </c>
      <c r="I77">
        <v>4.03</v>
      </c>
      <c r="J77">
        <v>4.71</v>
      </c>
      <c r="K77">
        <v>0.12</v>
      </c>
      <c r="L77">
        <v>0.12</v>
      </c>
      <c r="M77">
        <v>3.63</v>
      </c>
      <c r="N77">
        <f t="shared" si="12"/>
        <v>12</v>
      </c>
      <c r="O77">
        <f t="shared" si="19"/>
        <v>10</v>
      </c>
      <c r="P77">
        <f t="shared" si="13"/>
        <v>3.63</v>
      </c>
      <c r="Q77">
        <f t="shared" si="14"/>
        <v>4.37</v>
      </c>
      <c r="R77">
        <f t="shared" si="15"/>
        <v>20.882539098167449</v>
      </c>
      <c r="S77">
        <f t="shared" si="16"/>
        <v>9.4806727505680222</v>
      </c>
      <c r="T77">
        <f t="shared" si="17"/>
        <v>1.1309733552923255E-2</v>
      </c>
      <c r="U77">
        <f t="shared" si="18"/>
        <v>14.998670186584731</v>
      </c>
      <c r="V77">
        <f t="shared" si="20"/>
        <v>10</v>
      </c>
    </row>
    <row r="78" spans="1:22">
      <c r="A78" t="s">
        <v>75</v>
      </c>
      <c r="B78">
        <v>1</v>
      </c>
      <c r="C78">
        <v>7</v>
      </c>
      <c r="D78">
        <v>7</v>
      </c>
      <c r="E78">
        <v>7</v>
      </c>
      <c r="F78" t="s">
        <v>8</v>
      </c>
      <c r="G78" t="s">
        <v>32</v>
      </c>
      <c r="H78" t="s">
        <v>61</v>
      </c>
      <c r="I78">
        <v>2.86</v>
      </c>
      <c r="J78">
        <v>2.31</v>
      </c>
      <c r="K78">
        <v>0.08</v>
      </c>
      <c r="L78">
        <v>0.08</v>
      </c>
      <c r="M78">
        <v>3.63</v>
      </c>
      <c r="N78">
        <f t="shared" si="12"/>
        <v>8</v>
      </c>
      <c r="O78">
        <f t="shared" si="19"/>
        <v>10</v>
      </c>
      <c r="P78">
        <f t="shared" si="13"/>
        <v>3.63</v>
      </c>
      <c r="Q78">
        <f t="shared" si="14"/>
        <v>2.585</v>
      </c>
      <c r="R78">
        <f t="shared" si="15"/>
        <v>9.7730662238087795</v>
      </c>
      <c r="S78">
        <f t="shared" si="16"/>
        <v>4.4369720656091864</v>
      </c>
      <c r="T78">
        <f t="shared" si="17"/>
        <v>5.0265482457436689E-3</v>
      </c>
      <c r="U78">
        <f t="shared" si="18"/>
        <v>5.2482072424085136</v>
      </c>
      <c r="V78">
        <f t="shared" si="20"/>
        <v>10</v>
      </c>
    </row>
    <row r="79" spans="1:22">
      <c r="A79" t="s">
        <v>75</v>
      </c>
      <c r="B79">
        <v>1</v>
      </c>
      <c r="C79">
        <v>7</v>
      </c>
      <c r="D79">
        <v>7</v>
      </c>
      <c r="E79">
        <v>7</v>
      </c>
      <c r="F79" t="s">
        <v>47</v>
      </c>
      <c r="G79" t="s">
        <v>30</v>
      </c>
      <c r="H79" t="s">
        <v>68</v>
      </c>
      <c r="I79">
        <v>2.12</v>
      </c>
      <c r="J79">
        <v>2.91</v>
      </c>
      <c r="K79">
        <v>0.08</v>
      </c>
      <c r="L79">
        <v>0.08</v>
      </c>
      <c r="M79">
        <v>2.4</v>
      </c>
      <c r="N79">
        <f t="shared" si="12"/>
        <v>8</v>
      </c>
      <c r="O79">
        <f t="shared" si="19"/>
        <v>10</v>
      </c>
      <c r="P79">
        <f t="shared" si="13"/>
        <v>2.4</v>
      </c>
      <c r="Q79">
        <f t="shared" si="14"/>
        <v>2.5150000000000001</v>
      </c>
      <c r="R79">
        <f t="shared" si="15"/>
        <v>7.1936245149154319</v>
      </c>
      <c r="S79">
        <f t="shared" si="16"/>
        <v>3.2659055297716062</v>
      </c>
      <c r="T79">
        <f t="shared" si="17"/>
        <v>5.0265482457436689E-3</v>
      </c>
      <c r="U79">
        <f t="shared" si="18"/>
        <v>4.9678200980756255</v>
      </c>
      <c r="V79">
        <f t="shared" si="20"/>
        <v>10</v>
      </c>
    </row>
    <row r="80" spans="1:22">
      <c r="A80" t="s">
        <v>75</v>
      </c>
      <c r="B80">
        <v>1</v>
      </c>
      <c r="C80">
        <v>7</v>
      </c>
      <c r="D80">
        <v>7</v>
      </c>
      <c r="E80">
        <v>7</v>
      </c>
      <c r="F80" t="s">
        <v>47</v>
      </c>
      <c r="G80" t="s">
        <v>30</v>
      </c>
      <c r="H80" t="s">
        <v>68</v>
      </c>
      <c r="I80">
        <v>2.56</v>
      </c>
      <c r="J80">
        <v>3.32</v>
      </c>
      <c r="K80">
        <v>0.08</v>
      </c>
      <c r="L80">
        <v>0.08</v>
      </c>
      <c r="M80">
        <v>3.45</v>
      </c>
      <c r="N80">
        <f t="shared" si="12"/>
        <v>8</v>
      </c>
      <c r="O80">
        <f t="shared" si="19"/>
        <v>10</v>
      </c>
      <c r="P80">
        <f t="shared" si="13"/>
        <v>3.45</v>
      </c>
      <c r="Q80">
        <f t="shared" si="14"/>
        <v>2.94</v>
      </c>
      <c r="R80">
        <f t="shared" si="15"/>
        <v>9.395182219814707</v>
      </c>
      <c r="S80">
        <f t="shared" si="16"/>
        <v>4.2654127277958773</v>
      </c>
      <c r="T80">
        <f t="shared" si="17"/>
        <v>5.0265482457436689E-3</v>
      </c>
      <c r="U80">
        <f t="shared" si="18"/>
        <v>6.7886675651421831</v>
      </c>
      <c r="V80">
        <f t="shared" si="20"/>
        <v>10</v>
      </c>
    </row>
    <row r="81" spans="1:22">
      <c r="A81" t="s">
        <v>75</v>
      </c>
      <c r="B81">
        <v>1</v>
      </c>
      <c r="C81">
        <v>7</v>
      </c>
      <c r="D81">
        <v>7</v>
      </c>
      <c r="E81">
        <v>7</v>
      </c>
      <c r="F81" t="s">
        <v>47</v>
      </c>
      <c r="G81" t="s">
        <v>30</v>
      </c>
      <c r="H81" t="s">
        <v>68</v>
      </c>
      <c r="I81">
        <v>3.13</v>
      </c>
      <c r="J81">
        <v>3.27</v>
      </c>
      <c r="K81">
        <v>0.05</v>
      </c>
      <c r="L81">
        <v>0.05</v>
      </c>
      <c r="M81">
        <v>3.23</v>
      </c>
      <c r="N81">
        <f t="shared" si="12"/>
        <v>5</v>
      </c>
      <c r="O81">
        <f t="shared" si="19"/>
        <v>5</v>
      </c>
      <c r="P81">
        <f t="shared" si="13"/>
        <v>3.23</v>
      </c>
      <c r="Q81">
        <f t="shared" si="14"/>
        <v>3.2</v>
      </c>
      <c r="R81">
        <f t="shared" si="15"/>
        <v>3.8750675855425301</v>
      </c>
      <c r="S81">
        <f t="shared" si="16"/>
        <v>1.7592806838363086</v>
      </c>
      <c r="T81">
        <f t="shared" si="17"/>
        <v>1.9634954084936209E-3</v>
      </c>
      <c r="U81">
        <f t="shared" si="18"/>
        <v>8.0424771931898711</v>
      </c>
      <c r="V81">
        <f t="shared" si="20"/>
        <v>5</v>
      </c>
    </row>
    <row r="82" spans="1:22">
      <c r="A82" t="s">
        <v>75</v>
      </c>
      <c r="B82">
        <v>1</v>
      </c>
      <c r="C82">
        <v>7</v>
      </c>
      <c r="D82">
        <v>7</v>
      </c>
      <c r="E82">
        <v>7</v>
      </c>
      <c r="F82" t="s">
        <v>47</v>
      </c>
      <c r="G82" t="s">
        <v>30</v>
      </c>
      <c r="H82" t="s">
        <v>68</v>
      </c>
      <c r="I82">
        <v>3.36</v>
      </c>
      <c r="J82">
        <v>2.81</v>
      </c>
      <c r="K82">
        <v>0.08</v>
      </c>
      <c r="L82">
        <v>0.08</v>
      </c>
      <c r="M82">
        <v>3.38</v>
      </c>
      <c r="N82">
        <f t="shared" si="12"/>
        <v>8</v>
      </c>
      <c r="O82">
        <f t="shared" si="19"/>
        <v>10</v>
      </c>
      <c r="P82">
        <f t="shared" si="13"/>
        <v>3.38</v>
      </c>
      <c r="Q82">
        <f t="shared" si="14"/>
        <v>3.085</v>
      </c>
      <c r="R82">
        <f t="shared" si="15"/>
        <v>9.2482574050743072</v>
      </c>
      <c r="S82">
        <f t="shared" si="16"/>
        <v>4.1987088619037358</v>
      </c>
      <c r="T82">
        <f t="shared" si="17"/>
        <v>5.0265482457436689E-3</v>
      </c>
      <c r="U82">
        <f t="shared" si="18"/>
        <v>7.4748110356402799</v>
      </c>
      <c r="V82">
        <f t="shared" si="20"/>
        <v>10</v>
      </c>
    </row>
    <row r="83" spans="1:22">
      <c r="A83" t="s">
        <v>75</v>
      </c>
      <c r="B83">
        <v>1</v>
      </c>
      <c r="C83">
        <v>7</v>
      </c>
      <c r="D83">
        <v>7</v>
      </c>
      <c r="E83">
        <v>7</v>
      </c>
      <c r="F83" t="s">
        <v>47</v>
      </c>
      <c r="G83" t="s">
        <v>30</v>
      </c>
      <c r="H83" t="s">
        <v>68</v>
      </c>
      <c r="I83">
        <v>5.13</v>
      </c>
      <c r="J83">
        <v>5.87</v>
      </c>
      <c r="K83">
        <v>0.13</v>
      </c>
      <c r="L83">
        <v>0.13</v>
      </c>
      <c r="M83">
        <v>4.59</v>
      </c>
      <c r="N83">
        <f t="shared" si="12"/>
        <v>13</v>
      </c>
      <c r="O83">
        <f t="shared" si="19"/>
        <v>15</v>
      </c>
      <c r="P83">
        <f t="shared" si="13"/>
        <v>4.59</v>
      </c>
      <c r="Q83">
        <f t="shared" si="14"/>
        <v>5.5</v>
      </c>
      <c r="R83">
        <f t="shared" si="15"/>
        <v>29.94320080961581</v>
      </c>
      <c r="S83">
        <f t="shared" si="16"/>
        <v>13.594213167565577</v>
      </c>
      <c r="T83">
        <f t="shared" si="17"/>
        <v>1.3273228961416878E-2</v>
      </c>
      <c r="U83">
        <f t="shared" si="18"/>
        <v>23.758294442772812</v>
      </c>
      <c r="V83">
        <f t="shared" si="20"/>
        <v>15</v>
      </c>
    </row>
    <row r="84" spans="1:22">
      <c r="A84" t="s">
        <v>75</v>
      </c>
      <c r="B84">
        <v>1</v>
      </c>
      <c r="C84">
        <v>7</v>
      </c>
      <c r="D84">
        <v>7</v>
      </c>
      <c r="E84">
        <v>7</v>
      </c>
      <c r="F84" t="s">
        <v>47</v>
      </c>
      <c r="G84" t="s">
        <v>30</v>
      </c>
      <c r="H84" t="s">
        <v>68</v>
      </c>
      <c r="I84">
        <v>6.86</v>
      </c>
      <c r="J84">
        <v>7.51</v>
      </c>
      <c r="K84">
        <v>0.17</v>
      </c>
      <c r="L84">
        <v>0.17</v>
      </c>
      <c r="M84">
        <v>5.78</v>
      </c>
      <c r="N84">
        <f t="shared" si="12"/>
        <v>17</v>
      </c>
      <c r="O84">
        <f t="shared" si="19"/>
        <v>15</v>
      </c>
      <c r="P84">
        <f t="shared" si="13"/>
        <v>5.78</v>
      </c>
      <c r="Q84">
        <f t="shared" si="14"/>
        <v>7.1850000000000005</v>
      </c>
      <c r="R84">
        <f t="shared" si="15"/>
        <v>62.492811510376391</v>
      </c>
      <c r="S84">
        <f t="shared" si="16"/>
        <v>28.371736425710882</v>
      </c>
      <c r="T84">
        <f t="shared" si="17"/>
        <v>2.2698006922186261E-2</v>
      </c>
      <c r="U84">
        <f t="shared" si="18"/>
        <v>40.545571501816639</v>
      </c>
      <c r="V84">
        <f t="shared" si="20"/>
        <v>15</v>
      </c>
    </row>
    <row r="85" spans="1:22">
      <c r="A85" t="s">
        <v>75</v>
      </c>
      <c r="B85">
        <v>1</v>
      </c>
      <c r="C85">
        <v>8</v>
      </c>
      <c r="D85">
        <v>8</v>
      </c>
      <c r="E85">
        <v>8</v>
      </c>
      <c r="F85" t="s">
        <v>13</v>
      </c>
      <c r="G85" t="s">
        <v>14</v>
      </c>
      <c r="H85" t="s">
        <v>63</v>
      </c>
      <c r="I85">
        <v>2.4300000000000002</v>
      </c>
      <c r="J85">
        <v>2.0299999999999998</v>
      </c>
      <c r="K85">
        <v>0.03</v>
      </c>
      <c r="L85">
        <v>0.03</v>
      </c>
      <c r="M85">
        <v>3.48</v>
      </c>
      <c r="N85">
        <f t="shared" si="12"/>
        <v>3</v>
      </c>
      <c r="O85">
        <f t="shared" si="19"/>
        <v>5</v>
      </c>
      <c r="P85">
        <f t="shared" si="13"/>
        <v>3.48</v>
      </c>
      <c r="Q85">
        <f t="shared" si="14"/>
        <v>2.23</v>
      </c>
      <c r="R85">
        <f t="shared" si="15"/>
        <v>1.6668458919885412</v>
      </c>
      <c r="S85">
        <f t="shared" si="16"/>
        <v>0.75674803496279774</v>
      </c>
      <c r="T85">
        <f t="shared" si="17"/>
        <v>7.0685834705770342E-4</v>
      </c>
      <c r="U85">
        <f t="shared" si="18"/>
        <v>3.9057065267591704</v>
      </c>
      <c r="V85">
        <f t="shared" si="20"/>
        <v>5</v>
      </c>
    </row>
    <row r="86" spans="1:22">
      <c r="A86" t="s">
        <v>75</v>
      </c>
      <c r="B86">
        <v>1</v>
      </c>
      <c r="C86">
        <v>8</v>
      </c>
      <c r="D86">
        <v>8</v>
      </c>
      <c r="E86">
        <v>8</v>
      </c>
      <c r="F86" t="s">
        <v>13</v>
      </c>
      <c r="G86" t="s">
        <v>14</v>
      </c>
      <c r="H86" t="s">
        <v>63</v>
      </c>
      <c r="I86">
        <v>2.5299999999999998</v>
      </c>
      <c r="J86">
        <v>2.17</v>
      </c>
      <c r="K86">
        <v>0.06</v>
      </c>
      <c r="L86">
        <v>0.06</v>
      </c>
      <c r="M86">
        <v>3.26</v>
      </c>
      <c r="N86">
        <f t="shared" si="12"/>
        <v>6</v>
      </c>
      <c r="O86">
        <f t="shared" si="19"/>
        <v>5</v>
      </c>
      <c r="P86">
        <f t="shared" si="13"/>
        <v>3.26</v>
      </c>
      <c r="Q86">
        <f t="shared" si="14"/>
        <v>2.3499999999999996</v>
      </c>
      <c r="R86">
        <f t="shared" si="15"/>
        <v>5.3655786459828061</v>
      </c>
      <c r="S86">
        <f t="shared" si="16"/>
        <v>2.4359727052761939</v>
      </c>
      <c r="T86">
        <f t="shared" si="17"/>
        <v>2.8274333882308137E-3</v>
      </c>
      <c r="U86">
        <f t="shared" si="18"/>
        <v>4.3373613573624068</v>
      </c>
      <c r="V86">
        <f t="shared" si="20"/>
        <v>5</v>
      </c>
    </row>
    <row r="87" spans="1:22">
      <c r="A87" t="s">
        <v>75</v>
      </c>
      <c r="B87">
        <v>1</v>
      </c>
      <c r="C87">
        <v>8</v>
      </c>
      <c r="D87">
        <v>8</v>
      </c>
      <c r="E87">
        <v>8</v>
      </c>
      <c r="F87" t="s">
        <v>4</v>
      </c>
      <c r="G87" t="s">
        <v>34</v>
      </c>
      <c r="H87" t="s">
        <v>59</v>
      </c>
      <c r="I87">
        <v>2.8</v>
      </c>
      <c r="J87">
        <v>2.71</v>
      </c>
      <c r="K87">
        <v>7.0000000000000007E-2</v>
      </c>
      <c r="L87">
        <v>7.0000000000000007E-2</v>
      </c>
      <c r="M87">
        <v>3.1</v>
      </c>
      <c r="N87">
        <f t="shared" si="12"/>
        <v>7.0000000000000009</v>
      </c>
      <c r="O87">
        <f t="shared" si="19"/>
        <v>5</v>
      </c>
      <c r="P87">
        <f t="shared" si="13"/>
        <v>3.1</v>
      </c>
      <c r="Q87">
        <f t="shared" si="14"/>
        <v>2.7549999999999999</v>
      </c>
      <c r="R87">
        <f t="shared" si="15"/>
        <v>6.8158322557365851</v>
      </c>
      <c r="S87">
        <f t="shared" si="16"/>
        <v>3.0943878441044097</v>
      </c>
      <c r="T87">
        <f t="shared" si="17"/>
        <v>3.8484510006474969E-3</v>
      </c>
      <c r="U87">
        <f t="shared" si="18"/>
        <v>5.9611916951407169</v>
      </c>
      <c r="V87">
        <f t="shared" si="20"/>
        <v>5</v>
      </c>
    </row>
    <row r="88" spans="1:22">
      <c r="A88" t="s">
        <v>75</v>
      </c>
      <c r="B88">
        <v>1</v>
      </c>
      <c r="C88">
        <v>8</v>
      </c>
      <c r="D88">
        <v>8</v>
      </c>
      <c r="E88">
        <v>8</v>
      </c>
      <c r="F88" t="s">
        <v>54</v>
      </c>
      <c r="G88" t="s">
        <v>51</v>
      </c>
      <c r="H88" t="s">
        <v>80</v>
      </c>
      <c r="I88">
        <v>3.5</v>
      </c>
      <c r="J88">
        <v>3.72</v>
      </c>
      <c r="K88">
        <v>0.09</v>
      </c>
      <c r="L88">
        <v>0.09</v>
      </c>
      <c r="M88">
        <v>4.17</v>
      </c>
      <c r="N88">
        <f t="shared" si="12"/>
        <v>9</v>
      </c>
      <c r="O88">
        <f t="shared" si="19"/>
        <v>10</v>
      </c>
      <c r="P88">
        <f t="shared" si="13"/>
        <v>4.17</v>
      </c>
      <c r="Q88">
        <f t="shared" si="14"/>
        <v>3.6100000000000003</v>
      </c>
      <c r="R88">
        <f t="shared" si="15"/>
        <v>13.625487520902281</v>
      </c>
      <c r="S88">
        <f t="shared" si="16"/>
        <v>6.1859713344896354</v>
      </c>
      <c r="T88">
        <f t="shared" si="17"/>
        <v>6.3617251235193305E-3</v>
      </c>
      <c r="U88">
        <f t="shared" si="18"/>
        <v>10.235387405211887</v>
      </c>
      <c r="V88">
        <f t="shared" si="20"/>
        <v>10</v>
      </c>
    </row>
    <row r="89" spans="1:22">
      <c r="A89" t="s">
        <v>75</v>
      </c>
      <c r="B89">
        <v>1</v>
      </c>
      <c r="C89">
        <v>8</v>
      </c>
      <c r="D89">
        <v>8</v>
      </c>
      <c r="E89">
        <v>8</v>
      </c>
      <c r="F89" t="s">
        <v>8</v>
      </c>
      <c r="G89" t="s">
        <v>32</v>
      </c>
      <c r="H89" t="s">
        <v>61</v>
      </c>
      <c r="I89">
        <v>1.37</v>
      </c>
      <c r="J89">
        <v>1.21</v>
      </c>
      <c r="K89">
        <v>0.04</v>
      </c>
      <c r="L89">
        <v>0.04</v>
      </c>
      <c r="M89">
        <v>3.04</v>
      </c>
      <c r="N89">
        <f t="shared" si="12"/>
        <v>4</v>
      </c>
      <c r="O89">
        <f t="shared" si="19"/>
        <v>5</v>
      </c>
      <c r="P89">
        <f t="shared" si="13"/>
        <v>3.04</v>
      </c>
      <c r="Q89">
        <f t="shared" si="14"/>
        <v>1.29</v>
      </c>
      <c r="R89">
        <f t="shared" si="15"/>
        <v>2.5724936288066877</v>
      </c>
      <c r="S89">
        <f t="shared" si="16"/>
        <v>1.1679121074782364</v>
      </c>
      <c r="T89">
        <f t="shared" si="17"/>
        <v>1.2566370614359172E-3</v>
      </c>
      <c r="U89">
        <f t="shared" si="18"/>
        <v>1.3069810837096938</v>
      </c>
      <c r="V89">
        <f t="shared" si="20"/>
        <v>5</v>
      </c>
    </row>
    <row r="90" spans="1:22">
      <c r="A90" t="s">
        <v>75</v>
      </c>
      <c r="B90">
        <v>1</v>
      </c>
      <c r="C90">
        <v>8</v>
      </c>
      <c r="D90">
        <v>8</v>
      </c>
      <c r="E90">
        <v>8</v>
      </c>
      <c r="F90" t="s">
        <v>8</v>
      </c>
      <c r="G90" t="s">
        <v>32</v>
      </c>
      <c r="H90" t="s">
        <v>61</v>
      </c>
      <c r="I90">
        <v>1.86</v>
      </c>
      <c r="J90">
        <v>1.91</v>
      </c>
      <c r="K90">
        <v>0.03</v>
      </c>
      <c r="L90">
        <v>0.03</v>
      </c>
      <c r="M90">
        <v>3.06</v>
      </c>
      <c r="N90">
        <f t="shared" si="12"/>
        <v>3</v>
      </c>
      <c r="O90">
        <f t="shared" si="19"/>
        <v>5</v>
      </c>
      <c r="P90">
        <f t="shared" si="13"/>
        <v>3.06</v>
      </c>
      <c r="Q90">
        <f t="shared" si="14"/>
        <v>1.885</v>
      </c>
      <c r="R90">
        <f t="shared" si="15"/>
        <v>1.6146140411378009</v>
      </c>
      <c r="S90">
        <f t="shared" si="16"/>
        <v>0.73303477467656164</v>
      </c>
      <c r="T90">
        <f t="shared" si="17"/>
        <v>7.0685834705770342E-4</v>
      </c>
      <c r="U90">
        <f t="shared" si="18"/>
        <v>2.790696389137898</v>
      </c>
      <c r="V90">
        <f t="shared" si="20"/>
        <v>5</v>
      </c>
    </row>
    <row r="91" spans="1:22">
      <c r="A91" t="s">
        <v>75</v>
      </c>
      <c r="B91">
        <v>1</v>
      </c>
      <c r="C91">
        <v>8</v>
      </c>
      <c r="D91">
        <v>8</v>
      </c>
      <c r="E91">
        <v>8</v>
      </c>
      <c r="F91" t="s">
        <v>8</v>
      </c>
      <c r="G91" t="s">
        <v>32</v>
      </c>
      <c r="H91" t="s">
        <v>61</v>
      </c>
      <c r="I91">
        <v>2.04</v>
      </c>
      <c r="J91">
        <v>2.13</v>
      </c>
      <c r="K91">
        <v>0.03</v>
      </c>
      <c r="L91">
        <v>0.03</v>
      </c>
      <c r="M91">
        <v>2.61</v>
      </c>
      <c r="N91">
        <f t="shared" si="12"/>
        <v>3</v>
      </c>
      <c r="O91">
        <f t="shared" si="19"/>
        <v>5</v>
      </c>
      <c r="P91">
        <f t="shared" si="13"/>
        <v>2.61</v>
      </c>
      <c r="Q91">
        <f t="shared" si="14"/>
        <v>2.085</v>
      </c>
      <c r="R91">
        <f t="shared" si="15"/>
        <v>1.5595391215134289</v>
      </c>
      <c r="S91">
        <f t="shared" si="16"/>
        <v>0.70803076116709673</v>
      </c>
      <c r="T91">
        <f t="shared" si="17"/>
        <v>7.0685834705770342E-4</v>
      </c>
      <c r="U91">
        <f t="shared" si="18"/>
        <v>3.4143025308754722</v>
      </c>
      <c r="V91">
        <f t="shared" si="20"/>
        <v>5</v>
      </c>
    </row>
    <row r="92" spans="1:22">
      <c r="A92" t="s">
        <v>75</v>
      </c>
      <c r="B92">
        <v>1</v>
      </c>
      <c r="C92">
        <v>8</v>
      </c>
      <c r="D92">
        <v>8</v>
      </c>
      <c r="E92">
        <v>8</v>
      </c>
      <c r="F92" t="s">
        <v>8</v>
      </c>
      <c r="G92" t="s">
        <v>32</v>
      </c>
      <c r="H92" t="s">
        <v>61</v>
      </c>
      <c r="I92">
        <v>2.7</v>
      </c>
      <c r="J92">
        <v>2.5</v>
      </c>
      <c r="K92">
        <v>0.05</v>
      </c>
      <c r="L92">
        <v>0.05</v>
      </c>
      <c r="M92">
        <v>2.85</v>
      </c>
      <c r="N92">
        <f t="shared" si="12"/>
        <v>5</v>
      </c>
      <c r="O92">
        <f t="shared" si="19"/>
        <v>5</v>
      </c>
      <c r="P92">
        <f t="shared" si="13"/>
        <v>2.85</v>
      </c>
      <c r="Q92">
        <f t="shared" si="14"/>
        <v>2.6</v>
      </c>
      <c r="R92">
        <f t="shared" si="15"/>
        <v>3.6099601747748467</v>
      </c>
      <c r="S92">
        <f t="shared" si="16"/>
        <v>1.6389219193477804</v>
      </c>
      <c r="T92">
        <f t="shared" si="17"/>
        <v>1.9634954084936209E-3</v>
      </c>
      <c r="U92">
        <f t="shared" si="18"/>
        <v>5.3092915845667505</v>
      </c>
      <c r="V92">
        <f t="shared" si="20"/>
        <v>5</v>
      </c>
    </row>
    <row r="93" spans="1:22">
      <c r="A93" t="s">
        <v>75</v>
      </c>
      <c r="B93">
        <v>1</v>
      </c>
      <c r="C93">
        <v>8</v>
      </c>
      <c r="D93">
        <v>8</v>
      </c>
      <c r="E93">
        <v>8</v>
      </c>
      <c r="F93" t="s">
        <v>47</v>
      </c>
      <c r="G93" t="s">
        <v>30</v>
      </c>
      <c r="H93" t="s">
        <v>68</v>
      </c>
      <c r="I93">
        <v>3.93</v>
      </c>
      <c r="J93">
        <v>3.71</v>
      </c>
      <c r="K93">
        <v>7.0000000000000007E-2</v>
      </c>
      <c r="L93">
        <v>7.0000000000000007E-2</v>
      </c>
      <c r="M93">
        <v>3.47</v>
      </c>
      <c r="N93">
        <f t="shared" si="12"/>
        <v>7.0000000000000009</v>
      </c>
      <c r="O93">
        <f t="shared" si="19"/>
        <v>5</v>
      </c>
      <c r="P93">
        <f t="shared" si="13"/>
        <v>3.47</v>
      </c>
      <c r="Q93">
        <f t="shared" si="14"/>
        <v>3.8200000000000003</v>
      </c>
      <c r="R93">
        <f t="shared" si="15"/>
        <v>7.3930559335976085</v>
      </c>
      <c r="S93">
        <f t="shared" si="16"/>
        <v>3.3564473938533141</v>
      </c>
      <c r="T93">
        <f t="shared" si="17"/>
        <v>3.8484510006474969E-3</v>
      </c>
      <c r="U93">
        <f t="shared" si="18"/>
        <v>11.460844159560926</v>
      </c>
      <c r="V93">
        <f t="shared" si="20"/>
        <v>5</v>
      </c>
    </row>
    <row r="94" spans="1:22">
      <c r="A94" t="s">
        <v>75</v>
      </c>
      <c r="B94">
        <v>1</v>
      </c>
      <c r="C94">
        <v>8</v>
      </c>
      <c r="D94">
        <v>8</v>
      </c>
      <c r="E94">
        <v>8</v>
      </c>
      <c r="F94" t="s">
        <v>47</v>
      </c>
      <c r="G94" t="s">
        <v>30</v>
      </c>
      <c r="H94" t="s">
        <v>68</v>
      </c>
      <c r="I94">
        <v>4.28</v>
      </c>
      <c r="J94">
        <v>4.13</v>
      </c>
      <c r="K94">
        <v>0.05</v>
      </c>
      <c r="L94">
        <v>0.05</v>
      </c>
      <c r="M94">
        <v>2.16</v>
      </c>
      <c r="N94">
        <f t="shared" si="12"/>
        <v>5</v>
      </c>
      <c r="O94">
        <f t="shared" si="19"/>
        <v>5</v>
      </c>
      <c r="P94">
        <f t="shared" si="13"/>
        <v>2.16</v>
      </c>
      <c r="Q94">
        <f t="shared" si="14"/>
        <v>4.2050000000000001</v>
      </c>
      <c r="R94">
        <f t="shared" si="15"/>
        <v>3.1306663298915041</v>
      </c>
      <c r="S94">
        <f t="shared" si="16"/>
        <v>1.4213225137707428</v>
      </c>
      <c r="T94">
        <f t="shared" si="17"/>
        <v>1.9634954084936209E-3</v>
      </c>
      <c r="U94">
        <f t="shared" si="18"/>
        <v>13.887429960147765</v>
      </c>
      <c r="V94">
        <f t="shared" si="20"/>
        <v>5</v>
      </c>
    </row>
    <row r="95" spans="1:22">
      <c r="A95" t="s">
        <v>75</v>
      </c>
      <c r="B95">
        <v>1</v>
      </c>
      <c r="C95">
        <v>9</v>
      </c>
      <c r="D95">
        <v>9</v>
      </c>
      <c r="E95">
        <v>9</v>
      </c>
      <c r="F95" t="s">
        <v>13</v>
      </c>
      <c r="G95" t="s">
        <v>14</v>
      </c>
      <c r="H95" t="s">
        <v>63</v>
      </c>
      <c r="I95">
        <v>1.32</v>
      </c>
      <c r="J95">
        <v>1.56</v>
      </c>
      <c r="K95">
        <v>0.05</v>
      </c>
      <c r="L95">
        <v>0.05</v>
      </c>
      <c r="M95">
        <v>4.7300000000000004</v>
      </c>
      <c r="N95">
        <f t="shared" si="12"/>
        <v>5</v>
      </c>
      <c r="O95">
        <f t="shared" si="19"/>
        <v>5</v>
      </c>
      <c r="P95">
        <f t="shared" si="13"/>
        <v>4.7300000000000004</v>
      </c>
      <c r="Q95">
        <f t="shared" si="14"/>
        <v>1.44</v>
      </c>
      <c r="R95">
        <f t="shared" si="15"/>
        <v>4.9262470093827258</v>
      </c>
      <c r="S95">
        <f t="shared" si="16"/>
        <v>2.2365161422597577</v>
      </c>
      <c r="T95">
        <f t="shared" si="17"/>
        <v>1.9634954084936209E-3</v>
      </c>
      <c r="U95">
        <f t="shared" si="18"/>
        <v>1.6286016316209486</v>
      </c>
      <c r="V95">
        <f t="shared" si="20"/>
        <v>5</v>
      </c>
    </row>
    <row r="96" spans="1:22">
      <c r="A96" t="s">
        <v>75</v>
      </c>
      <c r="B96">
        <v>1</v>
      </c>
      <c r="C96">
        <v>9</v>
      </c>
      <c r="D96">
        <v>9</v>
      </c>
      <c r="E96">
        <v>9</v>
      </c>
      <c r="F96" t="s">
        <v>13</v>
      </c>
      <c r="G96" t="s">
        <v>14</v>
      </c>
      <c r="H96" t="s">
        <v>63</v>
      </c>
      <c r="I96">
        <v>1.53</v>
      </c>
      <c r="J96">
        <v>1.58</v>
      </c>
      <c r="K96">
        <v>0.03</v>
      </c>
      <c r="L96">
        <v>0.03</v>
      </c>
      <c r="M96">
        <v>3.87</v>
      </c>
      <c r="N96">
        <f t="shared" si="12"/>
        <v>3</v>
      </c>
      <c r="O96">
        <f t="shared" si="19"/>
        <v>5</v>
      </c>
      <c r="P96">
        <f t="shared" si="13"/>
        <v>3.87</v>
      </c>
      <c r="Q96">
        <f t="shared" si="14"/>
        <v>1.5550000000000002</v>
      </c>
      <c r="R96">
        <f t="shared" si="15"/>
        <v>1.7158984370074364</v>
      </c>
      <c r="S96">
        <f t="shared" si="16"/>
        <v>0.77901789040137615</v>
      </c>
      <c r="T96">
        <f t="shared" si="17"/>
        <v>7.0685834705770342E-4</v>
      </c>
      <c r="U96">
        <f t="shared" si="18"/>
        <v>1.8991123940491152</v>
      </c>
      <c r="V96">
        <f t="shared" si="20"/>
        <v>5</v>
      </c>
    </row>
    <row r="97" spans="1:22">
      <c r="A97" t="s">
        <v>75</v>
      </c>
      <c r="B97">
        <v>1</v>
      </c>
      <c r="C97">
        <v>9</v>
      </c>
      <c r="D97">
        <v>9</v>
      </c>
      <c r="E97">
        <v>9</v>
      </c>
      <c r="F97" t="s">
        <v>13</v>
      </c>
      <c r="G97" t="s">
        <v>14</v>
      </c>
      <c r="H97" t="s">
        <v>63</v>
      </c>
      <c r="I97">
        <v>1.9</v>
      </c>
      <c r="J97">
        <v>1.47</v>
      </c>
      <c r="K97">
        <v>0.04</v>
      </c>
      <c r="L97">
        <v>0.04</v>
      </c>
      <c r="M97">
        <v>4.68</v>
      </c>
      <c r="N97">
        <f t="shared" si="12"/>
        <v>4</v>
      </c>
      <c r="O97">
        <f t="shared" si="19"/>
        <v>5</v>
      </c>
      <c r="P97">
        <f t="shared" si="13"/>
        <v>4.68</v>
      </c>
      <c r="Q97">
        <f t="shared" si="14"/>
        <v>1.6850000000000001</v>
      </c>
      <c r="R97">
        <f t="shared" si="15"/>
        <v>3.191430825097592</v>
      </c>
      <c r="S97">
        <f t="shared" si="16"/>
        <v>1.4489095945943069</v>
      </c>
      <c r="T97">
        <f t="shared" si="17"/>
        <v>1.2566370614359172E-3</v>
      </c>
      <c r="U97">
        <f t="shared" si="18"/>
        <v>2.2299221004721201</v>
      </c>
      <c r="V97">
        <f t="shared" si="20"/>
        <v>5</v>
      </c>
    </row>
    <row r="98" spans="1:22">
      <c r="A98" t="s">
        <v>75</v>
      </c>
      <c r="B98">
        <v>1</v>
      </c>
      <c r="C98">
        <v>9</v>
      </c>
      <c r="D98">
        <v>9</v>
      </c>
      <c r="E98">
        <v>9</v>
      </c>
      <c r="F98" t="s">
        <v>13</v>
      </c>
      <c r="G98" t="s">
        <v>14</v>
      </c>
      <c r="H98" t="s">
        <v>63</v>
      </c>
      <c r="I98">
        <v>1.97</v>
      </c>
      <c r="J98">
        <v>1.85</v>
      </c>
      <c r="K98">
        <v>0.04</v>
      </c>
      <c r="L98">
        <v>0.04</v>
      </c>
      <c r="M98">
        <v>3.9</v>
      </c>
      <c r="N98">
        <f t="shared" ref="N98:N129" si="21">((K98+L98)/2)*100</f>
        <v>4</v>
      </c>
      <c r="O98">
        <f t="shared" si="19"/>
        <v>5</v>
      </c>
      <c r="P98">
        <f t="shared" ref="P98:P129" si="22">M98</f>
        <v>3.9</v>
      </c>
      <c r="Q98">
        <f t="shared" ref="Q98:Q129" si="23">(I98+J98)/2</f>
        <v>1.9100000000000001</v>
      </c>
      <c r="R98">
        <f t="shared" si="15"/>
        <v>2.8961030219050712</v>
      </c>
      <c r="S98">
        <f t="shared" si="16"/>
        <v>1.3148307719449024</v>
      </c>
      <c r="T98">
        <f t="shared" si="17"/>
        <v>1.2566370614359172E-3</v>
      </c>
      <c r="U98">
        <f t="shared" si="18"/>
        <v>2.8652110398902315</v>
      </c>
      <c r="V98">
        <f t="shared" si="20"/>
        <v>5</v>
      </c>
    </row>
    <row r="99" spans="1:22">
      <c r="A99" t="s">
        <v>75</v>
      </c>
      <c r="B99">
        <v>1</v>
      </c>
      <c r="C99">
        <v>9</v>
      </c>
      <c r="D99">
        <v>9</v>
      </c>
      <c r="E99">
        <v>9</v>
      </c>
      <c r="F99" t="s">
        <v>13</v>
      </c>
      <c r="G99" t="s">
        <v>14</v>
      </c>
      <c r="H99" t="s">
        <v>63</v>
      </c>
      <c r="I99">
        <v>3.37</v>
      </c>
      <c r="J99">
        <v>2.86</v>
      </c>
      <c r="K99">
        <v>0.1</v>
      </c>
      <c r="L99">
        <v>0.1</v>
      </c>
      <c r="M99">
        <v>4.38</v>
      </c>
      <c r="N99">
        <f t="shared" si="21"/>
        <v>10</v>
      </c>
      <c r="O99">
        <f t="shared" si="19"/>
        <v>10</v>
      </c>
      <c r="P99">
        <f t="shared" si="22"/>
        <v>4.38</v>
      </c>
      <c r="Q99">
        <f t="shared" si="23"/>
        <v>3.1150000000000002</v>
      </c>
      <c r="R99">
        <f t="shared" si="15"/>
        <v>17.353973664275031</v>
      </c>
      <c r="S99">
        <f t="shared" si="16"/>
        <v>7.8787040435808642</v>
      </c>
      <c r="T99">
        <f t="shared" si="17"/>
        <v>7.8539816339744835E-3</v>
      </c>
      <c r="U99">
        <f t="shared" si="18"/>
        <v>7.620895094032206</v>
      </c>
      <c r="V99">
        <f t="shared" si="20"/>
        <v>10</v>
      </c>
    </row>
    <row r="100" spans="1:22">
      <c r="A100" t="s">
        <v>75</v>
      </c>
      <c r="B100">
        <v>1</v>
      </c>
      <c r="C100">
        <v>9</v>
      </c>
      <c r="D100">
        <v>9</v>
      </c>
      <c r="E100">
        <v>9</v>
      </c>
      <c r="F100" t="s">
        <v>4</v>
      </c>
      <c r="G100" t="s">
        <v>34</v>
      </c>
      <c r="H100" t="s">
        <v>59</v>
      </c>
      <c r="I100">
        <v>4.03</v>
      </c>
      <c r="J100">
        <v>3.13</v>
      </c>
      <c r="K100">
        <v>7.0000000000000007E-2</v>
      </c>
      <c r="L100">
        <v>7.0000000000000007E-2</v>
      </c>
      <c r="M100">
        <v>3.93</v>
      </c>
      <c r="N100">
        <f t="shared" si="21"/>
        <v>7.0000000000000009</v>
      </c>
      <c r="O100">
        <f t="shared" si="19"/>
        <v>5</v>
      </c>
      <c r="P100">
        <f t="shared" si="22"/>
        <v>3.93</v>
      </c>
      <c r="Q100">
        <f t="shared" si="23"/>
        <v>3.58</v>
      </c>
      <c r="R100">
        <f t="shared" si="15"/>
        <v>8.111340708880153</v>
      </c>
      <c r="S100">
        <f t="shared" si="16"/>
        <v>3.6825486818315896</v>
      </c>
      <c r="T100">
        <f t="shared" si="17"/>
        <v>3.8484510006474969E-3</v>
      </c>
      <c r="U100">
        <f t="shared" si="18"/>
        <v>10.065977021367056</v>
      </c>
      <c r="V100">
        <f t="shared" si="20"/>
        <v>5</v>
      </c>
    </row>
    <row r="101" spans="1:22">
      <c r="A101" t="s">
        <v>75</v>
      </c>
      <c r="B101">
        <v>1</v>
      </c>
      <c r="C101">
        <v>9</v>
      </c>
      <c r="D101">
        <v>9</v>
      </c>
      <c r="E101">
        <v>9</v>
      </c>
      <c r="F101" t="s">
        <v>4</v>
      </c>
      <c r="G101" t="s">
        <v>34</v>
      </c>
      <c r="H101" t="s">
        <v>59</v>
      </c>
      <c r="I101">
        <v>4.3</v>
      </c>
      <c r="J101">
        <v>3.91</v>
      </c>
      <c r="K101">
        <v>0.15</v>
      </c>
      <c r="L101">
        <v>0.15</v>
      </c>
      <c r="M101">
        <v>4.8499999999999996</v>
      </c>
      <c r="N101">
        <f t="shared" si="21"/>
        <v>15</v>
      </c>
      <c r="O101">
        <f t="shared" si="19"/>
        <v>15</v>
      </c>
      <c r="P101">
        <f t="shared" si="22"/>
        <v>4.8499999999999996</v>
      </c>
      <c r="Q101">
        <f t="shared" si="23"/>
        <v>4.1050000000000004</v>
      </c>
      <c r="R101">
        <f t="shared" si="15"/>
        <v>41.553011656192062</v>
      </c>
      <c r="S101">
        <f t="shared" si="16"/>
        <v>18.865067291911195</v>
      </c>
      <c r="T101">
        <f t="shared" si="17"/>
        <v>1.7671458676442587E-2</v>
      </c>
      <c r="U101">
        <f t="shared" si="18"/>
        <v>13.234764086364489</v>
      </c>
      <c r="V101">
        <f t="shared" si="20"/>
        <v>15</v>
      </c>
    </row>
    <row r="102" spans="1:22">
      <c r="A102" t="s">
        <v>75</v>
      </c>
      <c r="B102">
        <v>1</v>
      </c>
      <c r="C102">
        <v>9</v>
      </c>
      <c r="D102">
        <v>9</v>
      </c>
      <c r="E102">
        <v>9</v>
      </c>
      <c r="F102" t="s">
        <v>4</v>
      </c>
      <c r="G102" t="s">
        <v>34</v>
      </c>
      <c r="H102" t="s">
        <v>59</v>
      </c>
      <c r="I102">
        <v>4.87</v>
      </c>
      <c r="J102">
        <v>4.5</v>
      </c>
      <c r="K102">
        <v>0.1</v>
      </c>
      <c r="L102">
        <v>0.1</v>
      </c>
      <c r="M102">
        <v>4.16</v>
      </c>
      <c r="N102">
        <f t="shared" si="21"/>
        <v>10</v>
      </c>
      <c r="O102">
        <f t="shared" si="19"/>
        <v>10</v>
      </c>
      <c r="P102">
        <f t="shared" si="22"/>
        <v>4.16</v>
      </c>
      <c r="Q102">
        <f t="shared" si="23"/>
        <v>4.6850000000000005</v>
      </c>
      <c r="R102">
        <f t="shared" si="15"/>
        <v>16.607414976260237</v>
      </c>
      <c r="S102">
        <f t="shared" si="16"/>
        <v>7.539766399222148</v>
      </c>
      <c r="T102">
        <f t="shared" si="17"/>
        <v>7.8539816339744835E-3</v>
      </c>
      <c r="U102">
        <f t="shared" si="18"/>
        <v>17.23888100299736</v>
      </c>
      <c r="V102">
        <f t="shared" si="20"/>
        <v>10</v>
      </c>
    </row>
    <row r="103" spans="1:22">
      <c r="A103" t="s">
        <v>75</v>
      </c>
      <c r="B103">
        <v>1</v>
      </c>
      <c r="C103">
        <v>9</v>
      </c>
      <c r="D103">
        <v>9</v>
      </c>
      <c r="E103">
        <v>9</v>
      </c>
      <c r="F103" t="s">
        <v>4</v>
      </c>
      <c r="G103" t="s">
        <v>34</v>
      </c>
      <c r="H103" t="s">
        <v>59</v>
      </c>
      <c r="I103">
        <v>6.13</v>
      </c>
      <c r="J103">
        <v>4.8600000000000003</v>
      </c>
      <c r="K103">
        <v>0.15</v>
      </c>
      <c r="L103">
        <v>0.15</v>
      </c>
      <c r="M103">
        <v>4.12</v>
      </c>
      <c r="N103">
        <f t="shared" si="21"/>
        <v>15</v>
      </c>
      <c r="O103">
        <f t="shared" si="19"/>
        <v>15</v>
      </c>
      <c r="P103">
        <f t="shared" si="22"/>
        <v>4.12</v>
      </c>
      <c r="Q103">
        <f t="shared" si="23"/>
        <v>5.4950000000000001</v>
      </c>
      <c r="R103">
        <f t="shared" si="15"/>
        <v>35.800411707037092</v>
      </c>
      <c r="S103">
        <f t="shared" si="16"/>
        <v>16.253386914994842</v>
      </c>
      <c r="T103">
        <f t="shared" si="17"/>
        <v>1.7671458676442587E-2</v>
      </c>
      <c r="U103">
        <f t="shared" si="18"/>
        <v>23.715117178740037</v>
      </c>
      <c r="V103">
        <f t="shared" si="20"/>
        <v>15</v>
      </c>
    </row>
    <row r="104" spans="1:22">
      <c r="A104" t="s">
        <v>75</v>
      </c>
      <c r="B104">
        <v>1</v>
      </c>
      <c r="C104">
        <v>9</v>
      </c>
      <c r="D104">
        <v>9</v>
      </c>
      <c r="E104">
        <v>9</v>
      </c>
      <c r="F104" t="s">
        <v>4</v>
      </c>
      <c r="G104" t="s">
        <v>34</v>
      </c>
      <c r="H104" t="s">
        <v>59</v>
      </c>
      <c r="I104">
        <v>7.13</v>
      </c>
      <c r="J104">
        <v>7.98</v>
      </c>
      <c r="K104">
        <v>0.05</v>
      </c>
      <c r="L104">
        <v>0.05</v>
      </c>
      <c r="M104">
        <v>4.04</v>
      </c>
      <c r="N104">
        <f t="shared" si="21"/>
        <v>5</v>
      </c>
      <c r="O104">
        <f t="shared" si="19"/>
        <v>5</v>
      </c>
      <c r="P104">
        <f t="shared" si="22"/>
        <v>4.04</v>
      </c>
      <c r="Q104">
        <f t="shared" si="23"/>
        <v>7.5549999999999997</v>
      </c>
      <c r="R104">
        <f t="shared" si="15"/>
        <v>4.4419618898092805</v>
      </c>
      <c r="S104">
        <f t="shared" si="16"/>
        <v>2.0166506979734136</v>
      </c>
      <c r="T104">
        <f t="shared" si="17"/>
        <v>1.9634954084936209E-3</v>
      </c>
      <c r="U104">
        <f t="shared" si="18"/>
        <v>44.828976005353638</v>
      </c>
      <c r="V104">
        <f t="shared" si="20"/>
        <v>5</v>
      </c>
    </row>
    <row r="105" spans="1:22">
      <c r="A105" t="s">
        <v>75</v>
      </c>
      <c r="B105">
        <v>1</v>
      </c>
      <c r="C105">
        <v>9</v>
      </c>
      <c r="D105">
        <v>9</v>
      </c>
      <c r="E105">
        <v>9</v>
      </c>
      <c r="F105" t="s">
        <v>21</v>
      </c>
      <c r="G105" t="s">
        <v>22</v>
      </c>
      <c r="H105" t="s">
        <v>67</v>
      </c>
      <c r="I105">
        <v>7.56</v>
      </c>
      <c r="J105">
        <v>8.7799999999999994</v>
      </c>
      <c r="K105">
        <v>0.26</v>
      </c>
      <c r="L105">
        <v>0.26</v>
      </c>
      <c r="M105">
        <v>8.92</v>
      </c>
      <c r="N105">
        <f t="shared" si="21"/>
        <v>26</v>
      </c>
      <c r="O105">
        <f t="shared" si="19"/>
        <v>25</v>
      </c>
      <c r="P105">
        <f t="shared" si="22"/>
        <v>8.92</v>
      </c>
      <c r="Q105">
        <f t="shared" si="23"/>
        <v>8.17</v>
      </c>
      <c r="R105">
        <f t="shared" si="15"/>
        <v>219.83785327051731</v>
      </c>
      <c r="S105">
        <f t="shared" si="16"/>
        <v>99.80638538481486</v>
      </c>
      <c r="T105">
        <f t="shared" si="17"/>
        <v>5.3092915845667513E-2</v>
      </c>
      <c r="U105">
        <f t="shared" si="18"/>
        <v>52.424463468799928</v>
      </c>
      <c r="V105">
        <f t="shared" si="20"/>
        <v>25</v>
      </c>
    </row>
    <row r="106" spans="1:22">
      <c r="A106" t="s">
        <v>75</v>
      </c>
      <c r="B106">
        <v>1</v>
      </c>
      <c r="C106">
        <v>9</v>
      </c>
      <c r="D106">
        <v>9</v>
      </c>
      <c r="E106">
        <v>9</v>
      </c>
      <c r="F106" t="s">
        <v>45</v>
      </c>
      <c r="G106" t="s">
        <v>46</v>
      </c>
      <c r="H106" t="s">
        <v>82</v>
      </c>
      <c r="I106">
        <v>4.46</v>
      </c>
      <c r="J106">
        <v>3.72</v>
      </c>
      <c r="K106">
        <v>0.05</v>
      </c>
      <c r="L106">
        <v>0.05</v>
      </c>
      <c r="M106">
        <v>4.5999999999999996</v>
      </c>
      <c r="N106">
        <f t="shared" si="21"/>
        <v>5</v>
      </c>
      <c r="O106">
        <f t="shared" si="19"/>
        <v>5</v>
      </c>
      <c r="P106">
        <f t="shared" si="22"/>
        <v>4.5999999999999996</v>
      </c>
      <c r="Q106">
        <f t="shared" si="23"/>
        <v>4.09</v>
      </c>
      <c r="R106">
        <f t="shared" si="15"/>
        <v>4.8349280925484814</v>
      </c>
      <c r="S106">
        <f t="shared" si="16"/>
        <v>2.1950573540170106</v>
      </c>
      <c r="T106">
        <f t="shared" si="17"/>
        <v>1.9634954084936209E-3</v>
      </c>
      <c r="U106">
        <f t="shared" si="18"/>
        <v>13.138219017128852</v>
      </c>
      <c r="V106">
        <f t="shared" si="20"/>
        <v>5</v>
      </c>
    </row>
    <row r="107" spans="1:22">
      <c r="A107" t="s">
        <v>75</v>
      </c>
      <c r="B107">
        <v>1</v>
      </c>
      <c r="C107">
        <v>10</v>
      </c>
      <c r="D107">
        <v>10</v>
      </c>
      <c r="E107">
        <v>10</v>
      </c>
      <c r="F107" t="s">
        <v>13</v>
      </c>
      <c r="G107" t="s">
        <v>14</v>
      </c>
      <c r="H107" t="s">
        <v>63</v>
      </c>
      <c r="I107">
        <v>1.87</v>
      </c>
      <c r="J107">
        <v>1.92</v>
      </c>
      <c r="K107">
        <v>0.04</v>
      </c>
      <c r="L107">
        <v>0.04</v>
      </c>
      <c r="M107">
        <v>4.78</v>
      </c>
      <c r="N107">
        <f t="shared" si="21"/>
        <v>4</v>
      </c>
      <c r="O107">
        <f t="shared" si="19"/>
        <v>5</v>
      </c>
      <c r="P107">
        <f t="shared" si="22"/>
        <v>4.78</v>
      </c>
      <c r="Q107">
        <f t="shared" si="23"/>
        <v>1.895</v>
      </c>
      <c r="R107">
        <f t="shared" si="15"/>
        <v>3.2293865716114145</v>
      </c>
      <c r="S107">
        <f t="shared" si="16"/>
        <v>1.4661415035115823</v>
      </c>
      <c r="T107">
        <f t="shared" si="17"/>
        <v>1.2566370614359172E-3</v>
      </c>
      <c r="U107">
        <f t="shared" si="18"/>
        <v>2.8203844397143216</v>
      </c>
      <c r="V107">
        <f t="shared" si="20"/>
        <v>5</v>
      </c>
    </row>
    <row r="108" spans="1:22">
      <c r="A108" t="s">
        <v>75</v>
      </c>
      <c r="B108">
        <v>1</v>
      </c>
      <c r="C108">
        <v>10</v>
      </c>
      <c r="D108">
        <v>10</v>
      </c>
      <c r="E108">
        <v>10</v>
      </c>
      <c r="F108" t="s">
        <v>13</v>
      </c>
      <c r="G108" t="s">
        <v>14</v>
      </c>
      <c r="H108" t="s">
        <v>63</v>
      </c>
      <c r="I108">
        <v>3.92</v>
      </c>
      <c r="J108">
        <v>3.66</v>
      </c>
      <c r="K108">
        <v>7.0000000000000007E-2</v>
      </c>
      <c r="L108">
        <v>7.0000000000000007E-2</v>
      </c>
      <c r="M108">
        <v>6.44</v>
      </c>
      <c r="N108">
        <f t="shared" si="21"/>
        <v>7.0000000000000009</v>
      </c>
      <c r="O108">
        <f t="shared" si="19"/>
        <v>5</v>
      </c>
      <c r="P108">
        <f t="shared" si="22"/>
        <v>6.44</v>
      </c>
      <c r="Q108">
        <f t="shared" si="23"/>
        <v>3.79</v>
      </c>
      <c r="R108">
        <f t="shared" si="15"/>
        <v>12.038417566452106</v>
      </c>
      <c r="S108">
        <f t="shared" si="16"/>
        <v>5.4654415751692564</v>
      </c>
      <c r="T108">
        <f t="shared" si="17"/>
        <v>3.8484510006474969E-3</v>
      </c>
      <c r="U108">
        <f t="shared" si="18"/>
        <v>11.281537758857286</v>
      </c>
      <c r="V108">
        <f t="shared" si="20"/>
        <v>5</v>
      </c>
    </row>
    <row r="109" spans="1:22">
      <c r="A109" t="s">
        <v>75</v>
      </c>
      <c r="B109">
        <v>1</v>
      </c>
      <c r="C109">
        <v>10</v>
      </c>
      <c r="D109">
        <v>10</v>
      </c>
      <c r="E109">
        <v>10</v>
      </c>
      <c r="F109" t="s">
        <v>13</v>
      </c>
      <c r="G109" t="s">
        <v>14</v>
      </c>
      <c r="H109" t="s">
        <v>63</v>
      </c>
      <c r="I109">
        <v>3.96</v>
      </c>
      <c r="J109">
        <v>3.72</v>
      </c>
      <c r="K109">
        <v>0.08</v>
      </c>
      <c r="L109">
        <v>0.08</v>
      </c>
      <c r="M109">
        <v>5.36</v>
      </c>
      <c r="N109">
        <f t="shared" si="21"/>
        <v>8</v>
      </c>
      <c r="O109">
        <f t="shared" si="19"/>
        <v>10</v>
      </c>
      <c r="P109">
        <f t="shared" si="22"/>
        <v>5.36</v>
      </c>
      <c r="Q109">
        <f t="shared" si="23"/>
        <v>3.84</v>
      </c>
      <c r="R109">
        <f t="shared" si="15"/>
        <v>13.409088471277043</v>
      </c>
      <c r="S109">
        <f t="shared" si="16"/>
        <v>6.0877261659597774</v>
      </c>
      <c r="T109">
        <f t="shared" si="17"/>
        <v>5.0265482457436689E-3</v>
      </c>
      <c r="U109">
        <f t="shared" si="18"/>
        <v>11.581167158193413</v>
      </c>
      <c r="V109">
        <f t="shared" si="20"/>
        <v>10</v>
      </c>
    </row>
    <row r="110" spans="1:22">
      <c r="A110" t="s">
        <v>75</v>
      </c>
      <c r="B110">
        <v>1</v>
      </c>
      <c r="C110">
        <v>10</v>
      </c>
      <c r="D110">
        <v>10</v>
      </c>
      <c r="E110">
        <v>10</v>
      </c>
      <c r="F110" t="s">
        <v>13</v>
      </c>
      <c r="G110" t="s">
        <v>14</v>
      </c>
      <c r="H110" t="s">
        <v>63</v>
      </c>
      <c r="I110">
        <v>5.7</v>
      </c>
      <c r="J110">
        <v>4.8600000000000003</v>
      </c>
      <c r="K110">
        <v>0.06</v>
      </c>
      <c r="L110">
        <v>0.06</v>
      </c>
      <c r="M110">
        <v>4.78</v>
      </c>
      <c r="N110">
        <f t="shared" si="21"/>
        <v>6</v>
      </c>
      <c r="O110">
        <f t="shared" si="19"/>
        <v>5</v>
      </c>
      <c r="P110">
        <f t="shared" si="22"/>
        <v>4.78</v>
      </c>
      <c r="Q110">
        <f t="shared" si="23"/>
        <v>5.28</v>
      </c>
      <c r="R110">
        <f t="shared" si="15"/>
        <v>7.0310306459700831</v>
      </c>
      <c r="S110">
        <f t="shared" si="16"/>
        <v>3.1920879132704179</v>
      </c>
      <c r="T110">
        <f t="shared" si="17"/>
        <v>2.8274333882308137E-3</v>
      </c>
      <c r="U110">
        <f t="shared" si="18"/>
        <v>21.895644158459426</v>
      </c>
      <c r="V110">
        <f t="shared" si="20"/>
        <v>5</v>
      </c>
    </row>
    <row r="111" spans="1:22">
      <c r="A111" t="s">
        <v>75</v>
      </c>
      <c r="B111">
        <v>1</v>
      </c>
      <c r="C111">
        <v>10</v>
      </c>
      <c r="D111">
        <v>10</v>
      </c>
      <c r="E111">
        <v>10</v>
      </c>
      <c r="F111" t="s">
        <v>4</v>
      </c>
      <c r="G111" t="s">
        <v>34</v>
      </c>
      <c r="H111" t="s">
        <v>59</v>
      </c>
      <c r="I111">
        <v>3.72</v>
      </c>
      <c r="J111">
        <v>2.91</v>
      </c>
      <c r="K111">
        <v>0.1</v>
      </c>
      <c r="L111">
        <v>0.1</v>
      </c>
      <c r="M111">
        <v>4.18</v>
      </c>
      <c r="N111">
        <f t="shared" si="21"/>
        <v>10</v>
      </c>
      <c r="O111">
        <f t="shared" si="19"/>
        <v>10</v>
      </c>
      <c r="P111">
        <f t="shared" si="22"/>
        <v>4.18</v>
      </c>
      <c r="Q111">
        <f t="shared" si="23"/>
        <v>3.3150000000000004</v>
      </c>
      <c r="R111">
        <f t="shared" si="15"/>
        <v>16.675279300507331</v>
      </c>
      <c r="S111">
        <f t="shared" si="16"/>
        <v>7.5705768024303284</v>
      </c>
      <c r="T111">
        <f t="shared" si="17"/>
        <v>7.8539816339744835E-3</v>
      </c>
      <c r="U111">
        <f t="shared" si="18"/>
        <v>8.6309171321613256</v>
      </c>
      <c r="V111">
        <f t="shared" si="20"/>
        <v>10</v>
      </c>
    </row>
    <row r="112" spans="1:22">
      <c r="A112" t="s">
        <v>75</v>
      </c>
      <c r="B112">
        <v>1</v>
      </c>
      <c r="C112">
        <v>10</v>
      </c>
      <c r="D112">
        <v>10</v>
      </c>
      <c r="E112">
        <v>10</v>
      </c>
      <c r="F112" t="s">
        <v>4</v>
      </c>
      <c r="G112" t="s">
        <v>34</v>
      </c>
      <c r="H112" t="s">
        <v>59</v>
      </c>
      <c r="I112">
        <v>3.97</v>
      </c>
      <c r="J112">
        <v>3.12</v>
      </c>
      <c r="K112">
        <v>0.09</v>
      </c>
      <c r="L112">
        <v>0.09</v>
      </c>
      <c r="M112">
        <v>3.98</v>
      </c>
      <c r="N112">
        <f t="shared" si="21"/>
        <v>9</v>
      </c>
      <c r="O112">
        <f t="shared" si="19"/>
        <v>10</v>
      </c>
      <c r="P112">
        <f t="shared" si="22"/>
        <v>3.98</v>
      </c>
      <c r="Q112">
        <f t="shared" si="23"/>
        <v>3.5449999999999999</v>
      </c>
      <c r="R112">
        <f t="shared" si="15"/>
        <v>13.110387655208124</v>
      </c>
      <c r="S112">
        <f t="shared" si="16"/>
        <v>5.9521159954644887</v>
      </c>
      <c r="T112">
        <f t="shared" si="17"/>
        <v>6.3617251235193305E-3</v>
      </c>
      <c r="U112">
        <f t="shared" si="18"/>
        <v>9.8701183543698168</v>
      </c>
      <c r="V112">
        <f t="shared" si="20"/>
        <v>10</v>
      </c>
    </row>
    <row r="113" spans="1:22">
      <c r="A113" t="s">
        <v>75</v>
      </c>
      <c r="B113">
        <v>1</v>
      </c>
      <c r="C113">
        <v>10</v>
      </c>
      <c r="D113">
        <v>10</v>
      </c>
      <c r="E113">
        <v>10</v>
      </c>
      <c r="F113" t="s">
        <v>4</v>
      </c>
      <c r="G113" t="s">
        <v>34</v>
      </c>
      <c r="H113" t="s">
        <v>59</v>
      </c>
      <c r="I113">
        <v>4.26</v>
      </c>
      <c r="J113">
        <v>3.88</v>
      </c>
      <c r="K113">
        <v>0.1</v>
      </c>
      <c r="L113">
        <v>0.1</v>
      </c>
      <c r="M113">
        <v>3.68</v>
      </c>
      <c r="N113">
        <f t="shared" si="21"/>
        <v>10</v>
      </c>
      <c r="O113">
        <f t="shared" si="19"/>
        <v>10</v>
      </c>
      <c r="P113">
        <f t="shared" si="22"/>
        <v>3.68</v>
      </c>
      <c r="Q113">
        <f t="shared" si="23"/>
        <v>4.07</v>
      </c>
      <c r="R113">
        <f t="shared" si="15"/>
        <v>14.978984132234542</v>
      </c>
      <c r="S113">
        <f t="shared" si="16"/>
        <v>6.8004587960344827</v>
      </c>
      <c r="T113">
        <f t="shared" si="17"/>
        <v>7.8539816339744835E-3</v>
      </c>
      <c r="U113">
        <f t="shared" si="18"/>
        <v>13.010042036862393</v>
      </c>
      <c r="V113">
        <f t="shared" si="20"/>
        <v>10</v>
      </c>
    </row>
    <row r="114" spans="1:22">
      <c r="A114" t="s">
        <v>75</v>
      </c>
      <c r="B114">
        <v>1</v>
      </c>
      <c r="C114">
        <v>10</v>
      </c>
      <c r="D114">
        <v>10</v>
      </c>
      <c r="E114">
        <v>10</v>
      </c>
      <c r="F114" t="s">
        <v>4</v>
      </c>
      <c r="G114" t="s">
        <v>34</v>
      </c>
      <c r="H114" t="s">
        <v>59</v>
      </c>
      <c r="I114">
        <v>4.51</v>
      </c>
      <c r="J114">
        <v>4.32</v>
      </c>
      <c r="K114">
        <v>0.16</v>
      </c>
      <c r="L114">
        <v>0.16</v>
      </c>
      <c r="M114">
        <v>4.0999999999999996</v>
      </c>
      <c r="N114">
        <f t="shared" si="21"/>
        <v>16</v>
      </c>
      <c r="O114">
        <f t="shared" si="19"/>
        <v>15</v>
      </c>
      <c r="P114">
        <f t="shared" si="22"/>
        <v>4.0999999999999996</v>
      </c>
      <c r="Q114">
        <f t="shared" si="23"/>
        <v>4.415</v>
      </c>
      <c r="R114">
        <f t="shared" si="15"/>
        <v>40.371327399917732</v>
      </c>
      <c r="S114">
        <f t="shared" si="16"/>
        <v>18.328582639562651</v>
      </c>
      <c r="T114">
        <f t="shared" si="17"/>
        <v>2.0106192982974676E-2</v>
      </c>
      <c r="U114">
        <f t="shared" si="18"/>
        <v>15.309157715529826</v>
      </c>
      <c r="V114">
        <f t="shared" si="20"/>
        <v>15</v>
      </c>
    </row>
    <row r="115" spans="1:22">
      <c r="A115" t="s">
        <v>75</v>
      </c>
      <c r="B115">
        <v>1</v>
      </c>
      <c r="C115">
        <v>10</v>
      </c>
      <c r="D115">
        <v>10</v>
      </c>
      <c r="E115">
        <v>10</v>
      </c>
      <c r="F115" t="s">
        <v>4</v>
      </c>
      <c r="G115" t="s">
        <v>34</v>
      </c>
      <c r="H115" t="s">
        <v>59</v>
      </c>
      <c r="I115">
        <v>4.97</v>
      </c>
      <c r="J115">
        <v>5</v>
      </c>
      <c r="K115">
        <v>0.11</v>
      </c>
      <c r="L115">
        <v>0.11</v>
      </c>
      <c r="M115">
        <v>3.84</v>
      </c>
      <c r="N115">
        <f t="shared" si="21"/>
        <v>11</v>
      </c>
      <c r="O115">
        <f t="shared" si="19"/>
        <v>10</v>
      </c>
      <c r="P115">
        <f t="shared" si="22"/>
        <v>3.84</v>
      </c>
      <c r="Q115">
        <f t="shared" si="23"/>
        <v>4.9849999999999994</v>
      </c>
      <c r="R115">
        <f t="shared" si="15"/>
        <v>18.586846033802932</v>
      </c>
      <c r="S115">
        <f t="shared" si="16"/>
        <v>8.438428099346531</v>
      </c>
      <c r="T115">
        <f t="shared" si="17"/>
        <v>9.5033177771091243E-3</v>
      </c>
      <c r="U115">
        <f t="shared" si="18"/>
        <v>19.517321075013349</v>
      </c>
      <c r="V115">
        <f t="shared" si="20"/>
        <v>10</v>
      </c>
    </row>
    <row r="116" spans="1:22">
      <c r="A116" t="s">
        <v>75</v>
      </c>
      <c r="B116">
        <v>1</v>
      </c>
      <c r="C116">
        <v>10</v>
      </c>
      <c r="D116">
        <v>10</v>
      </c>
      <c r="E116">
        <v>10</v>
      </c>
      <c r="F116" t="s">
        <v>54</v>
      </c>
      <c r="G116" t="s">
        <v>51</v>
      </c>
      <c r="H116" t="s">
        <v>80</v>
      </c>
      <c r="I116">
        <v>4.16</v>
      </c>
      <c r="J116">
        <v>3.13</v>
      </c>
      <c r="K116">
        <v>0.03</v>
      </c>
      <c r="L116">
        <v>0.03</v>
      </c>
      <c r="M116">
        <v>4.95</v>
      </c>
      <c r="N116">
        <f t="shared" si="21"/>
        <v>3</v>
      </c>
      <c r="O116">
        <f t="shared" si="19"/>
        <v>5</v>
      </c>
      <c r="P116">
        <f t="shared" si="22"/>
        <v>4.95</v>
      </c>
      <c r="Q116">
        <f t="shared" si="23"/>
        <v>3.645</v>
      </c>
      <c r="R116">
        <f t="shared" si="15"/>
        <v>1.8537414764165419</v>
      </c>
      <c r="S116">
        <f t="shared" si="16"/>
        <v>0.84159863029310999</v>
      </c>
      <c r="T116">
        <f t="shared" si="17"/>
        <v>7.0685834705770342E-4</v>
      </c>
      <c r="U116">
        <f t="shared" si="18"/>
        <v>10.434819633852584</v>
      </c>
      <c r="V116">
        <f t="shared" si="20"/>
        <v>5</v>
      </c>
    </row>
    <row r="117" spans="1:22">
      <c r="A117" t="s">
        <v>75</v>
      </c>
      <c r="B117">
        <v>1</v>
      </c>
      <c r="C117">
        <v>10</v>
      </c>
      <c r="D117">
        <v>10</v>
      </c>
      <c r="E117">
        <v>10</v>
      </c>
      <c r="F117" t="s">
        <v>54</v>
      </c>
      <c r="G117" t="s">
        <v>51</v>
      </c>
      <c r="H117" t="s">
        <v>80</v>
      </c>
      <c r="I117">
        <v>5.07</v>
      </c>
      <c r="J117">
        <v>4.32</v>
      </c>
      <c r="K117">
        <v>0.05</v>
      </c>
      <c r="L117">
        <v>0.05</v>
      </c>
      <c r="M117">
        <v>4.92</v>
      </c>
      <c r="N117">
        <f t="shared" si="21"/>
        <v>5</v>
      </c>
      <c r="O117">
        <f t="shared" si="19"/>
        <v>5</v>
      </c>
      <c r="P117">
        <f t="shared" si="22"/>
        <v>4.92</v>
      </c>
      <c r="Q117">
        <f t="shared" si="23"/>
        <v>4.6950000000000003</v>
      </c>
      <c r="R117">
        <f t="shared" si="15"/>
        <v>5.0597694134335836</v>
      </c>
      <c r="S117">
        <f t="shared" si="16"/>
        <v>2.2971353136988468</v>
      </c>
      <c r="T117">
        <f t="shared" si="17"/>
        <v>1.9634954084936209E-3</v>
      </c>
      <c r="U117">
        <f t="shared" si="18"/>
        <v>17.312551350724039</v>
      </c>
      <c r="V117">
        <f t="shared" si="20"/>
        <v>5</v>
      </c>
    </row>
    <row r="118" spans="1:22">
      <c r="A118" t="s">
        <v>75</v>
      </c>
      <c r="B118">
        <v>1</v>
      </c>
      <c r="C118">
        <v>10</v>
      </c>
      <c r="D118">
        <v>10</v>
      </c>
      <c r="E118">
        <v>10</v>
      </c>
      <c r="F118" t="s">
        <v>55</v>
      </c>
      <c r="G118" t="s">
        <v>53</v>
      </c>
      <c r="H118" t="s">
        <v>81</v>
      </c>
      <c r="I118">
        <v>1.32</v>
      </c>
      <c r="J118">
        <v>1.86</v>
      </c>
      <c r="K118">
        <v>0.04</v>
      </c>
      <c r="L118">
        <v>0.04</v>
      </c>
      <c r="M118">
        <v>3.73</v>
      </c>
      <c r="N118">
        <f t="shared" si="21"/>
        <v>4</v>
      </c>
      <c r="O118">
        <f t="shared" si="19"/>
        <v>5</v>
      </c>
      <c r="P118">
        <f t="shared" si="22"/>
        <v>3.73</v>
      </c>
      <c r="Q118">
        <f t="shared" si="23"/>
        <v>1.59</v>
      </c>
      <c r="R118">
        <f t="shared" si="15"/>
        <v>2.8319384596922634</v>
      </c>
      <c r="S118">
        <f t="shared" si="16"/>
        <v>1.2857000607002878</v>
      </c>
      <c r="T118">
        <f t="shared" si="17"/>
        <v>1.2566370614359172E-3</v>
      </c>
      <c r="U118">
        <f t="shared" si="18"/>
        <v>1.9855650968850891</v>
      </c>
      <c r="V118">
        <f t="shared" si="20"/>
        <v>5</v>
      </c>
    </row>
    <row r="119" spans="1:22">
      <c r="A119" t="s">
        <v>75</v>
      </c>
      <c r="B119">
        <v>1</v>
      </c>
      <c r="C119">
        <v>10</v>
      </c>
      <c r="D119">
        <v>10</v>
      </c>
      <c r="E119">
        <v>10</v>
      </c>
      <c r="F119" t="s">
        <v>55</v>
      </c>
      <c r="G119" t="s">
        <v>53</v>
      </c>
      <c r="H119" t="s">
        <v>81</v>
      </c>
      <c r="I119">
        <v>1.5</v>
      </c>
      <c r="J119">
        <v>1.62</v>
      </c>
      <c r="K119">
        <v>0.04</v>
      </c>
      <c r="L119">
        <v>0.04</v>
      </c>
      <c r="M119">
        <v>5.1100000000000003</v>
      </c>
      <c r="N119">
        <f t="shared" si="21"/>
        <v>4</v>
      </c>
      <c r="O119">
        <f t="shared" si="19"/>
        <v>5</v>
      </c>
      <c r="P119">
        <f t="shared" si="22"/>
        <v>5.1100000000000003</v>
      </c>
      <c r="Q119">
        <f t="shared" si="23"/>
        <v>1.56</v>
      </c>
      <c r="R119">
        <f t="shared" si="15"/>
        <v>3.3547662743227162</v>
      </c>
      <c r="S119">
        <f t="shared" si="16"/>
        <v>1.5230638885425132</v>
      </c>
      <c r="T119">
        <f t="shared" si="17"/>
        <v>1.2566370614359172E-3</v>
      </c>
      <c r="U119">
        <f t="shared" si="18"/>
        <v>1.9113449704440304</v>
      </c>
      <c r="V119">
        <f t="shared" si="20"/>
        <v>5</v>
      </c>
    </row>
    <row r="120" spans="1:22">
      <c r="A120" t="s">
        <v>75</v>
      </c>
      <c r="B120">
        <v>1</v>
      </c>
      <c r="C120">
        <v>10</v>
      </c>
      <c r="D120">
        <v>10</v>
      </c>
      <c r="E120">
        <v>10</v>
      </c>
      <c r="F120" t="s">
        <v>45</v>
      </c>
      <c r="G120" t="s">
        <v>46</v>
      </c>
      <c r="H120" t="s">
        <v>82</v>
      </c>
      <c r="I120">
        <v>7.89</v>
      </c>
      <c r="J120">
        <v>7.21</v>
      </c>
      <c r="K120">
        <v>0.32</v>
      </c>
      <c r="L120">
        <v>0.32</v>
      </c>
      <c r="M120">
        <v>6.25</v>
      </c>
      <c r="N120">
        <f t="shared" si="21"/>
        <v>32</v>
      </c>
      <c r="O120">
        <f t="shared" si="19"/>
        <v>30</v>
      </c>
      <c r="P120">
        <f t="shared" si="22"/>
        <v>6.25</v>
      </c>
      <c r="Q120">
        <f t="shared" si="23"/>
        <v>7.55</v>
      </c>
      <c r="R120">
        <f t="shared" si="15"/>
        <v>234.60806434600903</v>
      </c>
      <c r="S120">
        <f t="shared" si="16"/>
        <v>106.5120612130881</v>
      </c>
      <c r="T120">
        <f t="shared" si="17"/>
        <v>8.0424771931898703E-2</v>
      </c>
      <c r="U120">
        <f t="shared" si="18"/>
        <v>44.769658809063046</v>
      </c>
      <c r="V120">
        <f t="shared" si="20"/>
        <v>30</v>
      </c>
    </row>
    <row r="121" spans="1:22">
      <c r="A121" t="s">
        <v>75</v>
      </c>
      <c r="B121">
        <v>1</v>
      </c>
      <c r="C121">
        <v>11</v>
      </c>
      <c r="D121">
        <v>11</v>
      </c>
      <c r="E121">
        <v>11</v>
      </c>
      <c r="F121" t="s">
        <v>13</v>
      </c>
      <c r="G121" t="s">
        <v>14</v>
      </c>
      <c r="H121" t="s">
        <v>63</v>
      </c>
      <c r="I121">
        <v>1.78</v>
      </c>
      <c r="J121">
        <v>1.7</v>
      </c>
      <c r="K121">
        <v>0.03</v>
      </c>
      <c r="L121">
        <v>0.03</v>
      </c>
      <c r="M121">
        <v>2.82</v>
      </c>
      <c r="N121">
        <f t="shared" si="21"/>
        <v>3</v>
      </c>
      <c r="O121">
        <f t="shared" si="19"/>
        <v>5</v>
      </c>
      <c r="P121">
        <f t="shared" si="22"/>
        <v>2.82</v>
      </c>
      <c r="Q121">
        <f t="shared" si="23"/>
        <v>1.74</v>
      </c>
      <c r="R121">
        <f t="shared" si="15"/>
        <v>1.585108944529098</v>
      </c>
      <c r="S121">
        <f t="shared" si="16"/>
        <v>0.71963946081621055</v>
      </c>
      <c r="T121">
        <f t="shared" si="17"/>
        <v>7.0685834705770342E-4</v>
      </c>
      <c r="U121">
        <f t="shared" si="18"/>
        <v>2.3778714795021143</v>
      </c>
      <c r="V121">
        <f t="shared" si="20"/>
        <v>5</v>
      </c>
    </row>
    <row r="122" spans="1:22">
      <c r="A122" t="s">
        <v>75</v>
      </c>
      <c r="B122">
        <v>1</v>
      </c>
      <c r="C122">
        <v>11</v>
      </c>
      <c r="D122">
        <v>11</v>
      </c>
      <c r="E122">
        <v>11</v>
      </c>
      <c r="F122" t="s">
        <v>13</v>
      </c>
      <c r="G122" t="s">
        <v>14</v>
      </c>
      <c r="H122" t="s">
        <v>63</v>
      </c>
      <c r="I122">
        <v>2.4700000000000002</v>
      </c>
      <c r="J122">
        <v>2.92</v>
      </c>
      <c r="K122">
        <v>7.0000000000000007E-2</v>
      </c>
      <c r="L122">
        <v>7.0000000000000007E-2</v>
      </c>
      <c r="M122">
        <v>4.1399999999999997</v>
      </c>
      <c r="N122">
        <f t="shared" si="21"/>
        <v>7.0000000000000009</v>
      </c>
      <c r="O122">
        <f t="shared" si="19"/>
        <v>5</v>
      </c>
      <c r="P122">
        <f t="shared" si="22"/>
        <v>4.1399999999999997</v>
      </c>
      <c r="Q122">
        <f t="shared" si="23"/>
        <v>2.6950000000000003</v>
      </c>
      <c r="R122">
        <f t="shared" si="15"/>
        <v>8.4394526597999739</v>
      </c>
      <c r="S122">
        <f t="shared" si="16"/>
        <v>3.8315115075491883</v>
      </c>
      <c r="T122">
        <f t="shared" si="17"/>
        <v>3.8484510006474969E-3</v>
      </c>
      <c r="U122">
        <f t="shared" si="18"/>
        <v>5.7043664957097526</v>
      </c>
      <c r="V122">
        <f t="shared" si="20"/>
        <v>5</v>
      </c>
    </row>
    <row r="123" spans="1:22">
      <c r="A123" t="s">
        <v>75</v>
      </c>
      <c r="B123">
        <v>1</v>
      </c>
      <c r="C123">
        <v>11</v>
      </c>
      <c r="D123">
        <v>11</v>
      </c>
      <c r="E123">
        <v>11</v>
      </c>
      <c r="F123" t="s">
        <v>4</v>
      </c>
      <c r="G123" t="s">
        <v>34</v>
      </c>
      <c r="H123" t="s">
        <v>59</v>
      </c>
      <c r="I123">
        <v>3.97</v>
      </c>
      <c r="J123">
        <v>4.82</v>
      </c>
      <c r="K123">
        <v>0.1</v>
      </c>
      <c r="L123">
        <v>0.1</v>
      </c>
      <c r="M123">
        <v>3.87</v>
      </c>
      <c r="N123">
        <f t="shared" si="21"/>
        <v>10</v>
      </c>
      <c r="O123">
        <f t="shared" si="19"/>
        <v>10</v>
      </c>
      <c r="P123">
        <f t="shared" si="22"/>
        <v>3.87</v>
      </c>
      <c r="Q123">
        <f t="shared" si="23"/>
        <v>4.3950000000000005</v>
      </c>
      <c r="R123">
        <f t="shared" si="15"/>
        <v>15.623495690713433</v>
      </c>
      <c r="S123">
        <f t="shared" si="16"/>
        <v>7.0930670435838987</v>
      </c>
      <c r="T123">
        <f t="shared" si="17"/>
        <v>7.8539816339744835E-3</v>
      </c>
      <c r="U123">
        <f t="shared" si="18"/>
        <v>15.170770559139198</v>
      </c>
      <c r="V123">
        <f t="shared" si="20"/>
        <v>10</v>
      </c>
    </row>
    <row r="124" spans="1:22">
      <c r="A124" t="s">
        <v>75</v>
      </c>
      <c r="B124">
        <v>1</v>
      </c>
      <c r="C124">
        <v>11</v>
      </c>
      <c r="D124">
        <v>11</v>
      </c>
      <c r="E124">
        <v>11</v>
      </c>
      <c r="F124" t="s">
        <v>4</v>
      </c>
      <c r="G124" t="s">
        <v>34</v>
      </c>
      <c r="H124" t="s">
        <v>59</v>
      </c>
      <c r="I124">
        <v>4.8600000000000003</v>
      </c>
      <c r="J124">
        <v>4.1500000000000004</v>
      </c>
      <c r="K124">
        <v>0.09</v>
      </c>
      <c r="L124">
        <v>0.09</v>
      </c>
      <c r="M124">
        <v>4.0599999999999996</v>
      </c>
      <c r="N124">
        <f t="shared" si="21"/>
        <v>9</v>
      </c>
      <c r="O124">
        <f t="shared" si="19"/>
        <v>10</v>
      </c>
      <c r="P124">
        <f t="shared" si="22"/>
        <v>4.0599999999999996</v>
      </c>
      <c r="Q124">
        <f t="shared" si="23"/>
        <v>4.5050000000000008</v>
      </c>
      <c r="R124">
        <f t="shared" si="15"/>
        <v>13.327260714459561</v>
      </c>
      <c r="S124">
        <f t="shared" si="16"/>
        <v>6.0505763643646411</v>
      </c>
      <c r="T124">
        <f t="shared" si="17"/>
        <v>6.3617251235193305E-3</v>
      </c>
      <c r="U124">
        <f t="shared" si="18"/>
        <v>15.939675361105303</v>
      </c>
      <c r="V124">
        <f t="shared" si="20"/>
        <v>10</v>
      </c>
    </row>
    <row r="125" spans="1:22">
      <c r="A125" t="s">
        <v>75</v>
      </c>
      <c r="B125">
        <v>1</v>
      </c>
      <c r="C125">
        <v>11</v>
      </c>
      <c r="D125">
        <v>11</v>
      </c>
      <c r="E125">
        <v>11</v>
      </c>
      <c r="F125" t="s">
        <v>4</v>
      </c>
      <c r="G125" t="s">
        <v>34</v>
      </c>
      <c r="H125" t="s">
        <v>59</v>
      </c>
      <c r="I125">
        <v>5.91</v>
      </c>
      <c r="J125">
        <v>4.8600000000000003</v>
      </c>
      <c r="K125">
        <v>0.12</v>
      </c>
      <c r="L125">
        <v>0.12</v>
      </c>
      <c r="M125">
        <v>3.59</v>
      </c>
      <c r="N125">
        <f t="shared" si="21"/>
        <v>12</v>
      </c>
      <c r="O125">
        <f t="shared" si="19"/>
        <v>10</v>
      </c>
      <c r="P125">
        <f t="shared" si="22"/>
        <v>3.59</v>
      </c>
      <c r="Q125">
        <f t="shared" si="23"/>
        <v>5.3849999999999998</v>
      </c>
      <c r="R125">
        <f t="shared" si="15"/>
        <v>20.683704428933865</v>
      </c>
      <c r="S125">
        <f t="shared" si="16"/>
        <v>9.390401810735975</v>
      </c>
      <c r="T125">
        <f t="shared" si="17"/>
        <v>1.1309733552923255E-2</v>
      </c>
      <c r="U125">
        <f t="shared" si="18"/>
        <v>22.775152656785966</v>
      </c>
      <c r="V125">
        <f t="shared" si="20"/>
        <v>10</v>
      </c>
    </row>
    <row r="126" spans="1:22">
      <c r="A126" t="s">
        <v>75</v>
      </c>
      <c r="B126">
        <v>1</v>
      </c>
      <c r="C126">
        <v>11</v>
      </c>
      <c r="D126">
        <v>11</v>
      </c>
      <c r="E126">
        <v>11</v>
      </c>
      <c r="F126" t="s">
        <v>54</v>
      </c>
      <c r="G126" t="s">
        <v>51</v>
      </c>
      <c r="H126" t="s">
        <v>80</v>
      </c>
      <c r="I126">
        <v>3.91</v>
      </c>
      <c r="J126">
        <v>3.72</v>
      </c>
      <c r="K126">
        <v>7.0000000000000007E-2</v>
      </c>
      <c r="L126">
        <v>7.0000000000000007E-2</v>
      </c>
      <c r="M126">
        <v>4.72</v>
      </c>
      <c r="N126">
        <f t="shared" si="21"/>
        <v>7.0000000000000009</v>
      </c>
      <c r="O126">
        <f t="shared" si="19"/>
        <v>5</v>
      </c>
      <c r="P126">
        <f t="shared" si="22"/>
        <v>4.72</v>
      </c>
      <c r="Q126">
        <f t="shared" si="23"/>
        <v>3.8150000000000004</v>
      </c>
      <c r="R126">
        <f t="shared" si="15"/>
        <v>9.3461953394300838</v>
      </c>
      <c r="S126">
        <f t="shared" si="16"/>
        <v>4.2431726841012578</v>
      </c>
      <c r="T126">
        <f t="shared" si="17"/>
        <v>3.8484510006474969E-3</v>
      </c>
      <c r="U126">
        <f t="shared" si="18"/>
        <v>11.430861584673229</v>
      </c>
      <c r="V126">
        <f t="shared" si="20"/>
        <v>5</v>
      </c>
    </row>
    <row r="127" spans="1:22">
      <c r="A127" t="s">
        <v>75</v>
      </c>
      <c r="B127">
        <v>1</v>
      </c>
      <c r="C127">
        <v>11</v>
      </c>
      <c r="D127">
        <v>11</v>
      </c>
      <c r="E127">
        <v>11</v>
      </c>
      <c r="F127" t="s">
        <v>47</v>
      </c>
      <c r="G127" t="s">
        <v>30</v>
      </c>
      <c r="H127" t="s">
        <v>68</v>
      </c>
      <c r="I127">
        <v>4.71</v>
      </c>
      <c r="J127">
        <v>5.28</v>
      </c>
      <c r="K127">
        <v>0.1</v>
      </c>
      <c r="L127">
        <v>0.1</v>
      </c>
      <c r="M127">
        <v>5.31</v>
      </c>
      <c r="N127">
        <f t="shared" si="21"/>
        <v>10</v>
      </c>
      <c r="O127">
        <f t="shared" si="19"/>
        <v>10</v>
      </c>
      <c r="P127">
        <f t="shared" si="22"/>
        <v>5.31</v>
      </c>
      <c r="Q127">
        <f t="shared" si="23"/>
        <v>4.9950000000000001</v>
      </c>
      <c r="R127">
        <f t="shared" si="15"/>
        <v>20.510937461798015</v>
      </c>
      <c r="S127">
        <f t="shared" si="16"/>
        <v>9.3119656076562993</v>
      </c>
      <c r="T127">
        <f t="shared" si="17"/>
        <v>7.8539816339744835E-3</v>
      </c>
      <c r="U127">
        <f t="shared" si="18"/>
        <v>19.595703811720419</v>
      </c>
      <c r="V127">
        <f t="shared" si="20"/>
        <v>10</v>
      </c>
    </row>
    <row r="128" spans="1:22">
      <c r="A128" t="s">
        <v>75</v>
      </c>
      <c r="B128">
        <v>1</v>
      </c>
      <c r="C128">
        <v>12</v>
      </c>
      <c r="D128">
        <v>12</v>
      </c>
      <c r="E128">
        <v>12</v>
      </c>
      <c r="F128" t="s">
        <v>13</v>
      </c>
      <c r="G128" t="s">
        <v>14</v>
      </c>
      <c r="H128" t="s">
        <v>63</v>
      </c>
      <c r="I128">
        <v>5.35</v>
      </c>
      <c r="J128">
        <v>4.2</v>
      </c>
      <c r="K128">
        <v>0.04</v>
      </c>
      <c r="L128">
        <v>0.04</v>
      </c>
      <c r="M128">
        <v>3.95</v>
      </c>
      <c r="N128">
        <f t="shared" si="21"/>
        <v>4</v>
      </c>
      <c r="O128">
        <f t="shared" si="19"/>
        <v>5</v>
      </c>
      <c r="P128">
        <f t="shared" si="22"/>
        <v>3.95</v>
      </c>
      <c r="Q128">
        <f t="shared" si="23"/>
        <v>4.7750000000000004</v>
      </c>
      <c r="R128">
        <f t="shared" si="15"/>
        <v>2.914990373126185</v>
      </c>
      <c r="S128">
        <f t="shared" si="16"/>
        <v>1.323405629399288</v>
      </c>
      <c r="T128">
        <f t="shared" si="17"/>
        <v>1.2566370614359172E-3</v>
      </c>
      <c r="U128">
        <f t="shared" si="18"/>
        <v>17.907568999313948</v>
      </c>
      <c r="V128">
        <f t="shared" si="20"/>
        <v>5</v>
      </c>
    </row>
    <row r="129" spans="1:22">
      <c r="A129" t="s">
        <v>75</v>
      </c>
      <c r="B129">
        <v>1</v>
      </c>
      <c r="C129">
        <v>12</v>
      </c>
      <c r="D129">
        <v>12</v>
      </c>
      <c r="E129">
        <v>12</v>
      </c>
      <c r="F129" t="s">
        <v>4</v>
      </c>
      <c r="G129" t="s">
        <v>34</v>
      </c>
      <c r="H129" t="s">
        <v>59</v>
      </c>
      <c r="I129">
        <v>2.75</v>
      </c>
      <c r="J129">
        <v>2.92</v>
      </c>
      <c r="K129">
        <v>7.0000000000000007E-2</v>
      </c>
      <c r="L129">
        <v>7.0000000000000007E-2</v>
      </c>
      <c r="M129">
        <v>5.18</v>
      </c>
      <c r="N129">
        <f t="shared" si="21"/>
        <v>7.0000000000000009</v>
      </c>
      <c r="O129">
        <f t="shared" si="19"/>
        <v>5</v>
      </c>
      <c r="P129">
        <f t="shared" si="22"/>
        <v>5.18</v>
      </c>
      <c r="Q129">
        <f t="shared" si="23"/>
        <v>2.835</v>
      </c>
      <c r="R129">
        <f t="shared" si="15"/>
        <v>10.065794996199248</v>
      </c>
      <c r="S129">
        <f t="shared" si="16"/>
        <v>4.569870928274459</v>
      </c>
      <c r="T129">
        <f t="shared" si="17"/>
        <v>3.8484510006474969E-3</v>
      </c>
      <c r="U129">
        <f t="shared" si="18"/>
        <v>6.3124217538120559</v>
      </c>
      <c r="V129">
        <f t="shared" si="20"/>
        <v>5</v>
      </c>
    </row>
    <row r="130" spans="1:22">
      <c r="A130" t="s">
        <v>75</v>
      </c>
      <c r="B130">
        <v>1</v>
      </c>
      <c r="C130">
        <v>12</v>
      </c>
      <c r="D130">
        <v>12</v>
      </c>
      <c r="E130">
        <v>12</v>
      </c>
      <c r="F130" t="s">
        <v>54</v>
      </c>
      <c r="G130" t="s">
        <v>51</v>
      </c>
      <c r="H130" t="s">
        <v>80</v>
      </c>
      <c r="I130">
        <v>1.92</v>
      </c>
      <c r="J130">
        <v>1.7</v>
      </c>
      <c r="K130">
        <v>0.04</v>
      </c>
      <c r="L130">
        <v>0.04</v>
      </c>
      <c r="M130">
        <v>4.8099999999999996</v>
      </c>
      <c r="N130">
        <f t="shared" ref="N130:N142" si="24">((K130+L130)/2)*100</f>
        <v>4</v>
      </c>
      <c r="O130">
        <f t="shared" si="19"/>
        <v>5</v>
      </c>
      <c r="P130">
        <f t="shared" ref="P130:P142" si="25">M130</f>
        <v>4.8099999999999996</v>
      </c>
      <c r="Q130">
        <f t="shared" ref="Q130:Q142" si="26">(I130+J130)/2</f>
        <v>1.81</v>
      </c>
      <c r="R130">
        <f t="shared" ref="R130:R193" si="27">(0.026884+(0.001191*POWER(N130,2)*P130)+0.044529*N130-0.01516*P130)+(1.025041+0.023663*POWER(N130,2)*P130-0.17071*P130-0.09615*LOG(P130)+(-0.43154+0.011037*POWER(N130,2)*P130+0.113602*N130+0.307809*LOG(N130)))</f>
        <v>3.2407768947773246</v>
      </c>
      <c r="S130">
        <f t="shared" ref="S130:S193" si="28">R130*0.454</f>
        <v>1.4713127102289054</v>
      </c>
      <c r="T130">
        <f t="shared" ref="T130:T193" si="29">PI()*(((N130/100)^2)/4)</f>
        <v>1.2566370614359172E-3</v>
      </c>
      <c r="U130">
        <f t="shared" ref="U130:U193" si="30">(PI()*Q130^2)/4</f>
        <v>2.5730429231063803</v>
      </c>
      <c r="V130">
        <f t="shared" si="20"/>
        <v>5</v>
      </c>
    </row>
    <row r="131" spans="1:22">
      <c r="A131" t="s">
        <v>75</v>
      </c>
      <c r="B131">
        <v>1</v>
      </c>
      <c r="C131">
        <v>12</v>
      </c>
      <c r="D131">
        <v>12</v>
      </c>
      <c r="E131">
        <v>12</v>
      </c>
      <c r="F131" t="s">
        <v>54</v>
      </c>
      <c r="G131" t="s">
        <v>51</v>
      </c>
      <c r="H131" t="s">
        <v>80</v>
      </c>
      <c r="I131">
        <v>3.48</v>
      </c>
      <c r="J131">
        <v>3.72</v>
      </c>
      <c r="K131">
        <v>0.04</v>
      </c>
      <c r="L131">
        <v>0.04</v>
      </c>
      <c r="M131">
        <v>5.18</v>
      </c>
      <c r="N131">
        <f t="shared" si="24"/>
        <v>4</v>
      </c>
      <c r="O131">
        <f t="shared" ref="O131:O194" si="31">IF(N131&lt;=0.4,0,IF(N131&lt;=7.5,5,IF(N131&lt;=12.5,10,IF(N131&lt;=17.5,15,IF(N131&lt;=22.5,20,IF(N131&lt;=27.5,25,IF(N131&lt;=32.5,30,IF(N131&lt;=37.5,35,0))))))))</f>
        <v>5</v>
      </c>
      <c r="P131">
        <f t="shared" si="25"/>
        <v>5.18</v>
      </c>
      <c r="Q131">
        <f t="shared" si="26"/>
        <v>3.6</v>
      </c>
      <c r="R131">
        <f t="shared" si="27"/>
        <v>3.3813851574711649</v>
      </c>
      <c r="S131">
        <f t="shared" si="28"/>
        <v>1.5351488614919089</v>
      </c>
      <c r="T131">
        <f t="shared" si="29"/>
        <v>1.2566370614359172E-3</v>
      </c>
      <c r="U131">
        <f t="shared" si="30"/>
        <v>10.178760197630931</v>
      </c>
      <c r="V131">
        <f t="shared" ref="V131:V194" si="32">IF(N131&lt;=0.4,0,IF(N131&lt;=7.5,5,IF(N131&lt;=12.5,10,IF(N131&lt;=17.5,15,IF(N131&lt;=22.5,20,IF(N131&lt;=27.5,25,IF(N131&lt;=32.5,30,IF(N131&lt;=37.5,35,0))))))))</f>
        <v>5</v>
      </c>
    </row>
    <row r="132" spans="1:22">
      <c r="A132" t="s">
        <v>75</v>
      </c>
      <c r="B132">
        <v>1</v>
      </c>
      <c r="C132">
        <v>12</v>
      </c>
      <c r="D132">
        <v>12</v>
      </c>
      <c r="E132">
        <v>12</v>
      </c>
      <c r="F132" t="s">
        <v>54</v>
      </c>
      <c r="G132" t="s">
        <v>51</v>
      </c>
      <c r="H132" t="s">
        <v>80</v>
      </c>
      <c r="I132">
        <v>4.12</v>
      </c>
      <c r="J132">
        <v>3.96</v>
      </c>
      <c r="K132">
        <v>0.1</v>
      </c>
      <c r="L132">
        <v>0.1</v>
      </c>
      <c r="M132">
        <v>5.84</v>
      </c>
      <c r="N132">
        <f t="shared" si="24"/>
        <v>10</v>
      </c>
      <c r="O132">
        <f t="shared" si="31"/>
        <v>10</v>
      </c>
      <c r="P132">
        <f t="shared" si="25"/>
        <v>5.84</v>
      </c>
      <c r="Q132">
        <f t="shared" si="26"/>
        <v>4.04</v>
      </c>
      <c r="R132">
        <f t="shared" si="27"/>
        <v>22.310676604750142</v>
      </c>
      <c r="S132">
        <f t="shared" si="28"/>
        <v>10.129047178556565</v>
      </c>
      <c r="T132">
        <f t="shared" si="29"/>
        <v>7.8539816339744835E-3</v>
      </c>
      <c r="U132">
        <f t="shared" si="30"/>
        <v>12.818954663707792</v>
      </c>
      <c r="V132">
        <f t="shared" si="32"/>
        <v>10</v>
      </c>
    </row>
    <row r="133" spans="1:22">
      <c r="A133" t="s">
        <v>75</v>
      </c>
      <c r="B133">
        <v>1</v>
      </c>
      <c r="C133">
        <v>12</v>
      </c>
      <c r="D133">
        <v>12</v>
      </c>
      <c r="E133">
        <v>12</v>
      </c>
      <c r="F133" t="s">
        <v>54</v>
      </c>
      <c r="G133" t="s">
        <v>51</v>
      </c>
      <c r="H133" t="s">
        <v>80</v>
      </c>
      <c r="I133">
        <v>4.13</v>
      </c>
      <c r="J133">
        <v>3.5</v>
      </c>
      <c r="K133">
        <v>0.04</v>
      </c>
      <c r="L133">
        <v>0.04</v>
      </c>
      <c r="M133">
        <v>4.05</v>
      </c>
      <c r="N133">
        <f t="shared" si="24"/>
        <v>4</v>
      </c>
      <c r="O133">
        <f t="shared" si="31"/>
        <v>5</v>
      </c>
      <c r="P133">
        <f t="shared" si="25"/>
        <v>4.05</v>
      </c>
      <c r="Q133">
        <f t="shared" si="26"/>
        <v>3.8149999999999999</v>
      </c>
      <c r="R133">
        <f t="shared" si="27"/>
        <v>2.9527849833885784</v>
      </c>
      <c r="S133">
        <f t="shared" si="28"/>
        <v>1.3405643824584146</v>
      </c>
      <c r="T133">
        <f t="shared" si="29"/>
        <v>1.2566370614359172E-3</v>
      </c>
      <c r="U133">
        <f t="shared" si="30"/>
        <v>11.430861584673226</v>
      </c>
      <c r="V133">
        <f t="shared" si="32"/>
        <v>5</v>
      </c>
    </row>
    <row r="134" spans="1:22">
      <c r="A134" t="s">
        <v>75</v>
      </c>
      <c r="B134">
        <v>1</v>
      </c>
      <c r="C134">
        <v>12</v>
      </c>
      <c r="D134">
        <v>12</v>
      </c>
      <c r="E134">
        <v>12</v>
      </c>
      <c r="F134" t="s">
        <v>55</v>
      </c>
      <c r="G134" t="s">
        <v>53</v>
      </c>
      <c r="H134" t="s">
        <v>81</v>
      </c>
      <c r="I134">
        <v>4.8600000000000003</v>
      </c>
      <c r="J134">
        <v>4.3099999999999996</v>
      </c>
      <c r="K134">
        <v>0.1</v>
      </c>
      <c r="L134">
        <v>0.1</v>
      </c>
      <c r="M134">
        <v>4.7300000000000004</v>
      </c>
      <c r="N134">
        <f t="shared" si="24"/>
        <v>10</v>
      </c>
      <c r="O134">
        <f t="shared" si="31"/>
        <v>10</v>
      </c>
      <c r="P134">
        <f t="shared" si="25"/>
        <v>4.7300000000000004</v>
      </c>
      <c r="Q134">
        <f t="shared" si="26"/>
        <v>4.585</v>
      </c>
      <c r="R134">
        <f t="shared" si="27"/>
        <v>18.54189400131806</v>
      </c>
      <c r="S134">
        <f t="shared" si="28"/>
        <v>8.4180198765983985</v>
      </c>
      <c r="T134">
        <f t="shared" si="29"/>
        <v>7.8539816339744835E-3</v>
      </c>
      <c r="U134">
        <f t="shared" si="30"/>
        <v>16.510816905527921</v>
      </c>
      <c r="V134">
        <f t="shared" si="32"/>
        <v>10</v>
      </c>
    </row>
    <row r="135" spans="1:22">
      <c r="A135" t="s">
        <v>75</v>
      </c>
      <c r="B135">
        <v>1</v>
      </c>
      <c r="C135">
        <v>12</v>
      </c>
      <c r="D135">
        <v>12</v>
      </c>
      <c r="E135">
        <v>12</v>
      </c>
      <c r="F135" t="s">
        <v>47</v>
      </c>
      <c r="G135" t="s">
        <v>30</v>
      </c>
      <c r="H135" t="s">
        <v>68</v>
      </c>
      <c r="I135">
        <v>1.1299999999999999</v>
      </c>
      <c r="J135">
        <v>1.28</v>
      </c>
      <c r="K135">
        <v>0.03</v>
      </c>
      <c r="L135">
        <v>0.03</v>
      </c>
      <c r="M135">
        <v>3.82</v>
      </c>
      <c r="N135">
        <f t="shared" si="24"/>
        <v>3</v>
      </c>
      <c r="O135">
        <f t="shared" si="31"/>
        <v>5</v>
      </c>
      <c r="P135">
        <f t="shared" si="25"/>
        <v>3.82</v>
      </c>
      <c r="Q135">
        <f t="shared" si="26"/>
        <v>1.2050000000000001</v>
      </c>
      <c r="R135">
        <f t="shared" si="27"/>
        <v>1.7095840039500441</v>
      </c>
      <c r="S135">
        <f t="shared" si="28"/>
        <v>0.77615113779332001</v>
      </c>
      <c r="T135">
        <f t="shared" si="29"/>
        <v>7.0685834705770342E-4</v>
      </c>
      <c r="U135">
        <f t="shared" si="30"/>
        <v>1.1404177682071799</v>
      </c>
      <c r="V135">
        <f t="shared" si="32"/>
        <v>5</v>
      </c>
    </row>
    <row r="136" spans="1:22">
      <c r="A136" t="s">
        <v>75</v>
      </c>
      <c r="B136">
        <v>1</v>
      </c>
      <c r="C136">
        <v>12</v>
      </c>
      <c r="D136">
        <v>12</v>
      </c>
      <c r="E136">
        <v>12</v>
      </c>
      <c r="F136" t="s">
        <v>47</v>
      </c>
      <c r="G136" t="s">
        <v>30</v>
      </c>
      <c r="H136" t="s">
        <v>68</v>
      </c>
      <c r="I136">
        <v>2.13</v>
      </c>
      <c r="J136">
        <v>2.87</v>
      </c>
      <c r="K136">
        <v>0.11</v>
      </c>
      <c r="L136">
        <v>0.11</v>
      </c>
      <c r="M136">
        <v>4.8899999999999997</v>
      </c>
      <c r="N136">
        <f t="shared" si="24"/>
        <v>11</v>
      </c>
      <c r="O136">
        <f t="shared" si="31"/>
        <v>10</v>
      </c>
      <c r="P136">
        <f t="shared" si="25"/>
        <v>4.8899999999999997</v>
      </c>
      <c r="Q136">
        <f t="shared" si="26"/>
        <v>2.5</v>
      </c>
      <c r="R136">
        <f t="shared" si="27"/>
        <v>22.941540484221132</v>
      </c>
      <c r="S136">
        <f t="shared" si="28"/>
        <v>10.415459379836394</v>
      </c>
      <c r="T136">
        <f t="shared" si="29"/>
        <v>9.5033177771091243E-3</v>
      </c>
      <c r="U136">
        <f t="shared" si="30"/>
        <v>4.908738521234052</v>
      </c>
      <c r="V136">
        <f t="shared" si="32"/>
        <v>10</v>
      </c>
    </row>
    <row r="137" spans="1:22">
      <c r="A137" t="s">
        <v>75</v>
      </c>
      <c r="B137">
        <v>1</v>
      </c>
      <c r="C137">
        <v>12</v>
      </c>
      <c r="D137">
        <v>12</v>
      </c>
      <c r="E137">
        <v>12</v>
      </c>
      <c r="F137" t="s">
        <v>47</v>
      </c>
      <c r="G137" t="s">
        <v>30</v>
      </c>
      <c r="H137" t="s">
        <v>68</v>
      </c>
      <c r="I137">
        <v>2.78</v>
      </c>
      <c r="J137">
        <v>2.92</v>
      </c>
      <c r="K137">
        <v>0.09</v>
      </c>
      <c r="L137">
        <v>0.09</v>
      </c>
      <c r="M137">
        <v>4.32</v>
      </c>
      <c r="N137">
        <f t="shared" si="24"/>
        <v>9</v>
      </c>
      <c r="O137">
        <f t="shared" si="31"/>
        <v>10</v>
      </c>
      <c r="P137">
        <f t="shared" si="25"/>
        <v>4.32</v>
      </c>
      <c r="Q137">
        <f t="shared" si="26"/>
        <v>2.8499999999999996</v>
      </c>
      <c r="R137">
        <f t="shared" si="27"/>
        <v>14.032206990331757</v>
      </c>
      <c r="S137">
        <f t="shared" si="28"/>
        <v>6.3706219736106178</v>
      </c>
      <c r="T137">
        <f t="shared" si="29"/>
        <v>6.3617251235193305E-3</v>
      </c>
      <c r="U137">
        <f t="shared" si="30"/>
        <v>6.3793965821957723</v>
      </c>
      <c r="V137">
        <f t="shared" si="32"/>
        <v>10</v>
      </c>
    </row>
    <row r="138" spans="1:22">
      <c r="A138" t="s">
        <v>75</v>
      </c>
      <c r="B138">
        <v>1</v>
      </c>
      <c r="C138">
        <v>12</v>
      </c>
      <c r="D138">
        <v>12</v>
      </c>
      <c r="E138">
        <v>12</v>
      </c>
      <c r="F138" t="s">
        <v>47</v>
      </c>
      <c r="G138" t="s">
        <v>30</v>
      </c>
      <c r="H138" t="s">
        <v>68</v>
      </c>
      <c r="I138">
        <v>3.42</v>
      </c>
      <c r="J138">
        <v>3.86</v>
      </c>
      <c r="K138">
        <v>0.11</v>
      </c>
      <c r="L138">
        <v>0.11</v>
      </c>
      <c r="M138">
        <v>5.52</v>
      </c>
      <c r="N138">
        <f t="shared" si="24"/>
        <v>11</v>
      </c>
      <c r="O138">
        <f t="shared" si="31"/>
        <v>10</v>
      </c>
      <c r="P138">
        <f t="shared" si="25"/>
        <v>5.52</v>
      </c>
      <c r="Q138">
        <f t="shared" si="26"/>
        <v>3.6399999999999997</v>
      </c>
      <c r="R138">
        <f t="shared" si="27"/>
        <v>25.555352918702201</v>
      </c>
      <c r="S138">
        <f t="shared" si="28"/>
        <v>11.6021302250908</v>
      </c>
      <c r="T138">
        <f t="shared" si="29"/>
        <v>9.5033177771091243E-3</v>
      </c>
      <c r="U138">
        <f t="shared" si="30"/>
        <v>10.406211505750829</v>
      </c>
      <c r="V138">
        <f t="shared" si="32"/>
        <v>10</v>
      </c>
    </row>
    <row r="139" spans="1:22">
      <c r="A139" t="s">
        <v>75</v>
      </c>
      <c r="B139">
        <v>1</v>
      </c>
      <c r="C139">
        <v>12</v>
      </c>
      <c r="D139">
        <v>12</v>
      </c>
      <c r="E139">
        <v>12</v>
      </c>
      <c r="F139" t="s">
        <v>47</v>
      </c>
      <c r="G139" t="s">
        <v>30</v>
      </c>
      <c r="H139" t="s">
        <v>68</v>
      </c>
      <c r="I139">
        <v>3.82</v>
      </c>
      <c r="J139">
        <v>3.6</v>
      </c>
      <c r="K139">
        <v>0.08</v>
      </c>
      <c r="L139">
        <v>0.08</v>
      </c>
      <c r="M139">
        <v>4.2</v>
      </c>
      <c r="N139">
        <f t="shared" si="24"/>
        <v>8</v>
      </c>
      <c r="O139">
        <f t="shared" si="31"/>
        <v>10</v>
      </c>
      <c r="P139">
        <f t="shared" si="25"/>
        <v>4.2</v>
      </c>
      <c r="Q139">
        <f t="shared" si="26"/>
        <v>3.71</v>
      </c>
      <c r="R139">
        <f t="shared" si="27"/>
        <v>10.970333606534245</v>
      </c>
      <c r="S139">
        <f t="shared" si="28"/>
        <v>4.9805314573665473</v>
      </c>
      <c r="T139">
        <f t="shared" si="29"/>
        <v>5.0265482457436689E-3</v>
      </c>
      <c r="U139">
        <f t="shared" si="30"/>
        <v>10.810298860818817</v>
      </c>
      <c r="V139">
        <f t="shared" si="32"/>
        <v>10</v>
      </c>
    </row>
    <row r="140" spans="1:22">
      <c r="A140" t="s">
        <v>75</v>
      </c>
      <c r="B140">
        <v>1</v>
      </c>
      <c r="C140">
        <v>12</v>
      </c>
      <c r="D140">
        <v>12</v>
      </c>
      <c r="E140">
        <v>12</v>
      </c>
      <c r="F140" t="s">
        <v>47</v>
      </c>
      <c r="G140" t="s">
        <v>30</v>
      </c>
      <c r="H140" t="s">
        <v>68</v>
      </c>
      <c r="I140">
        <v>5.72</v>
      </c>
      <c r="J140">
        <v>4.8600000000000003</v>
      </c>
      <c r="K140">
        <v>0.1</v>
      </c>
      <c r="L140">
        <v>0.1</v>
      </c>
      <c r="M140">
        <v>5.38</v>
      </c>
      <c r="N140">
        <f t="shared" si="24"/>
        <v>10</v>
      </c>
      <c r="O140">
        <f t="shared" si="31"/>
        <v>10</v>
      </c>
      <c r="P140">
        <f t="shared" si="25"/>
        <v>5.38</v>
      </c>
      <c r="Q140">
        <f t="shared" si="26"/>
        <v>5.29</v>
      </c>
      <c r="R140">
        <f t="shared" si="27"/>
        <v>20.748616684194676</v>
      </c>
      <c r="S140">
        <f t="shared" si="28"/>
        <v>9.4198719746243835</v>
      </c>
      <c r="T140">
        <f t="shared" si="29"/>
        <v>7.8539816339744835E-3</v>
      </c>
      <c r="U140">
        <f t="shared" si="30"/>
        <v>21.978660744330533</v>
      </c>
      <c r="V140">
        <f t="shared" si="32"/>
        <v>10</v>
      </c>
    </row>
    <row r="141" spans="1:22">
      <c r="A141" t="s">
        <v>75</v>
      </c>
      <c r="B141">
        <v>1</v>
      </c>
      <c r="C141">
        <v>12</v>
      </c>
      <c r="D141">
        <v>12</v>
      </c>
      <c r="E141">
        <v>12</v>
      </c>
      <c r="F141" t="s">
        <v>47</v>
      </c>
      <c r="G141" t="s">
        <v>30</v>
      </c>
      <c r="H141" t="s">
        <v>68</v>
      </c>
      <c r="I141">
        <v>5.78</v>
      </c>
      <c r="J141">
        <v>4.72</v>
      </c>
      <c r="K141">
        <v>0.12</v>
      </c>
      <c r="L141">
        <v>0.12</v>
      </c>
      <c r="M141">
        <v>5.04</v>
      </c>
      <c r="N141">
        <f t="shared" si="24"/>
        <v>12</v>
      </c>
      <c r="O141">
        <f t="shared" si="31"/>
        <v>10</v>
      </c>
      <c r="P141">
        <f t="shared" si="25"/>
        <v>5.04</v>
      </c>
      <c r="Q141">
        <f t="shared" si="26"/>
        <v>5.25</v>
      </c>
      <c r="R141">
        <f t="shared" si="27"/>
        <v>27.894067364085441</v>
      </c>
      <c r="S141">
        <f t="shared" si="28"/>
        <v>12.663906583294791</v>
      </c>
      <c r="T141">
        <f t="shared" si="29"/>
        <v>1.1309733552923255E-2</v>
      </c>
      <c r="U141">
        <f t="shared" si="30"/>
        <v>21.647536878642168</v>
      </c>
      <c r="V141">
        <f t="shared" si="32"/>
        <v>10</v>
      </c>
    </row>
    <row r="142" spans="1:22">
      <c r="A142" t="s">
        <v>75</v>
      </c>
      <c r="B142">
        <v>1</v>
      </c>
      <c r="C142">
        <v>12</v>
      </c>
      <c r="D142">
        <v>12</v>
      </c>
      <c r="E142">
        <v>12</v>
      </c>
      <c r="F142" t="s">
        <v>41</v>
      </c>
      <c r="G142" t="s">
        <v>42</v>
      </c>
      <c r="H142" t="s">
        <v>83</v>
      </c>
      <c r="I142">
        <v>2.1</v>
      </c>
      <c r="J142">
        <v>2.3199999999999998</v>
      </c>
      <c r="K142">
        <v>0.03</v>
      </c>
      <c r="L142">
        <v>0.03</v>
      </c>
      <c r="M142">
        <v>4.0199999999999996</v>
      </c>
      <c r="N142">
        <f t="shared" si="24"/>
        <v>3</v>
      </c>
      <c r="O142">
        <f t="shared" si="31"/>
        <v>5</v>
      </c>
      <c r="P142">
        <f t="shared" si="25"/>
        <v>4.0199999999999996</v>
      </c>
      <c r="Q142">
        <f t="shared" si="26"/>
        <v>2.21</v>
      </c>
      <c r="R142">
        <f t="shared" si="27"/>
        <v>1.7348828612899325</v>
      </c>
      <c r="S142">
        <f t="shared" si="28"/>
        <v>0.78763681902562943</v>
      </c>
      <c r="T142">
        <f t="shared" si="29"/>
        <v>7.0685834705770342E-4</v>
      </c>
      <c r="U142">
        <f t="shared" si="30"/>
        <v>3.8359631698494772</v>
      </c>
      <c r="V142">
        <f t="shared" si="32"/>
        <v>5</v>
      </c>
    </row>
    <row r="143" spans="1:22">
      <c r="A143" t="s">
        <v>27</v>
      </c>
      <c r="B143">
        <v>2</v>
      </c>
      <c r="C143">
        <v>1</v>
      </c>
      <c r="D143">
        <v>1</v>
      </c>
      <c r="E143">
        <f t="shared" ref="E143:E174" si="33">D143+12</f>
        <v>13</v>
      </c>
      <c r="F143" t="s">
        <v>15</v>
      </c>
      <c r="G143" t="s">
        <v>16</v>
      </c>
      <c r="H143" t="s">
        <v>64</v>
      </c>
      <c r="I143">
        <v>417</v>
      </c>
      <c r="J143">
        <v>518</v>
      </c>
      <c r="K143">
        <v>15</v>
      </c>
      <c r="L143">
        <v>21</v>
      </c>
      <c r="M143">
        <v>461</v>
      </c>
      <c r="N143">
        <v>18</v>
      </c>
      <c r="O143">
        <f t="shared" si="31"/>
        <v>20</v>
      </c>
      <c r="P143">
        <v>4.6100000000000003</v>
      </c>
      <c r="Q143">
        <f t="shared" ref="Q143:Q174" si="34">((I143+J143)/2)/100</f>
        <v>4.6749999999999998</v>
      </c>
      <c r="R143">
        <f t="shared" si="27"/>
        <v>56.540684870547139</v>
      </c>
      <c r="S143">
        <f t="shared" si="28"/>
        <v>25.669470931228403</v>
      </c>
      <c r="T143">
        <f t="shared" si="29"/>
        <v>2.5446900494077322E-2</v>
      </c>
      <c r="U143">
        <f t="shared" si="30"/>
        <v>17.165367734903356</v>
      </c>
      <c r="V143">
        <f t="shared" si="32"/>
        <v>20</v>
      </c>
    </row>
    <row r="144" spans="1:22">
      <c r="A144" t="s">
        <v>27</v>
      </c>
      <c r="B144">
        <v>2</v>
      </c>
      <c r="C144">
        <v>1</v>
      </c>
      <c r="D144">
        <v>1</v>
      </c>
      <c r="E144">
        <f t="shared" si="33"/>
        <v>13</v>
      </c>
      <c r="F144" t="s">
        <v>4</v>
      </c>
      <c r="G144" t="s">
        <v>5</v>
      </c>
      <c r="H144" t="s">
        <v>59</v>
      </c>
      <c r="I144">
        <v>410</v>
      </c>
      <c r="J144">
        <v>364</v>
      </c>
      <c r="K144">
        <v>15</v>
      </c>
      <c r="L144">
        <v>13</v>
      </c>
      <c r="M144">
        <v>261</v>
      </c>
      <c r="N144">
        <v>14</v>
      </c>
      <c r="O144">
        <f t="shared" si="31"/>
        <v>15</v>
      </c>
      <c r="P144">
        <v>2.61</v>
      </c>
      <c r="Q144">
        <f t="shared" si="34"/>
        <v>3.87</v>
      </c>
      <c r="R144">
        <f t="shared" si="27"/>
        <v>21.022226799753508</v>
      </c>
      <c r="S144">
        <f t="shared" si="28"/>
        <v>9.544090967088092</v>
      </c>
      <c r="T144">
        <f t="shared" si="29"/>
        <v>1.5393804002589988E-2</v>
      </c>
      <c r="U144">
        <f t="shared" si="30"/>
        <v>11.762829753387244</v>
      </c>
      <c r="V144">
        <f t="shared" si="32"/>
        <v>15</v>
      </c>
    </row>
    <row r="145" spans="1:22">
      <c r="A145" t="s">
        <v>27</v>
      </c>
      <c r="B145">
        <v>2</v>
      </c>
      <c r="C145">
        <v>1</v>
      </c>
      <c r="D145">
        <v>1</v>
      </c>
      <c r="E145">
        <f t="shared" si="33"/>
        <v>13</v>
      </c>
      <c r="F145" t="s">
        <v>4</v>
      </c>
      <c r="G145" t="s">
        <v>5</v>
      </c>
      <c r="H145" t="s">
        <v>59</v>
      </c>
      <c r="I145">
        <v>300</v>
      </c>
      <c r="J145">
        <v>275</v>
      </c>
      <c r="K145">
        <v>11</v>
      </c>
      <c r="L145">
        <v>8</v>
      </c>
      <c r="M145">
        <v>206</v>
      </c>
      <c r="N145">
        <v>9.5</v>
      </c>
      <c r="O145">
        <f t="shared" si="31"/>
        <v>10</v>
      </c>
      <c r="P145">
        <v>2.06</v>
      </c>
      <c r="Q145">
        <f t="shared" si="34"/>
        <v>2.875</v>
      </c>
      <c r="R145">
        <f t="shared" si="27"/>
        <v>8.6831863569818619</v>
      </c>
      <c r="S145">
        <f t="shared" si="28"/>
        <v>3.9421666060697653</v>
      </c>
      <c r="T145">
        <f t="shared" si="29"/>
        <v>7.0882184246619708E-3</v>
      </c>
      <c r="U145">
        <f t="shared" si="30"/>
        <v>6.4918066943320332</v>
      </c>
      <c r="V145">
        <f t="shared" si="32"/>
        <v>10</v>
      </c>
    </row>
    <row r="146" spans="1:22">
      <c r="A146" t="s">
        <v>27</v>
      </c>
      <c r="B146">
        <v>2</v>
      </c>
      <c r="C146">
        <v>1</v>
      </c>
      <c r="D146">
        <v>1</v>
      </c>
      <c r="E146">
        <f t="shared" si="33"/>
        <v>13</v>
      </c>
      <c r="F146" t="s">
        <v>15</v>
      </c>
      <c r="G146" t="s">
        <v>16</v>
      </c>
      <c r="H146" t="s">
        <v>64</v>
      </c>
      <c r="I146">
        <v>363</v>
      </c>
      <c r="J146">
        <v>389</v>
      </c>
      <c r="K146">
        <v>9</v>
      </c>
      <c r="L146">
        <v>10</v>
      </c>
      <c r="M146">
        <v>438</v>
      </c>
      <c r="N146">
        <v>9.5</v>
      </c>
      <c r="O146">
        <f t="shared" si="31"/>
        <v>10</v>
      </c>
      <c r="P146">
        <v>4.38</v>
      </c>
      <c r="Q146">
        <f t="shared" si="34"/>
        <v>3.76</v>
      </c>
      <c r="R146">
        <f t="shared" si="27"/>
        <v>15.735326134495388</v>
      </c>
      <c r="S146">
        <f t="shared" si="28"/>
        <v>7.1438380650609066</v>
      </c>
      <c r="T146">
        <f t="shared" si="29"/>
        <v>7.0882184246619708E-3</v>
      </c>
      <c r="U146">
        <f t="shared" si="30"/>
        <v>11.103645074847764</v>
      </c>
      <c r="V146">
        <f t="shared" si="32"/>
        <v>10</v>
      </c>
    </row>
    <row r="147" spans="1:22">
      <c r="A147" t="s">
        <v>27</v>
      </c>
      <c r="B147">
        <v>2</v>
      </c>
      <c r="C147">
        <v>1</v>
      </c>
      <c r="D147">
        <v>1</v>
      </c>
      <c r="E147">
        <f t="shared" si="33"/>
        <v>13</v>
      </c>
      <c r="F147" t="s">
        <v>17</v>
      </c>
      <c r="G147" t="s">
        <v>18</v>
      </c>
      <c r="H147" t="s">
        <v>65</v>
      </c>
      <c r="I147">
        <v>190</v>
      </c>
      <c r="J147">
        <v>214</v>
      </c>
      <c r="K147">
        <v>10</v>
      </c>
      <c r="L147">
        <v>9</v>
      </c>
      <c r="M147">
        <v>409</v>
      </c>
      <c r="N147">
        <v>9.5</v>
      </c>
      <c r="O147">
        <f t="shared" si="31"/>
        <v>10</v>
      </c>
      <c r="P147">
        <v>4.09</v>
      </c>
      <c r="Q147">
        <f t="shared" si="34"/>
        <v>2.02</v>
      </c>
      <c r="R147">
        <f t="shared" si="27"/>
        <v>14.85273177665545</v>
      </c>
      <c r="S147">
        <f t="shared" si="28"/>
        <v>6.7431402266015743</v>
      </c>
      <c r="T147">
        <f t="shared" si="29"/>
        <v>7.0882184246619708E-3</v>
      </c>
      <c r="U147">
        <f t="shared" si="30"/>
        <v>3.2047386659269481</v>
      </c>
      <c r="V147">
        <f t="shared" si="32"/>
        <v>10</v>
      </c>
    </row>
    <row r="148" spans="1:22">
      <c r="A148" t="s">
        <v>27</v>
      </c>
      <c r="B148">
        <v>2</v>
      </c>
      <c r="C148">
        <v>1</v>
      </c>
      <c r="D148">
        <v>1</v>
      </c>
      <c r="E148">
        <f t="shared" si="33"/>
        <v>13</v>
      </c>
      <c r="F148" t="s">
        <v>17</v>
      </c>
      <c r="G148" t="s">
        <v>18</v>
      </c>
      <c r="H148" t="s">
        <v>65</v>
      </c>
      <c r="I148">
        <v>288</v>
      </c>
      <c r="J148">
        <v>227</v>
      </c>
      <c r="K148">
        <v>7</v>
      </c>
      <c r="L148">
        <v>8</v>
      </c>
      <c r="M148">
        <v>352</v>
      </c>
      <c r="N148">
        <v>7.5</v>
      </c>
      <c r="O148">
        <f t="shared" si="31"/>
        <v>5</v>
      </c>
      <c r="P148">
        <v>3.52</v>
      </c>
      <c r="Q148">
        <f t="shared" si="34"/>
        <v>2.5750000000000002</v>
      </c>
      <c r="R148">
        <f t="shared" si="27"/>
        <v>8.4753247553299129</v>
      </c>
      <c r="S148">
        <f t="shared" si="28"/>
        <v>3.8477974389197804</v>
      </c>
      <c r="T148">
        <f t="shared" si="29"/>
        <v>4.4178646691106467E-3</v>
      </c>
      <c r="U148">
        <f t="shared" si="30"/>
        <v>5.2076806971772065</v>
      </c>
      <c r="V148">
        <f t="shared" si="32"/>
        <v>5</v>
      </c>
    </row>
    <row r="149" spans="1:22">
      <c r="A149" t="s">
        <v>27</v>
      </c>
      <c r="B149">
        <v>2</v>
      </c>
      <c r="C149">
        <v>1</v>
      </c>
      <c r="D149">
        <v>1</v>
      </c>
      <c r="E149">
        <f t="shared" si="33"/>
        <v>13</v>
      </c>
      <c r="F149" t="s">
        <v>17</v>
      </c>
      <c r="G149" t="s">
        <v>18</v>
      </c>
      <c r="H149" t="s">
        <v>65</v>
      </c>
      <c r="I149">
        <v>270</v>
      </c>
      <c r="J149">
        <v>180</v>
      </c>
      <c r="K149">
        <v>6</v>
      </c>
      <c r="L149">
        <v>8</v>
      </c>
      <c r="M149">
        <v>398</v>
      </c>
      <c r="N149">
        <v>7</v>
      </c>
      <c r="O149">
        <f t="shared" si="31"/>
        <v>5</v>
      </c>
      <c r="P149">
        <v>3.98</v>
      </c>
      <c r="Q149">
        <f t="shared" si="34"/>
        <v>2.25</v>
      </c>
      <c r="R149">
        <f t="shared" si="27"/>
        <v>8.1894522452188632</v>
      </c>
      <c r="S149">
        <f t="shared" si="28"/>
        <v>3.718011319329364</v>
      </c>
      <c r="T149">
        <f t="shared" si="29"/>
        <v>3.8484510006474969E-3</v>
      </c>
      <c r="U149">
        <f t="shared" si="30"/>
        <v>3.9760782021995817</v>
      </c>
      <c r="V149">
        <f t="shared" si="32"/>
        <v>5</v>
      </c>
    </row>
    <row r="150" spans="1:22">
      <c r="A150" t="s">
        <v>27</v>
      </c>
      <c r="B150">
        <v>2</v>
      </c>
      <c r="C150">
        <v>1</v>
      </c>
      <c r="D150">
        <v>1</v>
      </c>
      <c r="E150">
        <f t="shared" si="33"/>
        <v>13</v>
      </c>
      <c r="F150" t="s">
        <v>8</v>
      </c>
      <c r="G150" t="s">
        <v>9</v>
      </c>
      <c r="H150" t="s">
        <v>61</v>
      </c>
      <c r="I150">
        <v>284</v>
      </c>
      <c r="J150">
        <v>252</v>
      </c>
      <c r="K150">
        <v>7</v>
      </c>
      <c r="L150">
        <v>6.5</v>
      </c>
      <c r="M150">
        <v>263</v>
      </c>
      <c r="N150">
        <v>6.75</v>
      </c>
      <c r="O150">
        <f t="shared" si="31"/>
        <v>5</v>
      </c>
      <c r="P150">
        <v>2.63</v>
      </c>
      <c r="Q150">
        <f t="shared" si="34"/>
        <v>2.68</v>
      </c>
      <c r="R150">
        <f t="shared" si="27"/>
        <v>5.7146156679190545</v>
      </c>
      <c r="S150">
        <f t="shared" si="28"/>
        <v>2.594435513235251</v>
      </c>
      <c r="T150">
        <f t="shared" si="29"/>
        <v>3.578470381979624E-3</v>
      </c>
      <c r="U150">
        <f t="shared" si="30"/>
        <v>5.6410437687858339</v>
      </c>
      <c r="V150">
        <f t="shared" si="32"/>
        <v>5</v>
      </c>
    </row>
    <row r="151" spans="1:22">
      <c r="A151" t="s">
        <v>27</v>
      </c>
      <c r="B151">
        <v>2</v>
      </c>
      <c r="C151">
        <v>1</v>
      </c>
      <c r="D151">
        <v>1</v>
      </c>
      <c r="E151">
        <f t="shared" si="33"/>
        <v>13</v>
      </c>
      <c r="F151" t="s">
        <v>17</v>
      </c>
      <c r="G151" t="s">
        <v>18</v>
      </c>
      <c r="H151" t="s">
        <v>65</v>
      </c>
      <c r="I151">
        <v>190</v>
      </c>
      <c r="J151">
        <v>160</v>
      </c>
      <c r="K151">
        <v>7</v>
      </c>
      <c r="L151">
        <v>6</v>
      </c>
      <c r="M151">
        <v>407</v>
      </c>
      <c r="N151">
        <v>6.5</v>
      </c>
      <c r="O151">
        <f t="shared" si="31"/>
        <v>5</v>
      </c>
      <c r="P151">
        <v>4.07</v>
      </c>
      <c r="Q151">
        <f t="shared" si="34"/>
        <v>1.75</v>
      </c>
      <c r="R151">
        <f t="shared" si="27"/>
        <v>7.2550817774478755</v>
      </c>
      <c r="S151">
        <f t="shared" si="28"/>
        <v>3.2938071269613354</v>
      </c>
      <c r="T151">
        <f t="shared" si="29"/>
        <v>3.3183072403542195E-3</v>
      </c>
      <c r="U151">
        <f t="shared" si="30"/>
        <v>2.4052818754046852</v>
      </c>
      <c r="V151">
        <f t="shared" si="32"/>
        <v>5</v>
      </c>
    </row>
    <row r="152" spans="1:22">
      <c r="A152" t="s">
        <v>27</v>
      </c>
      <c r="B152">
        <v>2</v>
      </c>
      <c r="C152">
        <v>1</v>
      </c>
      <c r="D152">
        <v>1</v>
      </c>
      <c r="E152">
        <f t="shared" si="33"/>
        <v>13</v>
      </c>
      <c r="F152" t="s">
        <v>23</v>
      </c>
      <c r="G152" t="s">
        <v>30</v>
      </c>
      <c r="H152" t="s">
        <v>68</v>
      </c>
      <c r="I152">
        <v>204</v>
      </c>
      <c r="J152">
        <v>273</v>
      </c>
      <c r="K152">
        <v>6</v>
      </c>
      <c r="L152">
        <v>7</v>
      </c>
      <c r="M152">
        <v>247</v>
      </c>
      <c r="N152">
        <v>6.5</v>
      </c>
      <c r="O152">
        <f t="shared" si="31"/>
        <v>5</v>
      </c>
      <c r="P152">
        <v>2.4700000000000002</v>
      </c>
      <c r="Q152">
        <f t="shared" si="34"/>
        <v>2.3849999999999998</v>
      </c>
      <c r="R152">
        <f t="shared" si="27"/>
        <v>5.1470968678389646</v>
      </c>
      <c r="S152">
        <f t="shared" si="28"/>
        <v>2.3367819779988901</v>
      </c>
      <c r="T152">
        <f t="shared" si="29"/>
        <v>3.3183072403542195E-3</v>
      </c>
      <c r="U152">
        <f t="shared" si="30"/>
        <v>4.4675214679914497</v>
      </c>
      <c r="V152">
        <f t="shared" si="32"/>
        <v>5</v>
      </c>
    </row>
    <row r="153" spans="1:22">
      <c r="A153" t="s">
        <v>27</v>
      </c>
      <c r="B153">
        <v>2</v>
      </c>
      <c r="C153">
        <v>1</v>
      </c>
      <c r="D153">
        <v>1</v>
      </c>
      <c r="E153">
        <f t="shared" si="33"/>
        <v>13</v>
      </c>
      <c r="F153" t="s">
        <v>23</v>
      </c>
      <c r="G153" t="s">
        <v>30</v>
      </c>
      <c r="H153" t="s">
        <v>68</v>
      </c>
      <c r="I153">
        <v>555</v>
      </c>
      <c r="J153">
        <v>303</v>
      </c>
      <c r="K153">
        <v>7</v>
      </c>
      <c r="L153">
        <v>5</v>
      </c>
      <c r="M153">
        <v>282</v>
      </c>
      <c r="N153">
        <v>6</v>
      </c>
      <c r="O153">
        <f t="shared" si="31"/>
        <v>5</v>
      </c>
      <c r="P153">
        <v>2.82</v>
      </c>
      <c r="Q153">
        <f t="shared" si="34"/>
        <v>4.29</v>
      </c>
      <c r="R153">
        <f t="shared" si="27"/>
        <v>4.8849024264644321</v>
      </c>
      <c r="S153">
        <f t="shared" si="28"/>
        <v>2.2177457016148523</v>
      </c>
      <c r="T153">
        <f t="shared" si="29"/>
        <v>2.8274333882308137E-3</v>
      </c>
      <c r="U153">
        <f t="shared" si="30"/>
        <v>14.454546338982977</v>
      </c>
      <c r="V153">
        <f t="shared" si="32"/>
        <v>5</v>
      </c>
    </row>
    <row r="154" spans="1:22">
      <c r="A154" t="s">
        <v>27</v>
      </c>
      <c r="B154">
        <v>2</v>
      </c>
      <c r="C154">
        <v>1</v>
      </c>
      <c r="D154">
        <v>1</v>
      </c>
      <c r="E154">
        <f t="shared" si="33"/>
        <v>13</v>
      </c>
      <c r="F154" t="s">
        <v>17</v>
      </c>
      <c r="G154" t="s">
        <v>18</v>
      </c>
      <c r="H154" t="s">
        <v>65</v>
      </c>
      <c r="I154">
        <v>223</v>
      </c>
      <c r="J154">
        <v>202</v>
      </c>
      <c r="K154">
        <v>4</v>
      </c>
      <c r="L154">
        <v>6</v>
      </c>
      <c r="M154">
        <v>415</v>
      </c>
      <c r="N154">
        <v>5</v>
      </c>
      <c r="O154">
        <f t="shared" si="31"/>
        <v>5</v>
      </c>
      <c r="P154">
        <v>4.1500000000000004</v>
      </c>
      <c r="Q154">
        <f t="shared" si="34"/>
        <v>2.125</v>
      </c>
      <c r="R154">
        <f t="shared" si="27"/>
        <v>4.5190946835657977</v>
      </c>
      <c r="S154">
        <f t="shared" si="28"/>
        <v>2.0516689863388722</v>
      </c>
      <c r="T154">
        <f t="shared" si="29"/>
        <v>1.9634954084936209E-3</v>
      </c>
      <c r="U154">
        <f t="shared" si="30"/>
        <v>3.5465635815916023</v>
      </c>
      <c r="V154">
        <f t="shared" si="32"/>
        <v>5</v>
      </c>
    </row>
    <row r="155" spans="1:22">
      <c r="A155" t="s">
        <v>27</v>
      </c>
      <c r="B155">
        <v>2</v>
      </c>
      <c r="C155">
        <v>1</v>
      </c>
      <c r="D155">
        <v>1</v>
      </c>
      <c r="E155">
        <f t="shared" si="33"/>
        <v>13</v>
      </c>
      <c r="F155" t="s">
        <v>17</v>
      </c>
      <c r="G155" t="s">
        <v>18</v>
      </c>
      <c r="H155" t="s">
        <v>65</v>
      </c>
      <c r="I155">
        <v>110</v>
      </c>
      <c r="J155">
        <v>105</v>
      </c>
      <c r="K155">
        <v>5</v>
      </c>
      <c r="L155">
        <v>5</v>
      </c>
      <c r="M155">
        <v>281</v>
      </c>
      <c r="N155">
        <v>5</v>
      </c>
      <c r="O155">
        <f t="shared" si="31"/>
        <v>5</v>
      </c>
      <c r="P155">
        <v>2.81</v>
      </c>
      <c r="Q155">
        <f t="shared" si="34"/>
        <v>1.075</v>
      </c>
      <c r="R155">
        <f t="shared" si="27"/>
        <v>3.5820941954057921</v>
      </c>
      <c r="S155">
        <f t="shared" si="28"/>
        <v>1.6262707647142296</v>
      </c>
      <c r="T155">
        <f t="shared" si="29"/>
        <v>1.9634954084936209E-3</v>
      </c>
      <c r="U155">
        <f t="shared" si="30"/>
        <v>0.90762575257617606</v>
      </c>
      <c r="V155">
        <f t="shared" si="32"/>
        <v>5</v>
      </c>
    </row>
    <row r="156" spans="1:22">
      <c r="A156" t="s">
        <v>27</v>
      </c>
      <c r="B156">
        <v>2</v>
      </c>
      <c r="C156">
        <v>1</v>
      </c>
      <c r="D156">
        <v>1</v>
      </c>
      <c r="E156">
        <f t="shared" si="33"/>
        <v>13</v>
      </c>
      <c r="F156" t="s">
        <v>17</v>
      </c>
      <c r="G156" t="s">
        <v>18</v>
      </c>
      <c r="H156" t="s">
        <v>65</v>
      </c>
      <c r="I156">
        <v>177</v>
      </c>
      <c r="J156">
        <v>162</v>
      </c>
      <c r="K156">
        <v>4.5</v>
      </c>
      <c r="L156">
        <v>5</v>
      </c>
      <c r="M156">
        <v>263</v>
      </c>
      <c r="N156">
        <v>4.75</v>
      </c>
      <c r="O156">
        <f t="shared" si="31"/>
        <v>5</v>
      </c>
      <c r="P156">
        <v>2.63</v>
      </c>
      <c r="Q156">
        <f t="shared" si="34"/>
        <v>1.6950000000000001</v>
      </c>
      <c r="R156">
        <f t="shared" si="27"/>
        <v>3.1803322961927303</v>
      </c>
      <c r="S156">
        <f t="shared" si="28"/>
        <v>1.4438708624714995</v>
      </c>
      <c r="T156">
        <f t="shared" si="29"/>
        <v>1.7720546061654927E-3</v>
      </c>
      <c r="U156">
        <f t="shared" si="30"/>
        <v>2.2564685583949537</v>
      </c>
      <c r="V156">
        <f t="shared" si="32"/>
        <v>5</v>
      </c>
    </row>
    <row r="157" spans="1:22">
      <c r="A157" t="s">
        <v>27</v>
      </c>
      <c r="B157">
        <v>2</v>
      </c>
      <c r="C157">
        <v>1</v>
      </c>
      <c r="D157">
        <v>1</v>
      </c>
      <c r="E157">
        <f t="shared" si="33"/>
        <v>13</v>
      </c>
      <c r="F157" t="s">
        <v>19</v>
      </c>
      <c r="G157" t="s">
        <v>20</v>
      </c>
      <c r="H157" t="s">
        <v>66</v>
      </c>
      <c r="I157">
        <v>165</v>
      </c>
      <c r="J157">
        <v>139</v>
      </c>
      <c r="K157">
        <v>4</v>
      </c>
      <c r="L157">
        <v>3.5</v>
      </c>
      <c r="M157">
        <v>283</v>
      </c>
      <c r="N157">
        <v>3.75</v>
      </c>
      <c r="O157">
        <f t="shared" si="31"/>
        <v>5</v>
      </c>
      <c r="P157">
        <v>2.83</v>
      </c>
      <c r="Q157">
        <f t="shared" si="34"/>
        <v>1.52</v>
      </c>
      <c r="R157">
        <f t="shared" si="27"/>
        <v>2.248966515337341</v>
      </c>
      <c r="S157">
        <f t="shared" si="28"/>
        <v>1.0210307979631528</v>
      </c>
      <c r="T157">
        <f t="shared" si="29"/>
        <v>1.1044661672776617E-3</v>
      </c>
      <c r="U157">
        <f t="shared" si="30"/>
        <v>1.8145839167134645</v>
      </c>
      <c r="V157">
        <f t="shared" si="32"/>
        <v>5</v>
      </c>
    </row>
    <row r="158" spans="1:22">
      <c r="A158" t="s">
        <v>27</v>
      </c>
      <c r="B158">
        <v>2</v>
      </c>
      <c r="C158">
        <v>1</v>
      </c>
      <c r="D158">
        <v>1</v>
      </c>
      <c r="E158">
        <f t="shared" si="33"/>
        <v>13</v>
      </c>
      <c r="F158" t="s">
        <v>8</v>
      </c>
      <c r="G158" t="s">
        <v>9</v>
      </c>
      <c r="H158" t="s">
        <v>61</v>
      </c>
      <c r="I158">
        <v>290</v>
      </c>
      <c r="J158">
        <v>265</v>
      </c>
      <c r="K158">
        <v>3.5</v>
      </c>
      <c r="L158">
        <v>3</v>
      </c>
      <c r="M158">
        <v>206</v>
      </c>
      <c r="N158">
        <v>3.25</v>
      </c>
      <c r="O158">
        <f t="shared" si="31"/>
        <v>5</v>
      </c>
      <c r="P158">
        <v>2.06</v>
      </c>
      <c r="Q158">
        <f t="shared" si="34"/>
        <v>2.7749999999999999</v>
      </c>
      <c r="R158">
        <f t="shared" si="27"/>
        <v>1.6597458184710523</v>
      </c>
      <c r="S158">
        <f t="shared" si="28"/>
        <v>0.75352460158585777</v>
      </c>
      <c r="T158">
        <f t="shared" si="29"/>
        <v>8.2957681008855489E-4</v>
      </c>
      <c r="U158">
        <f t="shared" si="30"/>
        <v>6.0480567320124745</v>
      </c>
      <c r="V158">
        <f t="shared" si="32"/>
        <v>5</v>
      </c>
    </row>
    <row r="159" spans="1:22">
      <c r="A159" t="s">
        <v>27</v>
      </c>
      <c r="B159">
        <v>2</v>
      </c>
      <c r="C159">
        <v>1</v>
      </c>
      <c r="D159">
        <v>1</v>
      </c>
      <c r="E159">
        <f t="shared" si="33"/>
        <v>13</v>
      </c>
      <c r="F159" t="s">
        <v>8</v>
      </c>
      <c r="G159" t="s">
        <v>9</v>
      </c>
      <c r="H159" t="s">
        <v>61</v>
      </c>
      <c r="I159">
        <v>277</v>
      </c>
      <c r="J159">
        <v>251</v>
      </c>
      <c r="K159">
        <v>3</v>
      </c>
      <c r="L159">
        <v>3</v>
      </c>
      <c r="M159">
        <v>204</v>
      </c>
      <c r="N159">
        <v>3</v>
      </c>
      <c r="O159">
        <f t="shared" si="31"/>
        <v>5</v>
      </c>
      <c r="P159">
        <v>2.04</v>
      </c>
      <c r="Q159">
        <f t="shared" si="34"/>
        <v>2.64</v>
      </c>
      <c r="R159">
        <f t="shared" si="27"/>
        <v>1.4916532356960044</v>
      </c>
      <c r="S159">
        <f t="shared" si="28"/>
        <v>0.67721056900598597</v>
      </c>
      <c r="T159">
        <f t="shared" si="29"/>
        <v>7.0685834705770342E-4</v>
      </c>
      <c r="U159">
        <f t="shared" si="30"/>
        <v>5.4739110396148565</v>
      </c>
      <c r="V159">
        <f t="shared" si="32"/>
        <v>5</v>
      </c>
    </row>
    <row r="160" spans="1:22">
      <c r="A160" t="s">
        <v>27</v>
      </c>
      <c r="B160">
        <v>2</v>
      </c>
      <c r="C160">
        <v>1</v>
      </c>
      <c r="D160">
        <v>1</v>
      </c>
      <c r="E160">
        <f t="shared" si="33"/>
        <v>13</v>
      </c>
      <c r="F160" t="s">
        <v>8</v>
      </c>
      <c r="G160" t="s">
        <v>9</v>
      </c>
      <c r="H160" t="s">
        <v>61</v>
      </c>
      <c r="I160">
        <v>116</v>
      </c>
      <c r="J160">
        <v>102</v>
      </c>
      <c r="K160">
        <v>3</v>
      </c>
      <c r="L160">
        <v>2.5</v>
      </c>
      <c r="M160">
        <v>126</v>
      </c>
      <c r="N160">
        <v>2.75</v>
      </c>
      <c r="O160">
        <f t="shared" si="31"/>
        <v>5</v>
      </c>
      <c r="P160">
        <v>1.26</v>
      </c>
      <c r="Q160">
        <f t="shared" si="34"/>
        <v>1.0900000000000001</v>
      </c>
      <c r="R160">
        <f t="shared" si="27"/>
        <v>1.2886253454921457</v>
      </c>
      <c r="S160">
        <f t="shared" si="28"/>
        <v>0.58503590685343421</v>
      </c>
      <c r="T160">
        <f t="shared" si="29"/>
        <v>5.9395736106932027E-4</v>
      </c>
      <c r="U160">
        <f t="shared" si="30"/>
        <v>0.93313155793250846</v>
      </c>
      <c r="V160">
        <f t="shared" si="32"/>
        <v>5</v>
      </c>
    </row>
    <row r="161" spans="1:22">
      <c r="A161" t="s">
        <v>27</v>
      </c>
      <c r="B161">
        <v>2</v>
      </c>
      <c r="C161">
        <v>1</v>
      </c>
      <c r="D161">
        <v>1</v>
      </c>
      <c r="E161">
        <f t="shared" si="33"/>
        <v>13</v>
      </c>
      <c r="F161" t="s">
        <v>19</v>
      </c>
      <c r="G161" t="s">
        <v>20</v>
      </c>
      <c r="H161" t="s">
        <v>66</v>
      </c>
      <c r="I161">
        <v>127</v>
      </c>
      <c r="J161">
        <v>138</v>
      </c>
      <c r="K161">
        <v>3</v>
      </c>
      <c r="L161">
        <v>2.5</v>
      </c>
      <c r="M161">
        <v>256</v>
      </c>
      <c r="N161">
        <v>2.75</v>
      </c>
      <c r="O161">
        <f t="shared" si="31"/>
        <v>5</v>
      </c>
      <c r="P161">
        <v>2.56</v>
      </c>
      <c r="Q161">
        <f t="shared" si="34"/>
        <v>1.325</v>
      </c>
      <c r="R161">
        <f t="shared" si="27"/>
        <v>1.3702460944904651</v>
      </c>
      <c r="S161">
        <f t="shared" si="28"/>
        <v>0.6220917268986712</v>
      </c>
      <c r="T161">
        <f t="shared" si="29"/>
        <v>5.9395736106932027E-4</v>
      </c>
      <c r="U161">
        <f t="shared" si="30"/>
        <v>1.3788646506146451</v>
      </c>
      <c r="V161">
        <f t="shared" si="32"/>
        <v>5</v>
      </c>
    </row>
    <row r="162" spans="1:22">
      <c r="A162" t="s">
        <v>27</v>
      </c>
      <c r="B162">
        <v>2</v>
      </c>
      <c r="C162">
        <v>1</v>
      </c>
      <c r="D162">
        <v>1</v>
      </c>
      <c r="E162">
        <f t="shared" si="33"/>
        <v>13</v>
      </c>
      <c r="F162" t="s">
        <v>19</v>
      </c>
      <c r="G162" t="s">
        <v>20</v>
      </c>
      <c r="H162" t="s">
        <v>66</v>
      </c>
      <c r="I162">
        <v>105</v>
      </c>
      <c r="J162">
        <v>125</v>
      </c>
      <c r="K162">
        <v>3</v>
      </c>
      <c r="L162">
        <v>2.5</v>
      </c>
      <c r="M162">
        <v>179</v>
      </c>
      <c r="N162">
        <v>2.75</v>
      </c>
      <c r="O162">
        <f t="shared" si="31"/>
        <v>5</v>
      </c>
      <c r="P162">
        <v>1.79</v>
      </c>
      <c r="Q162">
        <f t="shared" si="34"/>
        <v>1.1499999999999999</v>
      </c>
      <c r="R162">
        <f t="shared" si="27"/>
        <v>1.3193086688514826</v>
      </c>
      <c r="S162">
        <f t="shared" si="28"/>
        <v>0.59896613565857315</v>
      </c>
      <c r="T162">
        <f t="shared" si="29"/>
        <v>5.9395736106932027E-4</v>
      </c>
      <c r="U162">
        <f t="shared" si="30"/>
        <v>1.0386890710931251</v>
      </c>
      <c r="V162">
        <f t="shared" si="32"/>
        <v>5</v>
      </c>
    </row>
    <row r="163" spans="1:22">
      <c r="A163" t="s">
        <v>27</v>
      </c>
      <c r="B163">
        <v>2</v>
      </c>
      <c r="C163">
        <v>1</v>
      </c>
      <c r="D163">
        <v>1</v>
      </c>
      <c r="E163">
        <f t="shared" si="33"/>
        <v>13</v>
      </c>
      <c r="F163" t="s">
        <v>19</v>
      </c>
      <c r="G163" t="s">
        <v>20</v>
      </c>
      <c r="H163" t="s">
        <v>66</v>
      </c>
      <c r="I163">
        <v>113</v>
      </c>
      <c r="J163">
        <v>116</v>
      </c>
      <c r="K163">
        <v>2</v>
      </c>
      <c r="L163">
        <v>2</v>
      </c>
      <c r="M163">
        <v>240</v>
      </c>
      <c r="N163">
        <v>2</v>
      </c>
      <c r="O163">
        <f t="shared" si="31"/>
        <v>5</v>
      </c>
      <c r="P163">
        <v>2.4</v>
      </c>
      <c r="Q163">
        <f t="shared" si="34"/>
        <v>1.145</v>
      </c>
      <c r="R163">
        <f t="shared" si="27"/>
        <v>0.89121503104476352</v>
      </c>
      <c r="S163">
        <f t="shared" si="28"/>
        <v>0.40461162409432266</v>
      </c>
      <c r="T163">
        <f t="shared" si="29"/>
        <v>3.1415926535897931E-4</v>
      </c>
      <c r="U163">
        <f t="shared" si="30"/>
        <v>1.0296766271681397</v>
      </c>
      <c r="V163">
        <f t="shared" si="32"/>
        <v>5</v>
      </c>
    </row>
    <row r="164" spans="1:22">
      <c r="A164" t="s">
        <v>27</v>
      </c>
      <c r="B164">
        <v>2</v>
      </c>
      <c r="C164">
        <v>1</v>
      </c>
      <c r="D164">
        <v>1</v>
      </c>
      <c r="E164">
        <f t="shared" si="33"/>
        <v>13</v>
      </c>
      <c r="F164" t="s">
        <v>19</v>
      </c>
      <c r="G164" t="s">
        <v>20</v>
      </c>
      <c r="H164" t="s">
        <v>66</v>
      </c>
      <c r="I164">
        <v>73</v>
      </c>
      <c r="J164">
        <v>89</v>
      </c>
      <c r="K164">
        <v>2.5</v>
      </c>
      <c r="L164">
        <v>1.5</v>
      </c>
      <c r="M164">
        <v>197</v>
      </c>
      <c r="N164">
        <v>2</v>
      </c>
      <c r="O164">
        <f t="shared" si="31"/>
        <v>5</v>
      </c>
      <c r="P164">
        <v>1.97</v>
      </c>
      <c r="Q164">
        <f t="shared" si="34"/>
        <v>0.81</v>
      </c>
      <c r="R164">
        <f t="shared" si="27"/>
        <v>0.91765099428989738</v>
      </c>
      <c r="S164">
        <f t="shared" si="28"/>
        <v>0.41661355140761341</v>
      </c>
      <c r="T164">
        <f t="shared" si="29"/>
        <v>3.1415926535897931E-4</v>
      </c>
      <c r="U164">
        <f t="shared" si="30"/>
        <v>0.51529973500506587</v>
      </c>
      <c r="V164">
        <f t="shared" si="32"/>
        <v>5</v>
      </c>
    </row>
    <row r="165" spans="1:22">
      <c r="A165" t="s">
        <v>27</v>
      </c>
      <c r="B165">
        <v>2</v>
      </c>
      <c r="C165">
        <v>1</v>
      </c>
      <c r="D165">
        <v>1</v>
      </c>
      <c r="E165">
        <f t="shared" si="33"/>
        <v>13</v>
      </c>
      <c r="F165" t="s">
        <v>19</v>
      </c>
      <c r="G165" t="s">
        <v>20</v>
      </c>
      <c r="H165" t="s">
        <v>66</v>
      </c>
      <c r="I165">
        <v>140</v>
      </c>
      <c r="J165">
        <v>115</v>
      </c>
      <c r="K165">
        <v>2</v>
      </c>
      <c r="L165">
        <v>1.5</v>
      </c>
      <c r="M165">
        <v>217</v>
      </c>
      <c r="N165">
        <v>1.75</v>
      </c>
      <c r="O165">
        <f t="shared" si="31"/>
        <v>5</v>
      </c>
      <c r="P165">
        <v>2.17</v>
      </c>
      <c r="Q165">
        <f t="shared" si="34"/>
        <v>1.2749999999999999</v>
      </c>
      <c r="R165">
        <f t="shared" si="27"/>
        <v>0.77475317219354345</v>
      </c>
      <c r="S165">
        <f t="shared" si="28"/>
        <v>0.35173794017586874</v>
      </c>
      <c r="T165">
        <f t="shared" si="29"/>
        <v>2.4052818754046856E-4</v>
      </c>
      <c r="U165">
        <f t="shared" si="30"/>
        <v>1.2767628893729768</v>
      </c>
      <c r="V165">
        <f t="shared" si="32"/>
        <v>5</v>
      </c>
    </row>
    <row r="166" spans="1:22">
      <c r="A166" t="s">
        <v>27</v>
      </c>
      <c r="B166">
        <v>2</v>
      </c>
      <c r="C166">
        <v>1</v>
      </c>
      <c r="D166">
        <v>1</v>
      </c>
      <c r="E166">
        <f t="shared" si="33"/>
        <v>13</v>
      </c>
      <c r="F166" t="s">
        <v>19</v>
      </c>
      <c r="G166" t="s">
        <v>20</v>
      </c>
      <c r="H166" t="s">
        <v>66</v>
      </c>
      <c r="I166">
        <v>87</v>
      </c>
      <c r="J166">
        <v>65</v>
      </c>
      <c r="K166">
        <v>1.5</v>
      </c>
      <c r="L166">
        <v>2</v>
      </c>
      <c r="M166">
        <v>213</v>
      </c>
      <c r="N166">
        <v>1.75</v>
      </c>
      <c r="O166">
        <f t="shared" si="31"/>
        <v>5</v>
      </c>
      <c r="P166">
        <v>2.13</v>
      </c>
      <c r="Q166">
        <f t="shared" si="34"/>
        <v>0.76</v>
      </c>
      <c r="R166">
        <f t="shared" si="27"/>
        <v>0.77856822923244506</v>
      </c>
      <c r="S166">
        <f t="shared" si="28"/>
        <v>0.35346997607153008</v>
      </c>
      <c r="T166">
        <f t="shared" si="29"/>
        <v>2.4052818754046856E-4</v>
      </c>
      <c r="U166">
        <f t="shared" si="30"/>
        <v>0.45364597917836613</v>
      </c>
      <c r="V166">
        <f t="shared" si="32"/>
        <v>5</v>
      </c>
    </row>
    <row r="167" spans="1:22">
      <c r="A167" t="s">
        <v>27</v>
      </c>
      <c r="B167">
        <v>2</v>
      </c>
      <c r="C167">
        <v>1</v>
      </c>
      <c r="D167">
        <v>1</v>
      </c>
      <c r="E167">
        <f t="shared" si="33"/>
        <v>13</v>
      </c>
      <c r="F167" t="s">
        <v>8</v>
      </c>
      <c r="G167" t="s">
        <v>10</v>
      </c>
      <c r="H167" t="s">
        <v>61</v>
      </c>
      <c r="I167">
        <v>76</v>
      </c>
      <c r="J167">
        <v>94</v>
      </c>
      <c r="K167">
        <v>1</v>
      </c>
      <c r="L167">
        <v>1</v>
      </c>
      <c r="M167">
        <v>186</v>
      </c>
      <c r="N167">
        <v>1</v>
      </c>
      <c r="O167">
        <f t="shared" si="31"/>
        <v>5</v>
      </c>
      <c r="P167">
        <v>1.86</v>
      </c>
      <c r="Q167">
        <f t="shared" si="34"/>
        <v>0.85</v>
      </c>
      <c r="R167">
        <f t="shared" si="27"/>
        <v>0.47364139041344755</v>
      </c>
      <c r="S167">
        <f t="shared" si="28"/>
        <v>0.2150331912477052</v>
      </c>
      <c r="T167">
        <f t="shared" si="29"/>
        <v>7.8539816339744827E-5</v>
      </c>
      <c r="U167">
        <f t="shared" si="30"/>
        <v>0.56745017305465628</v>
      </c>
      <c r="V167">
        <f t="shared" si="32"/>
        <v>5</v>
      </c>
    </row>
    <row r="168" spans="1:22">
      <c r="A168" t="s">
        <v>27</v>
      </c>
      <c r="B168">
        <v>2</v>
      </c>
      <c r="C168">
        <v>1</v>
      </c>
      <c r="D168">
        <v>1</v>
      </c>
      <c r="E168">
        <f t="shared" si="33"/>
        <v>13</v>
      </c>
      <c r="F168" t="s">
        <v>17</v>
      </c>
      <c r="G168" t="s">
        <v>18</v>
      </c>
      <c r="H168" t="s">
        <v>65</v>
      </c>
      <c r="I168">
        <v>49</v>
      </c>
      <c r="J168">
        <v>45</v>
      </c>
      <c r="K168">
        <v>1</v>
      </c>
      <c r="L168">
        <v>1</v>
      </c>
      <c r="M168">
        <v>238</v>
      </c>
      <c r="N168">
        <v>1</v>
      </c>
      <c r="O168">
        <f t="shared" si="31"/>
        <v>5</v>
      </c>
      <c r="P168">
        <v>2.38</v>
      </c>
      <c r="Q168">
        <f t="shared" si="34"/>
        <v>0.47</v>
      </c>
      <c r="R168">
        <f t="shared" si="27"/>
        <v>0.38535810557901656</v>
      </c>
      <c r="S168">
        <f t="shared" si="28"/>
        <v>0.17495257993287353</v>
      </c>
      <c r="T168">
        <f t="shared" si="29"/>
        <v>7.8539816339744827E-5</v>
      </c>
      <c r="U168">
        <f t="shared" si="30"/>
        <v>0.17349445429449631</v>
      </c>
      <c r="V168">
        <f t="shared" si="32"/>
        <v>5</v>
      </c>
    </row>
    <row r="169" spans="1:22">
      <c r="A169" t="s">
        <v>27</v>
      </c>
      <c r="B169">
        <v>2</v>
      </c>
      <c r="C169">
        <v>1</v>
      </c>
      <c r="D169">
        <v>1</v>
      </c>
      <c r="E169">
        <f t="shared" si="33"/>
        <v>13</v>
      </c>
      <c r="F169" t="s">
        <v>19</v>
      </c>
      <c r="G169" t="s">
        <v>20</v>
      </c>
      <c r="H169" t="s">
        <v>66</v>
      </c>
      <c r="I169">
        <v>47</v>
      </c>
      <c r="J169">
        <v>53</v>
      </c>
      <c r="K169">
        <v>1</v>
      </c>
      <c r="L169">
        <v>1</v>
      </c>
      <c r="M169">
        <v>153</v>
      </c>
      <c r="N169">
        <v>1</v>
      </c>
      <c r="O169">
        <f t="shared" si="31"/>
        <v>5</v>
      </c>
      <c r="P169">
        <v>1.53</v>
      </c>
      <c r="Q169">
        <f t="shared" si="34"/>
        <v>0.5</v>
      </c>
      <c r="R169">
        <f t="shared" si="27"/>
        <v>0.53129004892688791</v>
      </c>
      <c r="S169">
        <f t="shared" si="28"/>
        <v>0.24120568221280711</v>
      </c>
      <c r="T169">
        <f t="shared" si="29"/>
        <v>7.8539816339744827E-5</v>
      </c>
      <c r="U169">
        <f t="shared" si="30"/>
        <v>0.19634954084936207</v>
      </c>
      <c r="V169">
        <f t="shared" si="32"/>
        <v>5</v>
      </c>
    </row>
    <row r="170" spans="1:22">
      <c r="A170" t="s">
        <v>27</v>
      </c>
      <c r="B170">
        <v>2</v>
      </c>
      <c r="C170">
        <v>1</v>
      </c>
      <c r="D170">
        <v>1</v>
      </c>
      <c r="E170">
        <f t="shared" si="33"/>
        <v>13</v>
      </c>
      <c r="F170" t="s">
        <v>19</v>
      </c>
      <c r="G170" t="s">
        <v>20</v>
      </c>
      <c r="H170" t="s">
        <v>66</v>
      </c>
      <c r="I170">
        <v>69</v>
      </c>
      <c r="J170">
        <v>70</v>
      </c>
      <c r="K170">
        <v>1</v>
      </c>
      <c r="L170">
        <v>1</v>
      </c>
      <c r="M170">
        <v>152</v>
      </c>
      <c r="N170">
        <v>1</v>
      </c>
      <c r="O170">
        <f t="shared" si="31"/>
        <v>5</v>
      </c>
      <c r="P170">
        <v>1.52</v>
      </c>
      <c r="Q170">
        <f t="shared" si="34"/>
        <v>0.69499999999999995</v>
      </c>
      <c r="R170">
        <f t="shared" si="27"/>
        <v>0.53306365901911013</v>
      </c>
      <c r="S170">
        <f t="shared" si="28"/>
        <v>0.242010901194676</v>
      </c>
      <c r="T170">
        <f t="shared" si="29"/>
        <v>7.8539816339744827E-5</v>
      </c>
      <c r="U170">
        <f t="shared" si="30"/>
        <v>0.37936694787505237</v>
      </c>
      <c r="V170">
        <f t="shared" si="32"/>
        <v>5</v>
      </c>
    </row>
    <row r="171" spans="1:22">
      <c r="A171" t="s">
        <v>27</v>
      </c>
      <c r="B171">
        <v>2</v>
      </c>
      <c r="C171">
        <v>1</v>
      </c>
      <c r="D171">
        <v>1</v>
      </c>
      <c r="E171">
        <f t="shared" si="33"/>
        <v>13</v>
      </c>
      <c r="F171" t="s">
        <v>19</v>
      </c>
      <c r="G171" t="s">
        <v>20</v>
      </c>
      <c r="H171" t="s">
        <v>66</v>
      </c>
      <c r="I171">
        <v>55</v>
      </c>
      <c r="J171">
        <v>44</v>
      </c>
      <c r="K171">
        <v>1</v>
      </c>
      <c r="L171">
        <v>1</v>
      </c>
      <c r="M171">
        <v>152</v>
      </c>
      <c r="N171">
        <v>1</v>
      </c>
      <c r="O171">
        <f t="shared" si="31"/>
        <v>5</v>
      </c>
      <c r="P171">
        <v>1.52</v>
      </c>
      <c r="Q171">
        <f t="shared" si="34"/>
        <v>0.495</v>
      </c>
      <c r="R171">
        <f t="shared" si="27"/>
        <v>0.53306365901911013</v>
      </c>
      <c r="S171">
        <f t="shared" si="28"/>
        <v>0.242010901194676</v>
      </c>
      <c r="T171">
        <f t="shared" si="29"/>
        <v>7.8539816339744827E-5</v>
      </c>
      <c r="U171">
        <f t="shared" si="30"/>
        <v>0.19244218498645976</v>
      </c>
      <c r="V171">
        <f t="shared" si="32"/>
        <v>5</v>
      </c>
    </row>
    <row r="172" spans="1:22">
      <c r="A172" t="s">
        <v>27</v>
      </c>
      <c r="B172">
        <v>2</v>
      </c>
      <c r="C172">
        <v>2</v>
      </c>
      <c r="D172">
        <v>2</v>
      </c>
      <c r="E172">
        <f t="shared" si="33"/>
        <v>14</v>
      </c>
      <c r="F172" t="s">
        <v>15</v>
      </c>
      <c r="G172" t="s">
        <v>16</v>
      </c>
      <c r="H172" t="s">
        <v>64</v>
      </c>
      <c r="I172">
        <v>480</v>
      </c>
      <c r="J172">
        <v>510</v>
      </c>
      <c r="K172">
        <v>16.8</v>
      </c>
      <c r="L172">
        <v>17.5</v>
      </c>
      <c r="M172">
        <v>530</v>
      </c>
      <c r="N172">
        <v>17.149999999999999</v>
      </c>
      <c r="O172">
        <f t="shared" si="31"/>
        <v>15</v>
      </c>
      <c r="P172">
        <v>5.3</v>
      </c>
      <c r="Q172">
        <f t="shared" si="34"/>
        <v>4.95</v>
      </c>
      <c r="R172">
        <f t="shared" si="27"/>
        <v>58.606157562748791</v>
      </c>
      <c r="S172">
        <f t="shared" si="28"/>
        <v>26.607195533487953</v>
      </c>
      <c r="T172">
        <f t="shared" si="29"/>
        <v>2.3100327131386593E-2</v>
      </c>
      <c r="U172">
        <f t="shared" si="30"/>
        <v>19.244218498645978</v>
      </c>
      <c r="V172">
        <f t="shared" si="32"/>
        <v>15</v>
      </c>
    </row>
    <row r="173" spans="1:22">
      <c r="A173" t="s">
        <v>27</v>
      </c>
      <c r="B173">
        <v>2</v>
      </c>
      <c r="C173">
        <v>2</v>
      </c>
      <c r="D173">
        <v>2</v>
      </c>
      <c r="E173">
        <f t="shared" si="33"/>
        <v>14</v>
      </c>
      <c r="F173" t="s">
        <v>17</v>
      </c>
      <c r="G173" t="s">
        <v>18</v>
      </c>
      <c r="H173" t="s">
        <v>65</v>
      </c>
      <c r="I173">
        <v>320</v>
      </c>
      <c r="J173">
        <v>270</v>
      </c>
      <c r="K173">
        <v>9</v>
      </c>
      <c r="L173">
        <v>11</v>
      </c>
      <c r="M173">
        <v>419</v>
      </c>
      <c r="N173">
        <v>10</v>
      </c>
      <c r="O173">
        <f t="shared" si="31"/>
        <v>10</v>
      </c>
      <c r="P173">
        <v>4.1900000000000004</v>
      </c>
      <c r="Q173">
        <f t="shared" si="34"/>
        <v>2.95</v>
      </c>
      <c r="R173">
        <f t="shared" si="27"/>
        <v>16.709211821691788</v>
      </c>
      <c r="S173">
        <f t="shared" si="28"/>
        <v>7.5859821670480718</v>
      </c>
      <c r="T173">
        <f t="shared" si="29"/>
        <v>7.8539816339744835E-3</v>
      </c>
      <c r="U173">
        <f t="shared" si="30"/>
        <v>6.8349275169662942</v>
      </c>
      <c r="V173">
        <f t="shared" si="32"/>
        <v>10</v>
      </c>
    </row>
    <row r="174" spans="1:22">
      <c r="A174" t="s">
        <v>27</v>
      </c>
      <c r="B174">
        <v>2</v>
      </c>
      <c r="C174">
        <v>2</v>
      </c>
      <c r="D174">
        <v>2</v>
      </c>
      <c r="E174">
        <f t="shared" si="33"/>
        <v>14</v>
      </c>
      <c r="F174" t="s">
        <v>25</v>
      </c>
      <c r="G174" t="s">
        <v>26</v>
      </c>
      <c r="H174" t="s">
        <v>70</v>
      </c>
      <c r="I174">
        <v>330</v>
      </c>
      <c r="J174">
        <v>250</v>
      </c>
      <c r="K174">
        <v>10</v>
      </c>
      <c r="L174">
        <v>9</v>
      </c>
      <c r="M174">
        <v>400</v>
      </c>
      <c r="N174">
        <v>9.5</v>
      </c>
      <c r="O174">
        <f t="shared" si="31"/>
        <v>10</v>
      </c>
      <c r="P174">
        <v>4</v>
      </c>
      <c r="Q174">
        <f t="shared" si="34"/>
        <v>2.9</v>
      </c>
      <c r="R174">
        <f t="shared" si="27"/>
        <v>14.578864557054171</v>
      </c>
      <c r="S174">
        <f t="shared" si="28"/>
        <v>6.6188045089025938</v>
      </c>
      <c r="T174">
        <f t="shared" si="29"/>
        <v>7.0882184246619708E-3</v>
      </c>
      <c r="U174">
        <f t="shared" si="30"/>
        <v>6.6051985541725404</v>
      </c>
      <c r="V174">
        <f t="shared" si="32"/>
        <v>10</v>
      </c>
    </row>
    <row r="175" spans="1:22">
      <c r="A175" t="s">
        <v>27</v>
      </c>
      <c r="B175">
        <v>2</v>
      </c>
      <c r="C175">
        <v>2</v>
      </c>
      <c r="D175">
        <v>2</v>
      </c>
      <c r="E175">
        <f t="shared" ref="E175:E206" si="35">D175+12</f>
        <v>14</v>
      </c>
      <c r="F175" t="s">
        <v>4</v>
      </c>
      <c r="G175" t="s">
        <v>5</v>
      </c>
      <c r="H175" t="s">
        <v>59</v>
      </c>
      <c r="I175">
        <v>305</v>
      </c>
      <c r="J175">
        <v>242</v>
      </c>
      <c r="K175">
        <v>9</v>
      </c>
      <c r="L175">
        <v>7</v>
      </c>
      <c r="M175">
        <v>234</v>
      </c>
      <c r="N175">
        <v>8</v>
      </c>
      <c r="O175">
        <f t="shared" si="31"/>
        <v>10</v>
      </c>
      <c r="P175">
        <v>2.34</v>
      </c>
      <c r="Q175">
        <f t="shared" ref="Q175:Q206" si="36">((I175+J175)/2)/100</f>
        <v>2.7349999999999999</v>
      </c>
      <c r="R175">
        <f t="shared" si="27"/>
        <v>7.0680124811160177</v>
      </c>
      <c r="S175">
        <f t="shared" si="28"/>
        <v>3.2088776664266723</v>
      </c>
      <c r="T175">
        <f t="shared" si="29"/>
        <v>5.0265482457436689E-3</v>
      </c>
      <c r="U175">
        <f t="shared" si="30"/>
        <v>5.8749549767996765</v>
      </c>
      <c r="V175">
        <f t="shared" si="32"/>
        <v>10</v>
      </c>
    </row>
    <row r="176" spans="1:22">
      <c r="A176" t="s">
        <v>27</v>
      </c>
      <c r="B176">
        <v>2</v>
      </c>
      <c r="C176">
        <v>2</v>
      </c>
      <c r="D176">
        <v>2</v>
      </c>
      <c r="E176">
        <f t="shared" si="35"/>
        <v>14</v>
      </c>
      <c r="F176" t="s">
        <v>17</v>
      </c>
      <c r="G176" t="s">
        <v>18</v>
      </c>
      <c r="H176" t="s">
        <v>65</v>
      </c>
      <c r="I176">
        <v>280</v>
      </c>
      <c r="J176">
        <v>290</v>
      </c>
      <c r="K176">
        <v>7</v>
      </c>
      <c r="L176">
        <v>6</v>
      </c>
      <c r="M176">
        <v>421</v>
      </c>
      <c r="N176">
        <v>6.5</v>
      </c>
      <c r="O176">
        <f t="shared" si="31"/>
        <v>5</v>
      </c>
      <c r="P176">
        <v>4.21</v>
      </c>
      <c r="Q176">
        <f t="shared" si="36"/>
        <v>2.85</v>
      </c>
      <c r="R176">
        <f t="shared" si="27"/>
        <v>7.439943021380282</v>
      </c>
      <c r="S176">
        <f t="shared" si="28"/>
        <v>3.377734131706648</v>
      </c>
      <c r="T176">
        <f t="shared" si="29"/>
        <v>3.3183072403542195E-3</v>
      </c>
      <c r="U176">
        <f t="shared" si="30"/>
        <v>6.3793965821957741</v>
      </c>
      <c r="V176">
        <f t="shared" si="32"/>
        <v>5</v>
      </c>
    </row>
    <row r="177" spans="1:22">
      <c r="A177" t="s">
        <v>27</v>
      </c>
      <c r="B177">
        <v>2</v>
      </c>
      <c r="C177">
        <v>2</v>
      </c>
      <c r="D177">
        <v>2</v>
      </c>
      <c r="E177">
        <f t="shared" si="35"/>
        <v>14</v>
      </c>
      <c r="F177" t="s">
        <v>13</v>
      </c>
      <c r="G177" t="s">
        <v>14</v>
      </c>
      <c r="H177" t="s">
        <v>63</v>
      </c>
      <c r="I177">
        <v>370</v>
      </c>
      <c r="J177">
        <v>300</v>
      </c>
      <c r="K177">
        <v>5</v>
      </c>
      <c r="L177">
        <v>7</v>
      </c>
      <c r="M177">
        <v>295</v>
      </c>
      <c r="N177">
        <v>6</v>
      </c>
      <c r="O177">
        <f t="shared" si="31"/>
        <v>5</v>
      </c>
      <c r="P177">
        <v>2.95</v>
      </c>
      <c r="Q177">
        <f t="shared" si="36"/>
        <v>3.35</v>
      </c>
      <c r="R177">
        <f t="shared" si="27"/>
        <v>5.0268272713930386</v>
      </c>
      <c r="S177">
        <f t="shared" si="28"/>
        <v>2.2821795812124397</v>
      </c>
      <c r="T177">
        <f t="shared" si="29"/>
        <v>2.8274333882308137E-3</v>
      </c>
      <c r="U177">
        <f t="shared" si="30"/>
        <v>8.8141308887278633</v>
      </c>
      <c r="V177">
        <f t="shared" si="32"/>
        <v>5</v>
      </c>
    </row>
    <row r="178" spans="1:22">
      <c r="A178" t="s">
        <v>27</v>
      </c>
      <c r="B178">
        <v>2</v>
      </c>
      <c r="C178">
        <v>2</v>
      </c>
      <c r="D178">
        <v>2</v>
      </c>
      <c r="E178">
        <f t="shared" si="35"/>
        <v>14</v>
      </c>
      <c r="F178" t="s">
        <v>4</v>
      </c>
      <c r="G178" t="s">
        <v>5</v>
      </c>
      <c r="H178" t="s">
        <v>59</v>
      </c>
      <c r="I178">
        <v>211</v>
      </c>
      <c r="J178">
        <v>174</v>
      </c>
      <c r="K178">
        <v>4</v>
      </c>
      <c r="L178">
        <v>3</v>
      </c>
      <c r="M178">
        <v>147</v>
      </c>
      <c r="N178">
        <v>3.5</v>
      </c>
      <c r="O178">
        <f t="shared" si="31"/>
        <v>5</v>
      </c>
      <c r="P178">
        <v>1.47</v>
      </c>
      <c r="Q178">
        <f t="shared" si="36"/>
        <v>1.925</v>
      </c>
      <c r="R178">
        <f t="shared" si="27"/>
        <v>1.6983032614273768</v>
      </c>
      <c r="S178">
        <f t="shared" si="28"/>
        <v>0.77102968068802902</v>
      </c>
      <c r="T178">
        <f t="shared" si="29"/>
        <v>9.6211275016187424E-4</v>
      </c>
      <c r="U178">
        <f t="shared" si="30"/>
        <v>2.9103910692396697</v>
      </c>
      <c r="V178">
        <f t="shared" si="32"/>
        <v>5</v>
      </c>
    </row>
    <row r="179" spans="1:22">
      <c r="A179" t="s">
        <v>27</v>
      </c>
      <c r="B179">
        <v>2</v>
      </c>
      <c r="C179">
        <v>2</v>
      </c>
      <c r="D179">
        <v>2</v>
      </c>
      <c r="E179">
        <f t="shared" si="35"/>
        <v>14</v>
      </c>
      <c r="F179" t="s">
        <v>8</v>
      </c>
      <c r="G179" t="s">
        <v>9</v>
      </c>
      <c r="H179" t="s">
        <v>61</v>
      </c>
      <c r="I179">
        <v>318</v>
      </c>
      <c r="J179">
        <v>201</v>
      </c>
      <c r="K179">
        <v>3</v>
      </c>
      <c r="L179">
        <v>3.5</v>
      </c>
      <c r="M179">
        <v>231</v>
      </c>
      <c r="N179">
        <v>3.25</v>
      </c>
      <c r="O179">
        <f t="shared" si="31"/>
        <v>5</v>
      </c>
      <c r="P179">
        <v>2.31</v>
      </c>
      <c r="Q179">
        <f t="shared" si="36"/>
        <v>2.5950000000000002</v>
      </c>
      <c r="R179">
        <f t="shared" si="27"/>
        <v>1.7032700317179166</v>
      </c>
      <c r="S179">
        <f t="shared" si="28"/>
        <v>0.77328459439993413</v>
      </c>
      <c r="T179">
        <f t="shared" si="29"/>
        <v>8.2957681008855489E-4</v>
      </c>
      <c r="U179">
        <f t="shared" si="30"/>
        <v>5.2888908672725021</v>
      </c>
      <c r="V179">
        <f t="shared" si="32"/>
        <v>5</v>
      </c>
    </row>
    <row r="180" spans="1:22">
      <c r="A180" t="s">
        <v>27</v>
      </c>
      <c r="B180">
        <v>2</v>
      </c>
      <c r="C180">
        <v>2</v>
      </c>
      <c r="D180">
        <v>2</v>
      </c>
      <c r="E180">
        <f t="shared" si="35"/>
        <v>14</v>
      </c>
      <c r="F180" t="s">
        <v>4</v>
      </c>
      <c r="G180" t="s">
        <v>5</v>
      </c>
      <c r="H180" t="s">
        <v>59</v>
      </c>
      <c r="I180">
        <v>64</v>
      </c>
      <c r="J180">
        <v>65</v>
      </c>
      <c r="K180">
        <v>2.5</v>
      </c>
      <c r="L180">
        <v>2.5</v>
      </c>
      <c r="M180">
        <v>127</v>
      </c>
      <c r="N180">
        <v>2.5</v>
      </c>
      <c r="O180">
        <f t="shared" si="31"/>
        <v>5</v>
      </c>
      <c r="P180">
        <v>1.27</v>
      </c>
      <c r="Q180">
        <f t="shared" si="36"/>
        <v>0.64500000000000002</v>
      </c>
      <c r="R180">
        <f t="shared" si="27"/>
        <v>1.1770512008594163</v>
      </c>
      <c r="S180">
        <f t="shared" si="28"/>
        <v>0.53438124519017505</v>
      </c>
      <c r="T180">
        <f t="shared" si="29"/>
        <v>4.9087385212340522E-4</v>
      </c>
      <c r="U180">
        <f t="shared" si="30"/>
        <v>0.32674527092742345</v>
      </c>
      <c r="V180">
        <f t="shared" si="32"/>
        <v>5</v>
      </c>
    </row>
    <row r="181" spans="1:22">
      <c r="A181" t="s">
        <v>27</v>
      </c>
      <c r="B181">
        <v>2</v>
      </c>
      <c r="C181">
        <v>2</v>
      </c>
      <c r="D181">
        <v>2</v>
      </c>
      <c r="E181">
        <f t="shared" si="35"/>
        <v>14</v>
      </c>
      <c r="F181" t="s">
        <v>21</v>
      </c>
      <c r="G181" t="s">
        <v>22</v>
      </c>
      <c r="H181" t="s">
        <v>67</v>
      </c>
      <c r="I181">
        <v>82</v>
      </c>
      <c r="J181">
        <v>112</v>
      </c>
      <c r="K181">
        <v>1</v>
      </c>
      <c r="L181">
        <v>1</v>
      </c>
      <c r="M181">
        <v>193</v>
      </c>
      <c r="N181">
        <v>1</v>
      </c>
      <c r="O181">
        <f t="shared" si="31"/>
        <v>5</v>
      </c>
      <c r="P181">
        <v>1.93</v>
      </c>
      <c r="Q181">
        <f t="shared" si="36"/>
        <v>0.97</v>
      </c>
      <c r="R181">
        <f t="shared" si="27"/>
        <v>0.46160019473890257</v>
      </c>
      <c r="S181">
        <f t="shared" si="28"/>
        <v>0.20956648841146178</v>
      </c>
      <c r="T181">
        <f t="shared" si="29"/>
        <v>7.8539816339744827E-5</v>
      </c>
      <c r="U181">
        <f t="shared" si="30"/>
        <v>0.73898113194065906</v>
      </c>
      <c r="V181">
        <f t="shared" si="32"/>
        <v>5</v>
      </c>
    </row>
    <row r="182" spans="1:22">
      <c r="A182" t="s">
        <v>27</v>
      </c>
      <c r="B182">
        <v>2</v>
      </c>
      <c r="C182">
        <v>3</v>
      </c>
      <c r="D182">
        <v>3</v>
      </c>
      <c r="E182">
        <f t="shared" si="35"/>
        <v>15</v>
      </c>
      <c r="F182" t="s">
        <v>25</v>
      </c>
      <c r="G182" t="s">
        <v>26</v>
      </c>
      <c r="H182" t="s">
        <v>70</v>
      </c>
      <c r="I182">
        <v>440</v>
      </c>
      <c r="J182">
        <v>450</v>
      </c>
      <c r="K182">
        <v>13</v>
      </c>
      <c r="L182">
        <v>12.5</v>
      </c>
      <c r="M182">
        <v>494</v>
      </c>
      <c r="N182">
        <v>12.75</v>
      </c>
      <c r="O182">
        <f t="shared" si="31"/>
        <v>15</v>
      </c>
      <c r="P182">
        <v>4.9400000000000004</v>
      </c>
      <c r="Q182">
        <f t="shared" si="36"/>
        <v>4.45</v>
      </c>
      <c r="R182">
        <f t="shared" si="27"/>
        <v>30.814523184574856</v>
      </c>
      <c r="S182">
        <f t="shared" si="28"/>
        <v>13.989793525796985</v>
      </c>
      <c r="T182">
        <f t="shared" si="29"/>
        <v>1.2767628893729769E-2</v>
      </c>
      <c r="U182">
        <f t="shared" si="30"/>
        <v>15.552847130677971</v>
      </c>
      <c r="V182">
        <f t="shared" si="32"/>
        <v>15</v>
      </c>
    </row>
    <row r="183" spans="1:22">
      <c r="A183" t="s">
        <v>27</v>
      </c>
      <c r="B183">
        <v>2</v>
      </c>
      <c r="C183">
        <v>3</v>
      </c>
      <c r="D183">
        <v>3</v>
      </c>
      <c r="E183">
        <f t="shared" si="35"/>
        <v>15</v>
      </c>
      <c r="F183" t="s">
        <v>4</v>
      </c>
      <c r="G183" t="s">
        <v>5</v>
      </c>
      <c r="H183" t="s">
        <v>59</v>
      </c>
      <c r="I183">
        <v>411</v>
      </c>
      <c r="J183">
        <v>342</v>
      </c>
      <c r="K183">
        <v>13</v>
      </c>
      <c r="L183">
        <v>11</v>
      </c>
      <c r="M183">
        <v>291</v>
      </c>
      <c r="N183">
        <v>12</v>
      </c>
      <c r="O183">
        <f t="shared" si="31"/>
        <v>10</v>
      </c>
      <c r="P183">
        <v>2.91</v>
      </c>
      <c r="Q183">
        <f t="shared" si="36"/>
        <v>3.7650000000000001</v>
      </c>
      <c r="R183">
        <f t="shared" si="27"/>
        <v>17.304418329273677</v>
      </c>
      <c r="S183">
        <f t="shared" si="28"/>
        <v>7.8562059214902495</v>
      </c>
      <c r="T183">
        <f t="shared" si="29"/>
        <v>1.1309733552923255E-2</v>
      </c>
      <c r="U183">
        <f t="shared" si="30"/>
        <v>11.133195680745594</v>
      </c>
      <c r="V183">
        <f t="shared" si="32"/>
        <v>10</v>
      </c>
    </row>
    <row r="184" spans="1:22">
      <c r="A184" t="s">
        <v>27</v>
      </c>
      <c r="B184">
        <v>2</v>
      </c>
      <c r="C184">
        <v>3</v>
      </c>
      <c r="D184">
        <v>3</v>
      </c>
      <c r="E184">
        <f t="shared" si="35"/>
        <v>15</v>
      </c>
      <c r="F184" t="s">
        <v>15</v>
      </c>
      <c r="G184" t="s">
        <v>16</v>
      </c>
      <c r="H184" t="s">
        <v>64</v>
      </c>
      <c r="I184">
        <v>740</v>
      </c>
      <c r="J184">
        <v>700</v>
      </c>
      <c r="K184">
        <v>11</v>
      </c>
      <c r="L184">
        <v>13</v>
      </c>
      <c r="M184">
        <v>492</v>
      </c>
      <c r="N184">
        <v>12</v>
      </c>
      <c r="O184">
        <f t="shared" si="31"/>
        <v>10</v>
      </c>
      <c r="P184">
        <v>4.92</v>
      </c>
      <c r="Q184">
        <f t="shared" si="36"/>
        <v>7.2</v>
      </c>
      <c r="R184">
        <f t="shared" si="27"/>
        <v>27.297181535533593</v>
      </c>
      <c r="S184">
        <f t="shared" si="28"/>
        <v>12.392920417132251</v>
      </c>
      <c r="T184">
        <f t="shared" si="29"/>
        <v>1.1309733552923255E-2</v>
      </c>
      <c r="U184">
        <f t="shared" si="30"/>
        <v>40.715040790523723</v>
      </c>
      <c r="V184">
        <f t="shared" si="32"/>
        <v>10</v>
      </c>
    </row>
    <row r="185" spans="1:22">
      <c r="A185" t="s">
        <v>27</v>
      </c>
      <c r="B185">
        <v>2</v>
      </c>
      <c r="C185">
        <v>3</v>
      </c>
      <c r="D185">
        <v>3</v>
      </c>
      <c r="E185">
        <f t="shared" si="35"/>
        <v>15</v>
      </c>
      <c r="F185" t="s">
        <v>4</v>
      </c>
      <c r="G185" t="s">
        <v>5</v>
      </c>
      <c r="H185" t="s">
        <v>59</v>
      </c>
      <c r="I185">
        <v>363</v>
      </c>
      <c r="J185">
        <v>407</v>
      </c>
      <c r="K185">
        <v>9</v>
      </c>
      <c r="L185">
        <v>11</v>
      </c>
      <c r="M185">
        <v>219</v>
      </c>
      <c r="N185">
        <v>10</v>
      </c>
      <c r="O185">
        <f t="shared" si="31"/>
        <v>10</v>
      </c>
      <c r="P185">
        <v>2.19</v>
      </c>
      <c r="Q185">
        <f t="shared" si="36"/>
        <v>3.85</v>
      </c>
      <c r="R185">
        <f t="shared" si="27"/>
        <v>9.9298439983581215</v>
      </c>
      <c r="S185">
        <f t="shared" si="28"/>
        <v>4.5081491752545872</v>
      </c>
      <c r="T185">
        <f t="shared" si="29"/>
        <v>7.8539816339744835E-3</v>
      </c>
      <c r="U185">
        <f t="shared" si="30"/>
        <v>11.641564276958679</v>
      </c>
      <c r="V185">
        <f t="shared" si="32"/>
        <v>10</v>
      </c>
    </row>
    <row r="186" spans="1:22">
      <c r="A186" t="s">
        <v>27</v>
      </c>
      <c r="B186">
        <v>2</v>
      </c>
      <c r="C186">
        <v>3</v>
      </c>
      <c r="D186">
        <v>3</v>
      </c>
      <c r="E186">
        <f t="shared" si="35"/>
        <v>15</v>
      </c>
      <c r="F186" t="s">
        <v>8</v>
      </c>
      <c r="G186" t="s">
        <v>9</v>
      </c>
      <c r="H186" t="s">
        <v>61</v>
      </c>
      <c r="I186">
        <v>246</v>
      </c>
      <c r="J186">
        <v>235</v>
      </c>
      <c r="K186">
        <v>7</v>
      </c>
      <c r="L186">
        <v>7.7</v>
      </c>
      <c r="M186">
        <v>280</v>
      </c>
      <c r="N186">
        <v>7.35</v>
      </c>
      <c r="O186">
        <f t="shared" si="31"/>
        <v>5</v>
      </c>
      <c r="P186">
        <v>2.8</v>
      </c>
      <c r="Q186">
        <f t="shared" si="36"/>
        <v>2.4049999999999998</v>
      </c>
      <c r="R186">
        <f t="shared" si="27"/>
        <v>6.9148489778426114</v>
      </c>
      <c r="S186">
        <f t="shared" si="28"/>
        <v>3.1393414359405458</v>
      </c>
      <c r="T186">
        <f t="shared" si="29"/>
        <v>4.2429172282138642E-3</v>
      </c>
      <c r="U186">
        <f t="shared" si="30"/>
        <v>4.5427626120449247</v>
      </c>
      <c r="V186">
        <f t="shared" si="32"/>
        <v>5</v>
      </c>
    </row>
    <row r="187" spans="1:22">
      <c r="A187" t="s">
        <v>27</v>
      </c>
      <c r="B187">
        <v>2</v>
      </c>
      <c r="C187">
        <v>3</v>
      </c>
      <c r="D187">
        <v>3</v>
      </c>
      <c r="E187">
        <f t="shared" si="35"/>
        <v>15</v>
      </c>
      <c r="F187" t="s">
        <v>15</v>
      </c>
      <c r="G187" t="s">
        <v>16</v>
      </c>
      <c r="H187" t="s">
        <v>64</v>
      </c>
      <c r="I187">
        <v>225</v>
      </c>
      <c r="J187">
        <v>197</v>
      </c>
      <c r="K187">
        <v>6</v>
      </c>
      <c r="L187">
        <v>6.5</v>
      </c>
      <c r="M187">
        <v>283</v>
      </c>
      <c r="N187">
        <v>6.25</v>
      </c>
      <c r="O187">
        <f t="shared" si="31"/>
        <v>5</v>
      </c>
      <c r="P187">
        <v>2.83</v>
      </c>
      <c r="Q187">
        <f t="shared" si="36"/>
        <v>2.11</v>
      </c>
      <c r="R187">
        <f t="shared" si="27"/>
        <v>5.2518693071080014</v>
      </c>
      <c r="S187">
        <f t="shared" si="28"/>
        <v>2.3843486654270327</v>
      </c>
      <c r="T187">
        <f t="shared" si="29"/>
        <v>3.0679615757712823E-3</v>
      </c>
      <c r="U187">
        <f t="shared" si="30"/>
        <v>3.4966711632617793</v>
      </c>
      <c r="V187">
        <f t="shared" si="32"/>
        <v>5</v>
      </c>
    </row>
    <row r="188" spans="1:22">
      <c r="A188" t="s">
        <v>27</v>
      </c>
      <c r="B188">
        <v>2</v>
      </c>
      <c r="C188">
        <v>3</v>
      </c>
      <c r="D188">
        <v>3</v>
      </c>
      <c r="E188">
        <f t="shared" si="35"/>
        <v>15</v>
      </c>
      <c r="F188" t="s">
        <v>13</v>
      </c>
      <c r="G188" t="s">
        <v>14</v>
      </c>
      <c r="H188" t="s">
        <v>63</v>
      </c>
      <c r="I188">
        <v>275</v>
      </c>
      <c r="J188">
        <v>235</v>
      </c>
      <c r="K188">
        <v>5</v>
      </c>
      <c r="L188">
        <v>6</v>
      </c>
      <c r="M188">
        <v>302</v>
      </c>
      <c r="N188">
        <v>5.5</v>
      </c>
      <c r="O188">
        <f t="shared" si="31"/>
        <v>5</v>
      </c>
      <c r="P188">
        <v>3.02</v>
      </c>
      <c r="Q188">
        <f t="shared" si="36"/>
        <v>2.5499999999999998</v>
      </c>
      <c r="R188">
        <f t="shared" si="27"/>
        <v>4.3893380365252028</v>
      </c>
      <c r="S188">
        <f t="shared" si="28"/>
        <v>1.9927594685824421</v>
      </c>
      <c r="T188">
        <f t="shared" si="29"/>
        <v>2.3758294442772811E-3</v>
      </c>
      <c r="U188">
        <f t="shared" si="30"/>
        <v>5.1070515574919071</v>
      </c>
      <c r="V188">
        <f t="shared" si="32"/>
        <v>5</v>
      </c>
    </row>
    <row r="189" spans="1:22">
      <c r="A189" t="s">
        <v>27</v>
      </c>
      <c r="B189">
        <v>2</v>
      </c>
      <c r="C189">
        <v>3</v>
      </c>
      <c r="D189">
        <v>3</v>
      </c>
      <c r="E189">
        <f t="shared" si="35"/>
        <v>15</v>
      </c>
      <c r="F189" t="s">
        <v>4</v>
      </c>
      <c r="G189" t="s">
        <v>5</v>
      </c>
      <c r="H189" t="s">
        <v>59</v>
      </c>
      <c r="I189">
        <v>230</v>
      </c>
      <c r="J189">
        <v>190</v>
      </c>
      <c r="K189">
        <v>6</v>
      </c>
      <c r="L189">
        <v>4</v>
      </c>
      <c r="M189">
        <v>160</v>
      </c>
      <c r="N189">
        <v>5</v>
      </c>
      <c r="O189">
        <f t="shared" si="31"/>
        <v>5</v>
      </c>
      <c r="P189">
        <v>1.6</v>
      </c>
      <c r="Q189">
        <f t="shared" si="36"/>
        <v>2.1</v>
      </c>
      <c r="R189">
        <f t="shared" si="27"/>
        <v>2.7448111217322984</v>
      </c>
      <c r="S189">
        <f t="shared" si="28"/>
        <v>1.2461442492664634</v>
      </c>
      <c r="T189">
        <f t="shared" si="29"/>
        <v>1.9634954084936209E-3</v>
      </c>
      <c r="U189">
        <f t="shared" si="30"/>
        <v>3.4636059005827469</v>
      </c>
      <c r="V189">
        <f t="shared" si="32"/>
        <v>5</v>
      </c>
    </row>
    <row r="190" spans="1:22">
      <c r="A190" t="s">
        <v>27</v>
      </c>
      <c r="B190">
        <v>2</v>
      </c>
      <c r="C190">
        <v>3</v>
      </c>
      <c r="D190">
        <v>3</v>
      </c>
      <c r="E190">
        <f t="shared" si="35"/>
        <v>15</v>
      </c>
      <c r="F190" t="s">
        <v>8</v>
      </c>
      <c r="G190" t="s">
        <v>9</v>
      </c>
      <c r="H190" t="s">
        <v>61</v>
      </c>
      <c r="I190">
        <v>206</v>
      </c>
      <c r="J190">
        <v>171</v>
      </c>
      <c r="K190">
        <v>4</v>
      </c>
      <c r="L190">
        <v>4.5</v>
      </c>
      <c r="M190">
        <v>243</v>
      </c>
      <c r="N190">
        <v>4.25</v>
      </c>
      <c r="O190">
        <f t="shared" si="31"/>
        <v>5</v>
      </c>
      <c r="P190">
        <v>2.4300000000000002</v>
      </c>
      <c r="Q190">
        <f t="shared" si="36"/>
        <v>1.885</v>
      </c>
      <c r="R190">
        <f t="shared" si="27"/>
        <v>2.5724486605883787</v>
      </c>
      <c r="S190">
        <f t="shared" si="28"/>
        <v>1.1678916919071241</v>
      </c>
      <c r="T190">
        <f t="shared" si="29"/>
        <v>1.4186254326366413E-3</v>
      </c>
      <c r="U190">
        <f t="shared" si="30"/>
        <v>2.790696389137898</v>
      </c>
      <c r="V190">
        <f t="shared" si="32"/>
        <v>5</v>
      </c>
    </row>
    <row r="191" spans="1:22">
      <c r="A191" t="s">
        <v>27</v>
      </c>
      <c r="B191">
        <v>2</v>
      </c>
      <c r="C191">
        <v>3</v>
      </c>
      <c r="D191">
        <v>3</v>
      </c>
      <c r="E191">
        <f t="shared" si="35"/>
        <v>15</v>
      </c>
      <c r="F191" t="s">
        <v>8</v>
      </c>
      <c r="G191" t="s">
        <v>9</v>
      </c>
      <c r="H191" t="s">
        <v>61</v>
      </c>
      <c r="I191">
        <v>274</v>
      </c>
      <c r="J191">
        <v>320</v>
      </c>
      <c r="K191">
        <v>4</v>
      </c>
      <c r="L191">
        <v>4.5</v>
      </c>
      <c r="M191">
        <v>220</v>
      </c>
      <c r="N191">
        <v>4.25</v>
      </c>
      <c r="O191">
        <f t="shared" si="31"/>
        <v>5</v>
      </c>
      <c r="P191">
        <v>2.2000000000000002</v>
      </c>
      <c r="Q191">
        <f t="shared" si="36"/>
        <v>2.97</v>
      </c>
      <c r="R191">
        <f t="shared" si="27"/>
        <v>2.4702461899088015</v>
      </c>
      <c r="S191">
        <f t="shared" si="28"/>
        <v>1.121491770218596</v>
      </c>
      <c r="T191">
        <f t="shared" si="29"/>
        <v>1.4186254326366413E-3</v>
      </c>
      <c r="U191">
        <f t="shared" si="30"/>
        <v>6.927918659512553</v>
      </c>
      <c r="V191">
        <f t="shared" si="32"/>
        <v>5</v>
      </c>
    </row>
    <row r="192" spans="1:22">
      <c r="A192" t="s">
        <v>27</v>
      </c>
      <c r="B192">
        <v>2</v>
      </c>
      <c r="C192">
        <v>3</v>
      </c>
      <c r="D192">
        <v>3</v>
      </c>
      <c r="E192">
        <f t="shared" si="35"/>
        <v>15</v>
      </c>
      <c r="F192" t="s">
        <v>4</v>
      </c>
      <c r="G192" t="s">
        <v>5</v>
      </c>
      <c r="H192" t="s">
        <v>59</v>
      </c>
      <c r="I192">
        <v>120</v>
      </c>
      <c r="J192">
        <v>94</v>
      </c>
      <c r="K192">
        <v>2</v>
      </c>
      <c r="L192">
        <v>2</v>
      </c>
      <c r="M192">
        <v>130</v>
      </c>
      <c r="N192">
        <v>2</v>
      </c>
      <c r="O192">
        <f t="shared" si="31"/>
        <v>5</v>
      </c>
      <c r="P192">
        <v>1.3</v>
      </c>
      <c r="Q192">
        <f t="shared" si="36"/>
        <v>1.07</v>
      </c>
      <c r="R192">
        <f t="shared" si="27"/>
        <v>0.96335328861103209</v>
      </c>
      <c r="S192">
        <f t="shared" si="28"/>
        <v>0.4373623930294086</v>
      </c>
      <c r="T192">
        <f t="shared" si="29"/>
        <v>3.1415926535897931E-4</v>
      </c>
      <c r="U192">
        <f t="shared" si="30"/>
        <v>0.89920235727373854</v>
      </c>
      <c r="V192">
        <f t="shared" si="32"/>
        <v>5</v>
      </c>
    </row>
    <row r="193" spans="1:22">
      <c r="A193" t="s">
        <v>27</v>
      </c>
      <c r="B193">
        <v>2</v>
      </c>
      <c r="C193">
        <v>3</v>
      </c>
      <c r="D193">
        <v>3</v>
      </c>
      <c r="E193">
        <f t="shared" si="35"/>
        <v>15</v>
      </c>
      <c r="F193" t="s">
        <v>8</v>
      </c>
      <c r="G193" t="s">
        <v>9</v>
      </c>
      <c r="H193" t="s">
        <v>61</v>
      </c>
      <c r="I193">
        <v>167</v>
      </c>
      <c r="J193">
        <v>94</v>
      </c>
      <c r="K193">
        <v>1</v>
      </c>
      <c r="L193">
        <v>1</v>
      </c>
      <c r="M193">
        <v>160</v>
      </c>
      <c r="N193">
        <v>1</v>
      </c>
      <c r="O193">
        <f t="shared" si="31"/>
        <v>5</v>
      </c>
      <c r="P193">
        <v>1.6</v>
      </c>
      <c r="Q193">
        <f t="shared" si="36"/>
        <v>1.3049999999999999</v>
      </c>
      <c r="R193">
        <f t="shared" si="27"/>
        <v>0.51892346366763287</v>
      </c>
      <c r="S193">
        <f t="shared" si="28"/>
        <v>0.23559125250510532</v>
      </c>
      <c r="T193">
        <f t="shared" si="29"/>
        <v>7.8539816339744827E-5</v>
      </c>
      <c r="U193">
        <f t="shared" si="30"/>
        <v>1.3375527072199391</v>
      </c>
      <c r="V193">
        <f t="shared" si="32"/>
        <v>5</v>
      </c>
    </row>
    <row r="194" spans="1:22">
      <c r="A194" t="s">
        <v>27</v>
      </c>
      <c r="B194">
        <v>2</v>
      </c>
      <c r="C194">
        <v>4</v>
      </c>
      <c r="D194">
        <v>4</v>
      </c>
      <c r="E194">
        <f t="shared" si="35"/>
        <v>16</v>
      </c>
      <c r="F194" t="s">
        <v>25</v>
      </c>
      <c r="G194" t="s">
        <v>26</v>
      </c>
      <c r="H194" t="s">
        <v>70</v>
      </c>
      <c r="I194">
        <v>410</v>
      </c>
      <c r="J194">
        <v>370</v>
      </c>
      <c r="K194">
        <v>16</v>
      </c>
      <c r="L194">
        <v>19</v>
      </c>
      <c r="M194">
        <v>491</v>
      </c>
      <c r="N194">
        <v>17.5</v>
      </c>
      <c r="O194">
        <f t="shared" si="31"/>
        <v>15</v>
      </c>
      <c r="P194">
        <v>4.91</v>
      </c>
      <c r="Q194">
        <f t="shared" si="36"/>
        <v>3.9</v>
      </c>
      <c r="R194">
        <f t="shared" ref="R194:R257" si="37">(0.026884+(0.001191*POWER(N194,2)*P194)+0.044529*N194-0.01516*P194)+(1.025041+0.023663*POWER(N194,2)*P194-0.17071*P194-0.09615*LOG(P194)+(-0.43154+0.011037*POWER(N194,2)*P194+0.113602*N194+0.307809*LOG(N194)))</f>
        <v>56.760074675760464</v>
      </c>
      <c r="S194">
        <f t="shared" ref="S194:S257" si="38">R194*0.454</f>
        <v>25.769073902795252</v>
      </c>
      <c r="T194">
        <f t="shared" ref="T194:T257" si="39">PI()*(((N194/100)^2)/4)</f>
        <v>2.4052818754046849E-2</v>
      </c>
      <c r="U194">
        <f t="shared" ref="U194:U257" si="40">(PI()*Q194^2)/4</f>
        <v>11.945906065275187</v>
      </c>
      <c r="V194">
        <f t="shared" si="32"/>
        <v>15</v>
      </c>
    </row>
    <row r="195" spans="1:22">
      <c r="A195" t="s">
        <v>27</v>
      </c>
      <c r="B195">
        <v>2</v>
      </c>
      <c r="C195">
        <v>4</v>
      </c>
      <c r="D195">
        <v>4</v>
      </c>
      <c r="E195">
        <f t="shared" si="35"/>
        <v>16</v>
      </c>
      <c r="F195" t="s">
        <v>17</v>
      </c>
      <c r="G195" t="s">
        <v>18</v>
      </c>
      <c r="H195" t="s">
        <v>65</v>
      </c>
      <c r="I195">
        <v>210</v>
      </c>
      <c r="J195">
        <v>290</v>
      </c>
      <c r="K195">
        <v>13</v>
      </c>
      <c r="L195">
        <v>19</v>
      </c>
      <c r="M195">
        <v>470</v>
      </c>
      <c r="N195">
        <v>16</v>
      </c>
      <c r="O195">
        <f t="shared" ref="O195:O258" si="41">IF(N195&lt;=0.4,0,IF(N195&lt;=7.5,5,IF(N195&lt;=12.5,10,IF(N195&lt;=17.5,15,IF(N195&lt;=22.5,20,IF(N195&lt;=27.5,25,IF(N195&lt;=32.5,30,IF(N195&lt;=37.5,35,0))))))))</f>
        <v>15</v>
      </c>
      <c r="P195">
        <v>4.7</v>
      </c>
      <c r="Q195">
        <f t="shared" si="36"/>
        <v>2.5</v>
      </c>
      <c r="R195">
        <f t="shared" si="37"/>
        <v>45.766959958700824</v>
      </c>
      <c r="S195">
        <f t="shared" si="38"/>
        <v>20.778199821250176</v>
      </c>
      <c r="T195">
        <f t="shared" si="39"/>
        <v>2.0106192982974676E-2</v>
      </c>
      <c r="U195">
        <f t="shared" si="40"/>
        <v>4.908738521234052</v>
      </c>
      <c r="V195">
        <f t="shared" ref="V195:V258" si="42">IF(N195&lt;=0.4,0,IF(N195&lt;=7.5,5,IF(N195&lt;=12.5,10,IF(N195&lt;=17.5,15,IF(N195&lt;=22.5,20,IF(N195&lt;=27.5,25,IF(N195&lt;=32.5,30,IF(N195&lt;=37.5,35,0))))))))</f>
        <v>15</v>
      </c>
    </row>
    <row r="196" spans="1:22">
      <c r="A196" t="s">
        <v>27</v>
      </c>
      <c r="B196">
        <v>2</v>
      </c>
      <c r="C196">
        <v>4</v>
      </c>
      <c r="D196">
        <v>4</v>
      </c>
      <c r="E196">
        <f t="shared" si="35"/>
        <v>16</v>
      </c>
      <c r="F196" t="s">
        <v>15</v>
      </c>
      <c r="G196" t="s">
        <v>16</v>
      </c>
      <c r="H196" t="s">
        <v>64</v>
      </c>
      <c r="I196">
        <v>770</v>
      </c>
      <c r="J196">
        <v>764</v>
      </c>
      <c r="K196">
        <v>13</v>
      </c>
      <c r="L196">
        <v>17</v>
      </c>
      <c r="M196">
        <v>584</v>
      </c>
      <c r="N196">
        <v>15</v>
      </c>
      <c r="O196">
        <f t="shared" si="41"/>
        <v>15</v>
      </c>
      <c r="P196">
        <v>5.84</v>
      </c>
      <c r="Q196">
        <f t="shared" si="36"/>
        <v>7.67</v>
      </c>
      <c r="R196">
        <f t="shared" si="37"/>
        <v>49.355964079108816</v>
      </c>
      <c r="S196">
        <f t="shared" si="38"/>
        <v>22.407607691915402</v>
      </c>
      <c r="T196">
        <f t="shared" si="39"/>
        <v>1.7671458676442587E-2</v>
      </c>
      <c r="U196">
        <f t="shared" si="40"/>
        <v>46.204110014692141</v>
      </c>
      <c r="V196">
        <f t="shared" si="42"/>
        <v>15</v>
      </c>
    </row>
    <row r="197" spans="1:22">
      <c r="A197" t="s">
        <v>27</v>
      </c>
      <c r="B197">
        <v>2</v>
      </c>
      <c r="C197">
        <v>4</v>
      </c>
      <c r="D197">
        <v>4</v>
      </c>
      <c r="E197">
        <f t="shared" si="35"/>
        <v>16</v>
      </c>
      <c r="F197" t="s">
        <v>15</v>
      </c>
      <c r="G197" t="s">
        <v>16</v>
      </c>
      <c r="H197" t="s">
        <v>64</v>
      </c>
      <c r="I197">
        <v>489</v>
      </c>
      <c r="J197">
        <v>432</v>
      </c>
      <c r="K197">
        <v>16</v>
      </c>
      <c r="L197">
        <v>11</v>
      </c>
      <c r="M197">
        <v>480</v>
      </c>
      <c r="N197">
        <v>13.5</v>
      </c>
      <c r="O197">
        <f t="shared" si="41"/>
        <v>15</v>
      </c>
      <c r="P197">
        <v>4.8</v>
      </c>
      <c r="Q197">
        <f t="shared" si="36"/>
        <v>4.6050000000000004</v>
      </c>
      <c r="R197">
        <f t="shared" si="37"/>
        <v>33.542849861973018</v>
      </c>
      <c r="S197">
        <f t="shared" si="38"/>
        <v>15.228453837335751</v>
      </c>
      <c r="T197">
        <f t="shared" si="39"/>
        <v>1.4313881527918496E-2</v>
      </c>
      <c r="U197">
        <f t="shared" si="40"/>
        <v>16.655173087960375</v>
      </c>
      <c r="V197">
        <f t="shared" si="42"/>
        <v>15</v>
      </c>
    </row>
    <row r="198" spans="1:22">
      <c r="A198" t="s">
        <v>27</v>
      </c>
      <c r="B198">
        <v>2</v>
      </c>
      <c r="C198">
        <v>4</v>
      </c>
      <c r="D198">
        <v>4</v>
      </c>
      <c r="E198">
        <f t="shared" si="35"/>
        <v>16</v>
      </c>
      <c r="F198" t="s">
        <v>15</v>
      </c>
      <c r="G198" t="s">
        <v>16</v>
      </c>
      <c r="H198" t="s">
        <v>64</v>
      </c>
      <c r="I198">
        <v>385</v>
      </c>
      <c r="J198">
        <v>460</v>
      </c>
      <c r="K198">
        <v>9</v>
      </c>
      <c r="L198">
        <v>12</v>
      </c>
      <c r="M198">
        <v>462</v>
      </c>
      <c r="N198">
        <v>10.5</v>
      </c>
      <c r="O198">
        <f t="shared" si="41"/>
        <v>10</v>
      </c>
      <c r="P198">
        <v>4.62</v>
      </c>
      <c r="Q198">
        <f t="shared" si="36"/>
        <v>4.2249999999999996</v>
      </c>
      <c r="R198">
        <f t="shared" si="37"/>
        <v>19.953727336007699</v>
      </c>
      <c r="S198">
        <f t="shared" si="38"/>
        <v>9.0589922105474958</v>
      </c>
      <c r="T198">
        <f t="shared" si="39"/>
        <v>8.6590147514568668E-3</v>
      </c>
      <c r="U198">
        <f t="shared" si="40"/>
        <v>14.019848090496573</v>
      </c>
      <c r="V198">
        <f t="shared" si="42"/>
        <v>10</v>
      </c>
    </row>
    <row r="199" spans="1:22">
      <c r="A199" t="s">
        <v>27</v>
      </c>
      <c r="B199">
        <v>2</v>
      </c>
      <c r="C199">
        <v>4</v>
      </c>
      <c r="D199">
        <v>4</v>
      </c>
      <c r="E199">
        <f t="shared" si="35"/>
        <v>16</v>
      </c>
      <c r="F199" t="s">
        <v>8</v>
      </c>
      <c r="G199" t="s">
        <v>9</v>
      </c>
      <c r="H199" t="s">
        <v>61</v>
      </c>
      <c r="I199">
        <v>373</v>
      </c>
      <c r="J199">
        <v>390</v>
      </c>
      <c r="K199">
        <v>9</v>
      </c>
      <c r="L199">
        <v>9.5</v>
      </c>
      <c r="M199">
        <v>310</v>
      </c>
      <c r="N199">
        <v>9.25</v>
      </c>
      <c r="O199">
        <f t="shared" si="41"/>
        <v>10</v>
      </c>
      <c r="P199">
        <v>3.1</v>
      </c>
      <c r="Q199">
        <f t="shared" si="36"/>
        <v>3.8149999999999999</v>
      </c>
      <c r="R199">
        <f t="shared" si="37"/>
        <v>11.276905875000503</v>
      </c>
      <c r="S199">
        <f t="shared" si="38"/>
        <v>5.1197152672502284</v>
      </c>
      <c r="T199">
        <f t="shared" si="39"/>
        <v>6.7200630355694164E-3</v>
      </c>
      <c r="U199">
        <f t="shared" si="40"/>
        <v>11.430861584673226</v>
      </c>
      <c r="V199">
        <f t="shared" si="42"/>
        <v>10</v>
      </c>
    </row>
    <row r="200" spans="1:22">
      <c r="A200" t="s">
        <v>27</v>
      </c>
      <c r="B200">
        <v>2</v>
      </c>
      <c r="C200">
        <v>4</v>
      </c>
      <c r="D200">
        <v>4</v>
      </c>
      <c r="E200">
        <f t="shared" si="35"/>
        <v>16</v>
      </c>
      <c r="F200" t="s">
        <v>8</v>
      </c>
      <c r="G200" t="s">
        <v>9</v>
      </c>
      <c r="H200" t="s">
        <v>61</v>
      </c>
      <c r="I200">
        <v>283</v>
      </c>
      <c r="J200">
        <v>217</v>
      </c>
      <c r="K200">
        <v>8</v>
      </c>
      <c r="L200">
        <v>8.5</v>
      </c>
      <c r="M200">
        <v>122</v>
      </c>
      <c r="N200">
        <v>8.25</v>
      </c>
      <c r="O200">
        <f t="shared" si="41"/>
        <v>10</v>
      </c>
      <c r="P200">
        <v>1.22</v>
      </c>
      <c r="Q200">
        <f t="shared" si="36"/>
        <v>2.5</v>
      </c>
      <c r="R200">
        <f t="shared" si="37"/>
        <v>4.9522476744798265</v>
      </c>
      <c r="S200">
        <f t="shared" si="38"/>
        <v>2.2483204442138414</v>
      </c>
      <c r="T200">
        <f t="shared" si="39"/>
        <v>5.3456162496238833E-3</v>
      </c>
      <c r="U200">
        <f t="shared" si="40"/>
        <v>4.908738521234052</v>
      </c>
      <c r="V200">
        <f t="shared" si="42"/>
        <v>10</v>
      </c>
    </row>
    <row r="201" spans="1:22">
      <c r="A201" t="s">
        <v>27</v>
      </c>
      <c r="B201">
        <v>2</v>
      </c>
      <c r="C201">
        <v>4</v>
      </c>
      <c r="D201">
        <v>4</v>
      </c>
      <c r="E201">
        <f t="shared" si="35"/>
        <v>16</v>
      </c>
      <c r="F201" t="s">
        <v>4</v>
      </c>
      <c r="G201" t="s">
        <v>5</v>
      </c>
      <c r="H201" t="s">
        <v>59</v>
      </c>
      <c r="I201">
        <v>160</v>
      </c>
      <c r="J201">
        <v>178</v>
      </c>
      <c r="K201">
        <v>4.5</v>
      </c>
      <c r="L201">
        <v>4</v>
      </c>
      <c r="M201">
        <v>133</v>
      </c>
      <c r="N201">
        <v>4.25</v>
      </c>
      <c r="O201">
        <f t="shared" si="41"/>
        <v>5</v>
      </c>
      <c r="P201">
        <v>1.33</v>
      </c>
      <c r="Q201">
        <f t="shared" si="36"/>
        <v>1.69</v>
      </c>
      <c r="R201">
        <f t="shared" si="37"/>
        <v>2.0889640622658709</v>
      </c>
      <c r="S201">
        <f t="shared" si="38"/>
        <v>0.9483896842687054</v>
      </c>
      <c r="T201">
        <f t="shared" si="39"/>
        <v>1.4186254326366413E-3</v>
      </c>
      <c r="U201">
        <f t="shared" si="40"/>
        <v>2.2431756944794516</v>
      </c>
      <c r="V201">
        <f t="shared" si="42"/>
        <v>5</v>
      </c>
    </row>
    <row r="202" spans="1:22">
      <c r="A202" t="s">
        <v>27</v>
      </c>
      <c r="B202">
        <v>2</v>
      </c>
      <c r="C202">
        <v>4</v>
      </c>
      <c r="D202">
        <v>4</v>
      </c>
      <c r="E202">
        <f t="shared" si="35"/>
        <v>16</v>
      </c>
      <c r="F202" t="s">
        <v>17</v>
      </c>
      <c r="G202" t="s">
        <v>18</v>
      </c>
      <c r="H202" t="s">
        <v>65</v>
      </c>
      <c r="I202">
        <v>83</v>
      </c>
      <c r="J202">
        <v>92</v>
      </c>
      <c r="K202">
        <v>2</v>
      </c>
      <c r="L202">
        <v>2</v>
      </c>
      <c r="M202">
        <v>253</v>
      </c>
      <c r="N202">
        <v>2</v>
      </c>
      <c r="O202">
        <f t="shared" si="41"/>
        <v>5</v>
      </c>
      <c r="P202">
        <v>2.5299999999999998</v>
      </c>
      <c r="Q202">
        <f t="shared" si="36"/>
        <v>0.875</v>
      </c>
      <c r="R202">
        <f t="shared" si="37"/>
        <v>0.88351252382427969</v>
      </c>
      <c r="S202">
        <f t="shared" si="38"/>
        <v>0.401114685816223</v>
      </c>
      <c r="T202">
        <f t="shared" si="39"/>
        <v>3.1415926535897931E-4</v>
      </c>
      <c r="U202">
        <f t="shared" si="40"/>
        <v>0.6013204688511713</v>
      </c>
      <c r="V202">
        <f t="shared" si="42"/>
        <v>5</v>
      </c>
    </row>
    <row r="203" spans="1:22">
      <c r="A203" t="s">
        <v>27</v>
      </c>
      <c r="B203">
        <v>2</v>
      </c>
      <c r="C203">
        <v>4</v>
      </c>
      <c r="D203">
        <v>4</v>
      </c>
      <c r="E203">
        <f t="shared" si="35"/>
        <v>16</v>
      </c>
      <c r="F203" t="s">
        <v>17</v>
      </c>
      <c r="G203" t="s">
        <v>18</v>
      </c>
      <c r="H203" t="s">
        <v>65</v>
      </c>
      <c r="I203">
        <v>140</v>
      </c>
      <c r="J203">
        <v>60</v>
      </c>
      <c r="K203">
        <v>2</v>
      </c>
      <c r="L203">
        <v>2</v>
      </c>
      <c r="M203">
        <v>216</v>
      </c>
      <c r="N203">
        <v>2</v>
      </c>
      <c r="O203">
        <f t="shared" si="41"/>
        <v>5</v>
      </c>
      <c r="P203">
        <v>2.16</v>
      </c>
      <c r="Q203">
        <f t="shared" si="36"/>
        <v>1</v>
      </c>
      <c r="R203">
        <f t="shared" si="37"/>
        <v>0.9057680537621724</v>
      </c>
      <c r="S203">
        <f t="shared" si="38"/>
        <v>0.41121869640802627</v>
      </c>
      <c r="T203">
        <f t="shared" si="39"/>
        <v>3.1415926535897931E-4</v>
      </c>
      <c r="U203">
        <f t="shared" si="40"/>
        <v>0.78539816339744828</v>
      </c>
      <c r="V203">
        <f t="shared" si="42"/>
        <v>5</v>
      </c>
    </row>
    <row r="204" spans="1:22">
      <c r="A204" t="s">
        <v>27</v>
      </c>
      <c r="B204">
        <v>2</v>
      </c>
      <c r="C204">
        <v>4</v>
      </c>
      <c r="D204">
        <v>4</v>
      </c>
      <c r="E204">
        <f t="shared" si="35"/>
        <v>16</v>
      </c>
      <c r="F204" t="s">
        <v>17</v>
      </c>
      <c r="G204" t="s">
        <v>18</v>
      </c>
      <c r="H204" t="s">
        <v>65</v>
      </c>
      <c r="I204">
        <v>110</v>
      </c>
      <c r="J204">
        <v>190</v>
      </c>
      <c r="K204">
        <v>2</v>
      </c>
      <c r="L204">
        <v>2</v>
      </c>
      <c r="M204">
        <v>206</v>
      </c>
      <c r="N204">
        <v>2</v>
      </c>
      <c r="O204">
        <f t="shared" si="41"/>
        <v>5</v>
      </c>
      <c r="P204">
        <v>2.06</v>
      </c>
      <c r="Q204">
        <f t="shared" si="36"/>
        <v>1.5</v>
      </c>
      <c r="R204">
        <f t="shared" si="37"/>
        <v>0.9119780486968404</v>
      </c>
      <c r="S204">
        <f t="shared" si="38"/>
        <v>0.41403803410836554</v>
      </c>
      <c r="T204">
        <f t="shared" si="39"/>
        <v>3.1415926535897931E-4</v>
      </c>
      <c r="U204">
        <f t="shared" si="40"/>
        <v>1.7671458676442586</v>
      </c>
      <c r="V204">
        <f t="shared" si="42"/>
        <v>5</v>
      </c>
    </row>
    <row r="205" spans="1:22">
      <c r="A205" t="s">
        <v>27</v>
      </c>
      <c r="B205">
        <v>2</v>
      </c>
      <c r="C205">
        <v>4</v>
      </c>
      <c r="D205">
        <v>4</v>
      </c>
      <c r="E205">
        <f t="shared" si="35"/>
        <v>16</v>
      </c>
      <c r="F205" t="s">
        <v>19</v>
      </c>
      <c r="G205" t="s">
        <v>20</v>
      </c>
      <c r="H205" t="s">
        <v>66</v>
      </c>
      <c r="I205">
        <v>40</v>
      </c>
      <c r="J205">
        <v>50</v>
      </c>
      <c r="K205">
        <v>1</v>
      </c>
      <c r="L205">
        <v>1</v>
      </c>
      <c r="M205">
        <v>188</v>
      </c>
      <c r="N205">
        <v>1</v>
      </c>
      <c r="O205">
        <f t="shared" si="41"/>
        <v>5</v>
      </c>
      <c r="P205">
        <v>1.88</v>
      </c>
      <c r="Q205">
        <f t="shared" si="36"/>
        <v>0.45</v>
      </c>
      <c r="R205">
        <f t="shared" si="37"/>
        <v>0.4701952027932973</v>
      </c>
      <c r="S205">
        <f t="shared" si="38"/>
        <v>0.21346862206815698</v>
      </c>
      <c r="T205">
        <f t="shared" si="39"/>
        <v>7.8539816339744827E-5</v>
      </c>
      <c r="U205">
        <f t="shared" si="40"/>
        <v>0.15904312808798329</v>
      </c>
      <c r="V205">
        <f t="shared" si="42"/>
        <v>5</v>
      </c>
    </row>
    <row r="206" spans="1:22">
      <c r="A206" t="s">
        <v>27</v>
      </c>
      <c r="B206">
        <v>2</v>
      </c>
      <c r="C206">
        <v>4</v>
      </c>
      <c r="D206">
        <v>4</v>
      </c>
      <c r="E206">
        <f t="shared" si="35"/>
        <v>16</v>
      </c>
      <c r="F206" t="s">
        <v>15</v>
      </c>
      <c r="G206" t="s">
        <v>16</v>
      </c>
      <c r="H206" t="s">
        <v>64</v>
      </c>
      <c r="I206">
        <v>17</v>
      </c>
      <c r="J206">
        <v>24</v>
      </c>
      <c r="K206">
        <v>0.7</v>
      </c>
      <c r="L206">
        <v>1</v>
      </c>
      <c r="M206">
        <v>60</v>
      </c>
      <c r="N206">
        <v>0.85</v>
      </c>
      <c r="O206">
        <f t="shared" si="41"/>
        <v>5</v>
      </c>
      <c r="P206">
        <v>0.6</v>
      </c>
      <c r="Q206">
        <f t="shared" si="36"/>
        <v>0.20499999999999999</v>
      </c>
      <c r="R206">
        <f t="shared" si="37"/>
        <v>0.65843836588080351</v>
      </c>
      <c r="S206">
        <f t="shared" si="38"/>
        <v>0.29893101810988482</v>
      </c>
      <c r="T206">
        <f t="shared" si="39"/>
        <v>5.6745017305465647E-5</v>
      </c>
      <c r="U206">
        <f t="shared" si="40"/>
        <v>3.3006357816777757E-2</v>
      </c>
      <c r="V206">
        <f t="shared" si="42"/>
        <v>5</v>
      </c>
    </row>
    <row r="207" spans="1:22">
      <c r="A207" t="s">
        <v>27</v>
      </c>
      <c r="B207">
        <v>2</v>
      </c>
      <c r="C207">
        <v>5</v>
      </c>
      <c r="D207">
        <v>5</v>
      </c>
      <c r="E207">
        <f t="shared" ref="E207:E238" si="43">D207+12</f>
        <v>17</v>
      </c>
      <c r="F207" t="s">
        <v>15</v>
      </c>
      <c r="G207" t="s">
        <v>16</v>
      </c>
      <c r="H207" t="s">
        <v>64</v>
      </c>
      <c r="I207">
        <v>816</v>
      </c>
      <c r="J207">
        <v>723</v>
      </c>
      <c r="K207">
        <v>22</v>
      </c>
      <c r="L207">
        <v>19</v>
      </c>
      <c r="M207">
        <v>520</v>
      </c>
      <c r="N207">
        <v>20.5</v>
      </c>
      <c r="O207">
        <f t="shared" si="41"/>
        <v>20</v>
      </c>
      <c r="P207">
        <v>5.2</v>
      </c>
      <c r="Q207">
        <f t="shared" ref="Q207:Q238" si="44">((I207+J207)/2)/100</f>
        <v>7.6950000000000003</v>
      </c>
      <c r="R207">
        <f t="shared" si="37"/>
        <v>81.663074722727231</v>
      </c>
      <c r="S207">
        <f t="shared" si="38"/>
        <v>37.075035924118161</v>
      </c>
      <c r="T207">
        <f t="shared" si="39"/>
        <v>3.3006357816777757E-2</v>
      </c>
      <c r="U207">
        <f t="shared" si="40"/>
        <v>46.505801084207192</v>
      </c>
      <c r="V207">
        <f t="shared" si="42"/>
        <v>20</v>
      </c>
    </row>
    <row r="208" spans="1:22">
      <c r="A208" t="s">
        <v>27</v>
      </c>
      <c r="B208">
        <v>2</v>
      </c>
      <c r="C208">
        <v>5</v>
      </c>
      <c r="D208">
        <v>5</v>
      </c>
      <c r="E208">
        <f t="shared" si="43"/>
        <v>17</v>
      </c>
      <c r="F208" t="s">
        <v>15</v>
      </c>
      <c r="G208" t="s">
        <v>16</v>
      </c>
      <c r="H208" t="s">
        <v>64</v>
      </c>
      <c r="I208">
        <v>470</v>
      </c>
      <c r="J208">
        <v>480</v>
      </c>
      <c r="K208">
        <v>16</v>
      </c>
      <c r="L208">
        <v>18</v>
      </c>
      <c r="M208">
        <v>409</v>
      </c>
      <c r="N208">
        <v>17</v>
      </c>
      <c r="O208">
        <f t="shared" si="41"/>
        <v>15</v>
      </c>
      <c r="P208">
        <v>4.09</v>
      </c>
      <c r="Q208">
        <f t="shared" si="44"/>
        <v>4.75</v>
      </c>
      <c r="R208">
        <f t="shared" si="37"/>
        <v>45.291850665975616</v>
      </c>
      <c r="S208">
        <f t="shared" si="38"/>
        <v>20.562500202352929</v>
      </c>
      <c r="T208">
        <f t="shared" si="39"/>
        <v>2.2698006922186261E-2</v>
      </c>
      <c r="U208">
        <f t="shared" si="40"/>
        <v>17.720546061654925</v>
      </c>
      <c r="V208">
        <f t="shared" si="42"/>
        <v>15</v>
      </c>
    </row>
    <row r="209" spans="1:22">
      <c r="A209" t="s">
        <v>27</v>
      </c>
      <c r="B209">
        <v>2</v>
      </c>
      <c r="C209">
        <v>5</v>
      </c>
      <c r="D209">
        <v>5</v>
      </c>
      <c r="E209">
        <f t="shared" si="43"/>
        <v>17</v>
      </c>
      <c r="F209" t="s">
        <v>25</v>
      </c>
      <c r="G209" t="s">
        <v>26</v>
      </c>
      <c r="H209" t="s">
        <v>70</v>
      </c>
      <c r="I209">
        <v>320</v>
      </c>
      <c r="J209">
        <v>340</v>
      </c>
      <c r="K209">
        <v>15</v>
      </c>
      <c r="L209">
        <v>16</v>
      </c>
      <c r="M209">
        <v>520</v>
      </c>
      <c r="N209">
        <v>15.5</v>
      </c>
      <c r="O209">
        <f t="shared" si="41"/>
        <v>15</v>
      </c>
      <c r="P209">
        <v>5.2</v>
      </c>
      <c r="Q209">
        <f t="shared" si="44"/>
        <v>3.3</v>
      </c>
      <c r="R209">
        <f t="shared" si="37"/>
        <v>47.241068888191613</v>
      </c>
      <c r="S209">
        <f t="shared" si="38"/>
        <v>21.447445275238994</v>
      </c>
      <c r="T209">
        <f t="shared" si="39"/>
        <v>1.8869190875623696E-2</v>
      </c>
      <c r="U209">
        <f t="shared" si="40"/>
        <v>8.55298599939821</v>
      </c>
      <c r="V209">
        <f t="shared" si="42"/>
        <v>15</v>
      </c>
    </row>
    <row r="210" spans="1:22">
      <c r="A210" t="s">
        <v>27</v>
      </c>
      <c r="B210">
        <v>2</v>
      </c>
      <c r="C210">
        <v>5</v>
      </c>
      <c r="D210">
        <v>5</v>
      </c>
      <c r="E210">
        <f t="shared" si="43"/>
        <v>17</v>
      </c>
      <c r="F210" t="s">
        <v>4</v>
      </c>
      <c r="G210" t="s">
        <v>5</v>
      </c>
      <c r="H210" t="s">
        <v>59</v>
      </c>
      <c r="I210">
        <v>470</v>
      </c>
      <c r="J210">
        <v>460</v>
      </c>
      <c r="K210">
        <v>14</v>
      </c>
      <c r="L210">
        <v>16</v>
      </c>
      <c r="M210">
        <v>256</v>
      </c>
      <c r="N210">
        <v>15</v>
      </c>
      <c r="O210">
        <f t="shared" si="41"/>
        <v>15</v>
      </c>
      <c r="P210">
        <v>2.56</v>
      </c>
      <c r="Q210">
        <f t="shared" si="44"/>
        <v>4.6500000000000004</v>
      </c>
      <c r="R210">
        <f t="shared" si="37"/>
        <v>23.512498001693938</v>
      </c>
      <c r="S210">
        <f t="shared" si="38"/>
        <v>10.674674092769049</v>
      </c>
      <c r="T210">
        <f t="shared" si="39"/>
        <v>1.7671458676442587E-2</v>
      </c>
      <c r="U210">
        <f t="shared" si="40"/>
        <v>16.982271788061325</v>
      </c>
      <c r="V210">
        <f t="shared" si="42"/>
        <v>15</v>
      </c>
    </row>
    <row r="211" spans="1:22">
      <c r="A211" t="s">
        <v>27</v>
      </c>
      <c r="B211">
        <v>2</v>
      </c>
      <c r="C211">
        <v>5</v>
      </c>
      <c r="D211">
        <v>5</v>
      </c>
      <c r="E211">
        <f t="shared" si="43"/>
        <v>17</v>
      </c>
      <c r="F211" t="s">
        <v>25</v>
      </c>
      <c r="G211" t="s">
        <v>26</v>
      </c>
      <c r="H211" t="s">
        <v>70</v>
      </c>
      <c r="I211">
        <v>310</v>
      </c>
      <c r="J211">
        <v>390</v>
      </c>
      <c r="K211">
        <v>13</v>
      </c>
      <c r="L211">
        <v>11</v>
      </c>
      <c r="M211">
        <v>511</v>
      </c>
      <c r="N211">
        <v>12</v>
      </c>
      <c r="O211">
        <f t="shared" si="41"/>
        <v>10</v>
      </c>
      <c r="P211">
        <v>5.1100000000000003</v>
      </c>
      <c r="Q211">
        <f t="shared" si="44"/>
        <v>3.5</v>
      </c>
      <c r="R211">
        <f t="shared" si="37"/>
        <v>28.242261770616722</v>
      </c>
      <c r="S211">
        <f t="shared" si="38"/>
        <v>12.821986843859992</v>
      </c>
      <c r="T211">
        <f t="shared" si="39"/>
        <v>1.1309733552923255E-2</v>
      </c>
      <c r="U211">
        <f t="shared" si="40"/>
        <v>9.6211275016187408</v>
      </c>
      <c r="V211">
        <f t="shared" si="42"/>
        <v>10</v>
      </c>
    </row>
    <row r="212" spans="1:22">
      <c r="A212" t="s">
        <v>27</v>
      </c>
      <c r="B212">
        <v>2</v>
      </c>
      <c r="C212">
        <v>5</v>
      </c>
      <c r="D212">
        <v>5</v>
      </c>
      <c r="E212">
        <f t="shared" si="43"/>
        <v>17</v>
      </c>
      <c r="F212" t="s">
        <v>4</v>
      </c>
      <c r="G212" t="s">
        <v>5</v>
      </c>
      <c r="H212" t="s">
        <v>59</v>
      </c>
      <c r="I212">
        <v>500</v>
      </c>
      <c r="J212">
        <v>483</v>
      </c>
      <c r="K212">
        <v>11</v>
      </c>
      <c r="L212">
        <v>10</v>
      </c>
      <c r="M212">
        <v>148</v>
      </c>
      <c r="N212">
        <v>10.5</v>
      </c>
      <c r="O212">
        <f t="shared" si="41"/>
        <v>10</v>
      </c>
      <c r="P212">
        <v>1.48</v>
      </c>
      <c r="Q212">
        <f t="shared" si="44"/>
        <v>4.915</v>
      </c>
      <c r="R212">
        <f t="shared" si="37"/>
        <v>8.1599679630221935</v>
      </c>
      <c r="S212">
        <f t="shared" si="38"/>
        <v>3.7046254552120761</v>
      </c>
      <c r="T212">
        <f t="shared" si="39"/>
        <v>8.6590147514568668E-3</v>
      </c>
      <c r="U212">
        <f t="shared" si="40"/>
        <v>18.973040147778924</v>
      </c>
      <c r="V212">
        <f t="shared" si="42"/>
        <v>10</v>
      </c>
    </row>
    <row r="213" spans="1:22">
      <c r="A213" t="s">
        <v>27</v>
      </c>
      <c r="B213">
        <v>2</v>
      </c>
      <c r="C213">
        <v>5</v>
      </c>
      <c r="D213">
        <v>5</v>
      </c>
      <c r="E213">
        <f t="shared" si="43"/>
        <v>17</v>
      </c>
      <c r="F213" t="s">
        <v>21</v>
      </c>
      <c r="G213" t="s">
        <v>22</v>
      </c>
      <c r="H213" t="s">
        <v>67</v>
      </c>
      <c r="I213">
        <v>210</v>
      </c>
      <c r="J213">
        <v>140</v>
      </c>
      <c r="K213">
        <v>5</v>
      </c>
      <c r="L213">
        <v>3</v>
      </c>
      <c r="M213">
        <v>340</v>
      </c>
      <c r="N213">
        <v>4</v>
      </c>
      <c r="O213">
        <f t="shared" si="41"/>
        <v>5</v>
      </c>
      <c r="P213">
        <v>3.4</v>
      </c>
      <c r="Q213">
        <f t="shared" si="44"/>
        <v>1.75</v>
      </c>
      <c r="R213">
        <f t="shared" si="37"/>
        <v>2.7076391859970563</v>
      </c>
      <c r="S213">
        <f t="shared" si="38"/>
        <v>1.2292681904426637</v>
      </c>
      <c r="T213">
        <f t="shared" si="39"/>
        <v>1.2566370614359172E-3</v>
      </c>
      <c r="U213">
        <f t="shared" si="40"/>
        <v>2.4052818754046852</v>
      </c>
      <c r="V213">
        <f t="shared" si="42"/>
        <v>5</v>
      </c>
    </row>
    <row r="214" spans="1:22">
      <c r="A214" t="s">
        <v>27</v>
      </c>
      <c r="B214">
        <v>2</v>
      </c>
      <c r="C214">
        <v>5</v>
      </c>
      <c r="D214">
        <v>5</v>
      </c>
      <c r="E214">
        <f t="shared" si="43"/>
        <v>17</v>
      </c>
      <c r="F214" t="s">
        <v>21</v>
      </c>
      <c r="G214" t="s">
        <v>22</v>
      </c>
      <c r="H214" t="s">
        <v>67</v>
      </c>
      <c r="I214">
        <v>193</v>
      </c>
      <c r="J214">
        <v>167</v>
      </c>
      <c r="K214">
        <v>4</v>
      </c>
      <c r="L214">
        <v>3</v>
      </c>
      <c r="M214">
        <v>238</v>
      </c>
      <c r="N214">
        <v>3.5</v>
      </c>
      <c r="O214">
        <f t="shared" si="41"/>
        <v>5</v>
      </c>
      <c r="P214">
        <v>2.38</v>
      </c>
      <c r="Q214">
        <f t="shared" si="44"/>
        <v>1.8</v>
      </c>
      <c r="R214">
        <f t="shared" si="37"/>
        <v>1.9091361712424302</v>
      </c>
      <c r="S214">
        <f t="shared" si="38"/>
        <v>0.86674782174406328</v>
      </c>
      <c r="T214">
        <f t="shared" si="39"/>
        <v>9.6211275016187424E-4</v>
      </c>
      <c r="U214">
        <f t="shared" si="40"/>
        <v>2.5446900494077327</v>
      </c>
      <c r="V214">
        <f t="shared" si="42"/>
        <v>5</v>
      </c>
    </row>
    <row r="215" spans="1:22">
      <c r="A215" t="s">
        <v>27</v>
      </c>
      <c r="B215">
        <v>2</v>
      </c>
      <c r="C215">
        <v>5</v>
      </c>
      <c r="D215">
        <v>5</v>
      </c>
      <c r="E215">
        <f t="shared" si="43"/>
        <v>17</v>
      </c>
      <c r="F215" t="s">
        <v>8</v>
      </c>
      <c r="G215" t="s">
        <v>9</v>
      </c>
      <c r="H215" t="s">
        <v>61</v>
      </c>
      <c r="I215">
        <v>224</v>
      </c>
      <c r="J215">
        <v>200</v>
      </c>
      <c r="K215">
        <v>3</v>
      </c>
      <c r="L215">
        <v>3.5</v>
      </c>
      <c r="M215">
        <v>211</v>
      </c>
      <c r="N215">
        <v>3.25</v>
      </c>
      <c r="O215">
        <f t="shared" si="41"/>
        <v>5</v>
      </c>
      <c r="P215">
        <v>2.11</v>
      </c>
      <c r="Q215">
        <f t="shared" si="44"/>
        <v>2.12</v>
      </c>
      <c r="R215">
        <f t="shared" si="37"/>
        <v>1.6684058280076735</v>
      </c>
      <c r="S215">
        <f t="shared" si="38"/>
        <v>0.75745624591548377</v>
      </c>
      <c r="T215">
        <f t="shared" si="39"/>
        <v>8.2957681008855489E-4</v>
      </c>
      <c r="U215">
        <f t="shared" si="40"/>
        <v>3.5298935055734919</v>
      </c>
      <c r="V215">
        <f t="shared" si="42"/>
        <v>5</v>
      </c>
    </row>
    <row r="216" spans="1:22">
      <c r="A216" t="s">
        <v>27</v>
      </c>
      <c r="B216">
        <v>2</v>
      </c>
      <c r="C216">
        <v>5</v>
      </c>
      <c r="D216">
        <v>5</v>
      </c>
      <c r="E216">
        <f t="shared" si="43"/>
        <v>17</v>
      </c>
      <c r="F216" t="s">
        <v>8</v>
      </c>
      <c r="G216" t="s">
        <v>9</v>
      </c>
      <c r="H216" t="s">
        <v>61</v>
      </c>
      <c r="I216">
        <v>173</v>
      </c>
      <c r="J216">
        <v>165</v>
      </c>
      <c r="K216">
        <v>2</v>
      </c>
      <c r="L216">
        <v>2.5</v>
      </c>
      <c r="M216">
        <v>227</v>
      </c>
      <c r="N216">
        <v>2.25</v>
      </c>
      <c r="O216">
        <f t="shared" si="41"/>
        <v>5</v>
      </c>
      <c r="P216">
        <v>2.27</v>
      </c>
      <c r="Q216">
        <f t="shared" si="44"/>
        <v>1.69</v>
      </c>
      <c r="R216">
        <f t="shared" si="37"/>
        <v>1.0408827981732218</v>
      </c>
      <c r="S216">
        <f t="shared" si="38"/>
        <v>0.47256079037064275</v>
      </c>
      <c r="T216">
        <f t="shared" si="39"/>
        <v>3.9760782021995816E-4</v>
      </c>
      <c r="U216">
        <f t="shared" si="40"/>
        <v>2.2431756944794516</v>
      </c>
      <c r="V216">
        <f t="shared" si="42"/>
        <v>5</v>
      </c>
    </row>
    <row r="217" spans="1:22">
      <c r="A217" t="s">
        <v>27</v>
      </c>
      <c r="B217">
        <v>2</v>
      </c>
      <c r="C217">
        <v>6</v>
      </c>
      <c r="D217">
        <v>6</v>
      </c>
      <c r="E217">
        <f t="shared" si="43"/>
        <v>18</v>
      </c>
      <c r="F217" t="s">
        <v>15</v>
      </c>
      <c r="G217" t="s">
        <v>16</v>
      </c>
      <c r="H217" t="s">
        <v>64</v>
      </c>
      <c r="I217">
        <v>470</v>
      </c>
      <c r="J217">
        <v>460</v>
      </c>
      <c r="K217">
        <v>15</v>
      </c>
      <c r="L217">
        <v>17</v>
      </c>
      <c r="M217">
        <v>361</v>
      </c>
      <c r="N217">
        <v>16</v>
      </c>
      <c r="O217">
        <f t="shared" si="41"/>
        <v>15</v>
      </c>
      <c r="P217">
        <v>3.61</v>
      </c>
      <c r="Q217">
        <f t="shared" si="44"/>
        <v>4.6500000000000004</v>
      </c>
      <c r="R217">
        <f t="shared" si="37"/>
        <v>35.965551510278111</v>
      </c>
      <c r="S217">
        <f t="shared" si="38"/>
        <v>16.328360385666262</v>
      </c>
      <c r="T217">
        <f t="shared" si="39"/>
        <v>2.0106192982974676E-2</v>
      </c>
      <c r="U217">
        <f t="shared" si="40"/>
        <v>16.982271788061325</v>
      </c>
      <c r="V217">
        <f t="shared" si="42"/>
        <v>15</v>
      </c>
    </row>
    <row r="218" spans="1:22">
      <c r="A218" t="s">
        <v>27</v>
      </c>
      <c r="B218">
        <v>2</v>
      </c>
      <c r="C218">
        <v>6</v>
      </c>
      <c r="D218">
        <v>6</v>
      </c>
      <c r="E218">
        <f t="shared" si="43"/>
        <v>18</v>
      </c>
      <c r="F218" t="s">
        <v>25</v>
      </c>
      <c r="G218" t="s">
        <v>26</v>
      </c>
      <c r="H218" t="s">
        <v>70</v>
      </c>
      <c r="I218">
        <v>615</v>
      </c>
      <c r="J218">
        <v>646</v>
      </c>
      <c r="K218">
        <v>17</v>
      </c>
      <c r="L218">
        <v>15</v>
      </c>
      <c r="M218">
        <v>574</v>
      </c>
      <c r="N218">
        <v>16</v>
      </c>
      <c r="O218">
        <f t="shared" si="41"/>
        <v>15</v>
      </c>
      <c r="P218">
        <v>5.74</v>
      </c>
      <c r="Q218">
        <f t="shared" si="44"/>
        <v>6.3049999999999997</v>
      </c>
      <c r="R218">
        <f t="shared" si="37"/>
        <v>55.120927829287282</v>
      </c>
      <c r="S218">
        <f t="shared" si="38"/>
        <v>25.024901234496426</v>
      </c>
      <c r="T218">
        <f t="shared" si="39"/>
        <v>2.0106192982974676E-2</v>
      </c>
      <c r="U218">
        <f t="shared" si="40"/>
        <v>31.221952824492842</v>
      </c>
      <c r="V218">
        <f t="shared" si="42"/>
        <v>15</v>
      </c>
    </row>
    <row r="219" spans="1:22">
      <c r="A219" t="s">
        <v>27</v>
      </c>
      <c r="B219">
        <v>2</v>
      </c>
      <c r="C219">
        <v>6</v>
      </c>
      <c r="D219">
        <v>6</v>
      </c>
      <c r="E219">
        <f t="shared" si="43"/>
        <v>18</v>
      </c>
      <c r="F219" t="s">
        <v>15</v>
      </c>
      <c r="G219" t="s">
        <v>16</v>
      </c>
      <c r="H219" t="s">
        <v>64</v>
      </c>
      <c r="I219">
        <v>607</v>
      </c>
      <c r="J219">
        <v>639</v>
      </c>
      <c r="K219">
        <v>16</v>
      </c>
      <c r="L219">
        <v>13</v>
      </c>
      <c r="M219">
        <v>450</v>
      </c>
      <c r="N219">
        <v>14.5</v>
      </c>
      <c r="O219">
        <f t="shared" si="41"/>
        <v>15</v>
      </c>
      <c r="P219">
        <v>4.5</v>
      </c>
      <c r="Q219">
        <f t="shared" si="44"/>
        <v>6.23</v>
      </c>
      <c r="R219">
        <f t="shared" si="37"/>
        <v>36.328915015200451</v>
      </c>
      <c r="S219">
        <f t="shared" si="38"/>
        <v>16.493327416901007</v>
      </c>
      <c r="T219">
        <f t="shared" si="39"/>
        <v>1.6512996385431349E-2</v>
      </c>
      <c r="U219">
        <f t="shared" si="40"/>
        <v>30.483580376128824</v>
      </c>
      <c r="V219">
        <f t="shared" si="42"/>
        <v>15</v>
      </c>
    </row>
    <row r="220" spans="1:22">
      <c r="A220" t="s">
        <v>27</v>
      </c>
      <c r="B220">
        <v>2</v>
      </c>
      <c r="C220">
        <v>6</v>
      </c>
      <c r="D220">
        <v>6</v>
      </c>
      <c r="E220">
        <f t="shared" si="43"/>
        <v>18</v>
      </c>
      <c r="F220" t="s">
        <v>4</v>
      </c>
      <c r="G220" t="s">
        <v>5</v>
      </c>
      <c r="H220" t="s">
        <v>59</v>
      </c>
      <c r="I220">
        <v>290</v>
      </c>
      <c r="J220">
        <v>240</v>
      </c>
      <c r="K220">
        <v>15</v>
      </c>
      <c r="L220">
        <v>12</v>
      </c>
      <c r="M220">
        <v>230</v>
      </c>
      <c r="N220">
        <v>13.5</v>
      </c>
      <c r="O220">
        <f t="shared" si="41"/>
        <v>15</v>
      </c>
      <c r="P220">
        <v>2.2999999999999998</v>
      </c>
      <c r="Q220">
        <f t="shared" si="44"/>
        <v>2.65</v>
      </c>
      <c r="R220">
        <f t="shared" si="37"/>
        <v>17.68540920051359</v>
      </c>
      <c r="S220">
        <f t="shared" si="38"/>
        <v>8.0291757770331706</v>
      </c>
      <c r="T220">
        <f t="shared" si="39"/>
        <v>1.4313881527918496E-2</v>
      </c>
      <c r="U220">
        <f t="shared" si="40"/>
        <v>5.5154586024585806</v>
      </c>
      <c r="V220">
        <f t="shared" si="42"/>
        <v>15</v>
      </c>
    </row>
    <row r="221" spans="1:22">
      <c r="A221" t="s">
        <v>27</v>
      </c>
      <c r="B221">
        <v>2</v>
      </c>
      <c r="C221">
        <v>6</v>
      </c>
      <c r="D221">
        <v>6</v>
      </c>
      <c r="E221">
        <f t="shared" si="43"/>
        <v>18</v>
      </c>
      <c r="F221" t="s">
        <v>4</v>
      </c>
      <c r="G221" t="s">
        <v>5</v>
      </c>
      <c r="H221" t="s">
        <v>59</v>
      </c>
      <c r="I221">
        <v>312</v>
      </c>
      <c r="J221">
        <v>320</v>
      </c>
      <c r="K221">
        <v>12</v>
      </c>
      <c r="L221">
        <v>11</v>
      </c>
      <c r="M221">
        <v>280</v>
      </c>
      <c r="N221">
        <v>11.5</v>
      </c>
      <c r="O221">
        <f t="shared" si="41"/>
        <v>10</v>
      </c>
      <c r="P221">
        <v>2.8</v>
      </c>
      <c r="Q221">
        <f t="shared" si="44"/>
        <v>3.16</v>
      </c>
      <c r="R221">
        <f t="shared" si="37"/>
        <v>15.49239089682785</v>
      </c>
      <c r="S221">
        <f t="shared" si="38"/>
        <v>7.0335454671598443</v>
      </c>
      <c r="T221">
        <f t="shared" si="39"/>
        <v>1.0386890710931254E-2</v>
      </c>
      <c r="U221">
        <f t="shared" si="40"/>
        <v>7.8426719004215606</v>
      </c>
      <c r="V221">
        <f t="shared" si="42"/>
        <v>10</v>
      </c>
    </row>
    <row r="222" spans="1:22">
      <c r="A222" t="s">
        <v>27</v>
      </c>
      <c r="B222">
        <v>2</v>
      </c>
      <c r="C222">
        <v>6</v>
      </c>
      <c r="D222">
        <v>6</v>
      </c>
      <c r="E222">
        <f t="shared" si="43"/>
        <v>18</v>
      </c>
      <c r="F222" t="s">
        <v>8</v>
      </c>
      <c r="G222" t="s">
        <v>9</v>
      </c>
      <c r="H222" t="s">
        <v>61</v>
      </c>
      <c r="I222">
        <v>310</v>
      </c>
      <c r="J222">
        <v>295</v>
      </c>
      <c r="K222">
        <v>5</v>
      </c>
      <c r="L222">
        <v>4</v>
      </c>
      <c r="M222">
        <v>238</v>
      </c>
      <c r="N222">
        <v>4.5</v>
      </c>
      <c r="O222">
        <f t="shared" si="41"/>
        <v>5</v>
      </c>
      <c r="P222">
        <v>2.38</v>
      </c>
      <c r="Q222">
        <f t="shared" si="44"/>
        <v>3.0249999999999999</v>
      </c>
      <c r="R222">
        <f t="shared" si="37"/>
        <v>2.7842274612316911</v>
      </c>
      <c r="S222">
        <f t="shared" si="38"/>
        <v>1.2640392673991878</v>
      </c>
      <c r="T222">
        <f t="shared" si="39"/>
        <v>1.5904312808798326E-3</v>
      </c>
      <c r="U222">
        <f t="shared" si="40"/>
        <v>7.1868840689387747</v>
      </c>
      <c r="V222">
        <f t="shared" si="42"/>
        <v>5</v>
      </c>
    </row>
    <row r="223" spans="1:22">
      <c r="A223" t="s">
        <v>27</v>
      </c>
      <c r="B223">
        <v>2</v>
      </c>
      <c r="C223">
        <v>6</v>
      </c>
      <c r="D223">
        <v>6</v>
      </c>
      <c r="E223">
        <f t="shared" si="43"/>
        <v>18</v>
      </c>
      <c r="F223" t="s">
        <v>13</v>
      </c>
      <c r="G223" t="s">
        <v>14</v>
      </c>
      <c r="H223" t="s">
        <v>63</v>
      </c>
      <c r="I223">
        <v>177</v>
      </c>
      <c r="J223">
        <v>124</v>
      </c>
      <c r="K223">
        <v>4</v>
      </c>
      <c r="L223">
        <v>3</v>
      </c>
      <c r="M223">
        <v>245</v>
      </c>
      <c r="N223">
        <v>3.5</v>
      </c>
      <c r="O223">
        <f t="shared" si="41"/>
        <v>5</v>
      </c>
      <c r="P223">
        <v>2.4500000000000002</v>
      </c>
      <c r="Q223">
        <f t="shared" si="44"/>
        <v>1.5049999999999999</v>
      </c>
      <c r="R223">
        <f t="shared" si="37"/>
        <v>1.9256913591517646</v>
      </c>
      <c r="S223">
        <f t="shared" si="38"/>
        <v>0.87426387705490116</v>
      </c>
      <c r="T223">
        <f t="shared" si="39"/>
        <v>9.6211275016187424E-4</v>
      </c>
      <c r="U223">
        <f t="shared" si="40"/>
        <v>1.7789464750493049</v>
      </c>
      <c r="V223">
        <f t="shared" si="42"/>
        <v>5</v>
      </c>
    </row>
    <row r="224" spans="1:22">
      <c r="A224" t="s">
        <v>27</v>
      </c>
      <c r="B224">
        <v>2</v>
      </c>
      <c r="C224">
        <v>6</v>
      </c>
      <c r="D224">
        <v>6</v>
      </c>
      <c r="E224">
        <f t="shared" si="43"/>
        <v>18</v>
      </c>
      <c r="F224" t="s">
        <v>8</v>
      </c>
      <c r="G224" t="s">
        <v>9</v>
      </c>
      <c r="H224" t="s">
        <v>61</v>
      </c>
      <c r="I224">
        <v>150</v>
      </c>
      <c r="J224">
        <v>160</v>
      </c>
      <c r="K224">
        <v>2.5</v>
      </c>
      <c r="L224">
        <v>3</v>
      </c>
      <c r="M224">
        <v>202</v>
      </c>
      <c r="N224">
        <v>2.75</v>
      </c>
      <c r="O224">
        <f t="shared" si="41"/>
        <v>5</v>
      </c>
      <c r="P224">
        <v>2.02</v>
      </c>
      <c r="Q224">
        <f t="shared" si="44"/>
        <v>1.55</v>
      </c>
      <c r="R224">
        <f t="shared" si="37"/>
        <v>1.3339387617329064</v>
      </c>
      <c r="S224">
        <f t="shared" si="38"/>
        <v>0.60560819782673947</v>
      </c>
      <c r="T224">
        <f t="shared" si="39"/>
        <v>5.9395736106932027E-4</v>
      </c>
      <c r="U224">
        <f t="shared" si="40"/>
        <v>1.8869190875623698</v>
      </c>
      <c r="V224">
        <f t="shared" si="42"/>
        <v>5</v>
      </c>
    </row>
    <row r="225" spans="1:22">
      <c r="A225" t="s">
        <v>27</v>
      </c>
      <c r="B225">
        <v>2</v>
      </c>
      <c r="C225">
        <v>6</v>
      </c>
      <c r="D225">
        <v>6</v>
      </c>
      <c r="E225">
        <f t="shared" si="43"/>
        <v>18</v>
      </c>
      <c r="F225" t="s">
        <v>6</v>
      </c>
      <c r="G225" t="s">
        <v>7</v>
      </c>
      <c r="H225" t="s">
        <v>60</v>
      </c>
      <c r="I225">
        <v>100</v>
      </c>
      <c r="J225">
        <v>95</v>
      </c>
      <c r="K225">
        <v>1</v>
      </c>
      <c r="L225">
        <v>1</v>
      </c>
      <c r="M225">
        <v>100</v>
      </c>
      <c r="N225">
        <v>1</v>
      </c>
      <c r="O225">
        <f t="shared" si="41"/>
        <v>5</v>
      </c>
      <c r="P225">
        <v>1</v>
      </c>
      <c r="Q225">
        <f t="shared" si="44"/>
        <v>0.97499999999999998</v>
      </c>
      <c r="R225">
        <f t="shared" si="37"/>
        <v>0.62853700000000012</v>
      </c>
      <c r="S225">
        <f t="shared" si="38"/>
        <v>0.28535579800000005</v>
      </c>
      <c r="T225">
        <f t="shared" si="39"/>
        <v>7.8539816339744827E-5</v>
      </c>
      <c r="U225">
        <f t="shared" si="40"/>
        <v>0.74661912907969918</v>
      </c>
      <c r="V225">
        <f t="shared" si="42"/>
        <v>5</v>
      </c>
    </row>
    <row r="226" spans="1:22">
      <c r="A226" t="s">
        <v>27</v>
      </c>
      <c r="B226">
        <v>2</v>
      </c>
      <c r="C226">
        <v>14</v>
      </c>
      <c r="D226">
        <v>7</v>
      </c>
      <c r="E226">
        <f t="shared" si="43"/>
        <v>19</v>
      </c>
      <c r="F226" t="s">
        <v>15</v>
      </c>
      <c r="G226" t="s">
        <v>16</v>
      </c>
      <c r="H226" t="s">
        <v>64</v>
      </c>
      <c r="I226">
        <v>560</v>
      </c>
      <c r="J226">
        <v>540</v>
      </c>
      <c r="K226">
        <v>22.4</v>
      </c>
      <c r="L226">
        <v>23.2</v>
      </c>
      <c r="M226">
        <v>462</v>
      </c>
      <c r="N226">
        <v>22.799999999999997</v>
      </c>
      <c r="O226">
        <f t="shared" si="41"/>
        <v>25</v>
      </c>
      <c r="P226">
        <v>4.62</v>
      </c>
      <c r="Q226">
        <f t="shared" si="44"/>
        <v>5.5</v>
      </c>
      <c r="R226">
        <f t="shared" si="37"/>
        <v>89.91913941417063</v>
      </c>
      <c r="S226">
        <f t="shared" si="38"/>
        <v>40.823289294033465</v>
      </c>
      <c r="T226">
        <f t="shared" si="39"/>
        <v>4.0828138126052946E-2</v>
      </c>
      <c r="U226">
        <f t="shared" si="40"/>
        <v>23.758294442772812</v>
      </c>
      <c r="V226">
        <f t="shared" si="42"/>
        <v>25</v>
      </c>
    </row>
    <row r="227" spans="1:22">
      <c r="A227" t="s">
        <v>27</v>
      </c>
      <c r="B227">
        <v>2</v>
      </c>
      <c r="C227">
        <v>14</v>
      </c>
      <c r="D227">
        <v>7</v>
      </c>
      <c r="E227">
        <f t="shared" si="43"/>
        <v>19</v>
      </c>
      <c r="F227" t="s">
        <v>15</v>
      </c>
      <c r="G227" t="s">
        <v>16</v>
      </c>
      <c r="H227" t="s">
        <v>64</v>
      </c>
      <c r="I227">
        <v>410</v>
      </c>
      <c r="J227">
        <v>415</v>
      </c>
      <c r="K227">
        <v>16.2</v>
      </c>
      <c r="L227">
        <v>18.399999999999999</v>
      </c>
      <c r="M227">
        <v>547</v>
      </c>
      <c r="N227">
        <v>17.299999999999997</v>
      </c>
      <c r="O227">
        <f t="shared" si="41"/>
        <v>15</v>
      </c>
      <c r="P227">
        <v>5.47</v>
      </c>
      <c r="Q227">
        <f t="shared" si="44"/>
        <v>4.125</v>
      </c>
      <c r="R227">
        <f t="shared" si="37"/>
        <v>61.407207774830994</v>
      </c>
      <c r="S227">
        <f t="shared" si="38"/>
        <v>27.878872329773273</v>
      </c>
      <c r="T227">
        <f t="shared" si="39"/>
        <v>2.350618163232222E-2</v>
      </c>
      <c r="U227">
        <f t="shared" si="40"/>
        <v>13.364040624059706</v>
      </c>
      <c r="V227">
        <f t="shared" si="42"/>
        <v>15</v>
      </c>
    </row>
    <row r="228" spans="1:22">
      <c r="A228" t="s">
        <v>27</v>
      </c>
      <c r="B228">
        <v>2</v>
      </c>
      <c r="C228">
        <v>14</v>
      </c>
      <c r="D228">
        <v>7</v>
      </c>
      <c r="E228">
        <f t="shared" si="43"/>
        <v>19</v>
      </c>
      <c r="F228" t="s">
        <v>25</v>
      </c>
      <c r="G228" t="s">
        <v>26</v>
      </c>
      <c r="H228" t="s">
        <v>70</v>
      </c>
      <c r="I228">
        <v>418</v>
      </c>
      <c r="J228">
        <v>384</v>
      </c>
      <c r="K228">
        <v>10</v>
      </c>
      <c r="L228">
        <v>9.8000000000000007</v>
      </c>
      <c r="M228">
        <v>472</v>
      </c>
      <c r="N228">
        <v>9.9</v>
      </c>
      <c r="O228">
        <f t="shared" si="41"/>
        <v>10</v>
      </c>
      <c r="P228">
        <v>4.72</v>
      </c>
      <c r="Q228">
        <f t="shared" si="44"/>
        <v>4.01</v>
      </c>
      <c r="R228">
        <f t="shared" si="37"/>
        <v>18.153676465645209</v>
      </c>
      <c r="S228">
        <f t="shared" si="38"/>
        <v>8.2417691154029242</v>
      </c>
      <c r="T228">
        <f t="shared" si="39"/>
        <v>7.6976873994583908E-3</v>
      </c>
      <c r="U228">
        <f t="shared" si="40"/>
        <v>12.629281007247307</v>
      </c>
      <c r="V228">
        <f t="shared" si="42"/>
        <v>10</v>
      </c>
    </row>
    <row r="229" spans="1:22">
      <c r="A229" t="s">
        <v>27</v>
      </c>
      <c r="B229">
        <v>2</v>
      </c>
      <c r="C229">
        <v>14</v>
      </c>
      <c r="D229">
        <v>7</v>
      </c>
      <c r="E229">
        <f t="shared" si="43"/>
        <v>19</v>
      </c>
      <c r="F229" t="s">
        <v>4</v>
      </c>
      <c r="G229" t="s">
        <v>5</v>
      </c>
      <c r="H229" t="s">
        <v>59</v>
      </c>
      <c r="I229">
        <v>390</v>
      </c>
      <c r="J229">
        <v>420</v>
      </c>
      <c r="K229">
        <v>9.4</v>
      </c>
      <c r="L229">
        <v>9.1999999999999993</v>
      </c>
      <c r="M229">
        <v>238</v>
      </c>
      <c r="N229">
        <v>9.3000000000000007</v>
      </c>
      <c r="O229">
        <f t="shared" si="41"/>
        <v>10</v>
      </c>
      <c r="P229">
        <v>2.38</v>
      </c>
      <c r="Q229">
        <f t="shared" si="44"/>
        <v>4.05</v>
      </c>
      <c r="R229">
        <f t="shared" si="37"/>
        <v>9.2985585576904555</v>
      </c>
      <c r="S229">
        <f t="shared" si="38"/>
        <v>4.2215455851914667</v>
      </c>
      <c r="T229">
        <f t="shared" si="39"/>
        <v>6.7929087152245318E-3</v>
      </c>
      <c r="U229">
        <f t="shared" si="40"/>
        <v>12.882493375126645</v>
      </c>
      <c r="V229">
        <f t="shared" si="42"/>
        <v>10</v>
      </c>
    </row>
    <row r="230" spans="1:22">
      <c r="A230" t="s">
        <v>27</v>
      </c>
      <c r="B230">
        <v>2</v>
      </c>
      <c r="C230">
        <v>14</v>
      </c>
      <c r="D230">
        <v>7</v>
      </c>
      <c r="E230">
        <f t="shared" si="43"/>
        <v>19</v>
      </c>
      <c r="F230" t="s">
        <v>8</v>
      </c>
      <c r="G230" t="s">
        <v>9</v>
      </c>
      <c r="H230" t="s">
        <v>61</v>
      </c>
      <c r="I230">
        <v>333</v>
      </c>
      <c r="J230">
        <v>352</v>
      </c>
      <c r="K230">
        <v>5.6</v>
      </c>
      <c r="L230">
        <v>7.1</v>
      </c>
      <c r="M230">
        <v>255</v>
      </c>
      <c r="N230">
        <v>6.35</v>
      </c>
      <c r="O230">
        <f t="shared" si="41"/>
        <v>5</v>
      </c>
      <c r="P230">
        <v>2.5499999999999998</v>
      </c>
      <c r="Q230">
        <f t="shared" si="44"/>
        <v>3.4249999999999998</v>
      </c>
      <c r="R230">
        <f t="shared" si="37"/>
        <v>5.0489583503846731</v>
      </c>
      <c r="S230">
        <f t="shared" si="38"/>
        <v>2.2922270910746416</v>
      </c>
      <c r="T230">
        <f t="shared" si="39"/>
        <v>3.1669217443593611E-3</v>
      </c>
      <c r="U230">
        <f t="shared" si="40"/>
        <v>9.2132113305041905</v>
      </c>
      <c r="V230">
        <f t="shared" si="42"/>
        <v>5</v>
      </c>
    </row>
    <row r="231" spans="1:22">
      <c r="A231" t="s">
        <v>27</v>
      </c>
      <c r="B231">
        <v>2</v>
      </c>
      <c r="C231">
        <v>14</v>
      </c>
      <c r="D231">
        <v>7</v>
      </c>
      <c r="E231">
        <f t="shared" si="43"/>
        <v>19</v>
      </c>
      <c r="F231" t="s">
        <v>21</v>
      </c>
      <c r="G231" t="s">
        <v>22</v>
      </c>
      <c r="H231" t="s">
        <v>67</v>
      </c>
      <c r="I231">
        <v>170</v>
      </c>
      <c r="J231">
        <v>167</v>
      </c>
      <c r="K231">
        <v>6</v>
      </c>
      <c r="L231">
        <v>5.8</v>
      </c>
      <c r="M231">
        <v>261</v>
      </c>
      <c r="N231">
        <v>5.9</v>
      </c>
      <c r="O231">
        <f t="shared" si="41"/>
        <v>5</v>
      </c>
      <c r="P231">
        <v>2.61</v>
      </c>
      <c r="Q231">
        <f t="shared" si="44"/>
        <v>1.6850000000000001</v>
      </c>
      <c r="R231">
        <f t="shared" si="37"/>
        <v>4.5262969051709812</v>
      </c>
      <c r="S231">
        <f t="shared" si="38"/>
        <v>2.0549387949476254</v>
      </c>
      <c r="T231">
        <f t="shared" si="39"/>
        <v>2.7339710067865179E-3</v>
      </c>
      <c r="U231">
        <f t="shared" si="40"/>
        <v>2.2299221004721201</v>
      </c>
      <c r="V231">
        <f t="shared" si="42"/>
        <v>5</v>
      </c>
    </row>
    <row r="232" spans="1:22">
      <c r="A232" t="s">
        <v>27</v>
      </c>
      <c r="B232">
        <v>2</v>
      </c>
      <c r="C232">
        <v>14</v>
      </c>
      <c r="D232">
        <v>7</v>
      </c>
      <c r="E232">
        <f t="shared" si="43"/>
        <v>19</v>
      </c>
      <c r="F232" t="s">
        <v>8</v>
      </c>
      <c r="G232" t="s">
        <v>9</v>
      </c>
      <c r="H232" t="s">
        <v>61</v>
      </c>
      <c r="I232">
        <v>126</v>
      </c>
      <c r="J232">
        <v>123</v>
      </c>
      <c r="K232">
        <v>5</v>
      </c>
      <c r="L232">
        <v>4.5</v>
      </c>
      <c r="M232">
        <v>148</v>
      </c>
      <c r="N232">
        <v>4.75</v>
      </c>
      <c r="O232">
        <f t="shared" si="41"/>
        <v>5</v>
      </c>
      <c r="P232">
        <v>1.48</v>
      </c>
      <c r="Q232">
        <f t="shared" si="44"/>
        <v>1.2450000000000001</v>
      </c>
      <c r="R232">
        <f t="shared" si="37"/>
        <v>2.4868315868497954</v>
      </c>
      <c r="S232">
        <f t="shared" si="38"/>
        <v>1.1290215404298072</v>
      </c>
      <c r="T232">
        <f t="shared" si="39"/>
        <v>1.7720546061654927E-3</v>
      </c>
      <c r="U232">
        <f t="shared" si="40"/>
        <v>1.2173867882201299</v>
      </c>
      <c r="V232">
        <f t="shared" si="42"/>
        <v>5</v>
      </c>
    </row>
    <row r="233" spans="1:22">
      <c r="A233" t="s">
        <v>27</v>
      </c>
      <c r="B233">
        <v>2</v>
      </c>
      <c r="C233">
        <v>14</v>
      </c>
      <c r="D233">
        <v>7</v>
      </c>
      <c r="E233">
        <f t="shared" si="43"/>
        <v>19</v>
      </c>
      <c r="F233" t="s">
        <v>8</v>
      </c>
      <c r="G233" t="s">
        <v>9</v>
      </c>
      <c r="H233" t="s">
        <v>61</v>
      </c>
      <c r="I233">
        <v>241</v>
      </c>
      <c r="J233">
        <v>254</v>
      </c>
      <c r="K233">
        <v>3.5</v>
      </c>
      <c r="L233">
        <v>4.5</v>
      </c>
      <c r="M233">
        <v>214</v>
      </c>
      <c r="N233">
        <v>4</v>
      </c>
      <c r="O233">
        <f t="shared" si="41"/>
        <v>5</v>
      </c>
      <c r="P233">
        <v>2.14</v>
      </c>
      <c r="Q233">
        <f t="shared" si="44"/>
        <v>2.4750000000000001</v>
      </c>
      <c r="R233">
        <f t="shared" si="37"/>
        <v>2.2376052395631443</v>
      </c>
      <c r="S233">
        <f t="shared" si="38"/>
        <v>1.0158727787616675</v>
      </c>
      <c r="T233">
        <f t="shared" si="39"/>
        <v>1.2566370614359172E-3</v>
      </c>
      <c r="U233">
        <f t="shared" si="40"/>
        <v>4.8110546246614945</v>
      </c>
      <c r="V233">
        <f t="shared" si="42"/>
        <v>5</v>
      </c>
    </row>
    <row r="234" spans="1:22">
      <c r="A234" t="s">
        <v>27</v>
      </c>
      <c r="B234">
        <v>2</v>
      </c>
      <c r="C234">
        <v>14</v>
      </c>
      <c r="D234">
        <v>7</v>
      </c>
      <c r="E234">
        <f t="shared" si="43"/>
        <v>19</v>
      </c>
      <c r="F234" t="s">
        <v>17</v>
      </c>
      <c r="G234" t="s">
        <v>18</v>
      </c>
      <c r="H234" t="s">
        <v>65</v>
      </c>
      <c r="I234">
        <v>220</v>
      </c>
      <c r="J234">
        <v>164</v>
      </c>
      <c r="K234">
        <v>4</v>
      </c>
      <c r="L234">
        <v>4</v>
      </c>
      <c r="M234">
        <v>138</v>
      </c>
      <c r="N234">
        <v>4</v>
      </c>
      <c r="O234">
        <f t="shared" si="41"/>
        <v>5</v>
      </c>
      <c r="P234">
        <v>1.38</v>
      </c>
      <c r="Q234">
        <f t="shared" si="44"/>
        <v>1.92</v>
      </c>
      <c r="R234">
        <f t="shared" si="37"/>
        <v>1.9607517897131903</v>
      </c>
      <c r="S234">
        <f t="shared" si="38"/>
        <v>0.89018131252978838</v>
      </c>
      <c r="T234">
        <f t="shared" si="39"/>
        <v>1.2566370614359172E-3</v>
      </c>
      <c r="U234">
        <f t="shared" si="40"/>
        <v>2.8952917895483532</v>
      </c>
      <c r="V234">
        <f t="shared" si="42"/>
        <v>5</v>
      </c>
    </row>
    <row r="235" spans="1:22">
      <c r="A235" t="s">
        <v>27</v>
      </c>
      <c r="B235">
        <v>2</v>
      </c>
      <c r="C235">
        <v>14</v>
      </c>
      <c r="D235">
        <v>7</v>
      </c>
      <c r="E235">
        <f t="shared" si="43"/>
        <v>19</v>
      </c>
      <c r="F235" t="s">
        <v>8</v>
      </c>
      <c r="G235" t="s">
        <v>9</v>
      </c>
      <c r="H235" t="s">
        <v>61</v>
      </c>
      <c r="I235">
        <v>80</v>
      </c>
      <c r="J235">
        <v>74</v>
      </c>
      <c r="K235">
        <v>3</v>
      </c>
      <c r="L235">
        <v>4.4000000000000004</v>
      </c>
      <c r="M235">
        <v>90</v>
      </c>
      <c r="N235">
        <v>3.7</v>
      </c>
      <c r="O235">
        <f t="shared" si="41"/>
        <v>5</v>
      </c>
      <c r="P235">
        <v>0.9</v>
      </c>
      <c r="Q235">
        <f t="shared" si="44"/>
        <v>0.77</v>
      </c>
      <c r="R235">
        <f t="shared" si="37"/>
        <v>1.6596968982007465</v>
      </c>
      <c r="S235">
        <f t="shared" si="38"/>
        <v>0.75350239178313894</v>
      </c>
      <c r="T235">
        <f t="shared" si="39"/>
        <v>1.075210085691107E-3</v>
      </c>
      <c r="U235">
        <f t="shared" si="40"/>
        <v>0.46566257107834708</v>
      </c>
      <c r="V235">
        <f t="shared" si="42"/>
        <v>5</v>
      </c>
    </row>
    <row r="236" spans="1:22">
      <c r="A236" t="s">
        <v>27</v>
      </c>
      <c r="B236">
        <v>2</v>
      </c>
      <c r="C236">
        <v>14</v>
      </c>
      <c r="D236">
        <v>7</v>
      </c>
      <c r="E236">
        <f t="shared" si="43"/>
        <v>19</v>
      </c>
      <c r="F236" t="s">
        <v>24</v>
      </c>
      <c r="H236" t="s">
        <v>69</v>
      </c>
      <c r="I236">
        <v>110</v>
      </c>
      <c r="J236">
        <v>81</v>
      </c>
      <c r="K236">
        <v>3</v>
      </c>
      <c r="L236">
        <v>4</v>
      </c>
      <c r="M236">
        <v>90</v>
      </c>
      <c r="N236">
        <v>3.5</v>
      </c>
      <c r="O236">
        <f t="shared" si="41"/>
        <v>5</v>
      </c>
      <c r="P236">
        <v>0.9</v>
      </c>
      <c r="Q236">
        <f t="shared" si="44"/>
        <v>0.95499999999999996</v>
      </c>
      <c r="R236">
        <f t="shared" si="37"/>
        <v>1.5741273983808228</v>
      </c>
      <c r="S236">
        <f t="shared" si="38"/>
        <v>0.71465383886489364</v>
      </c>
      <c r="T236">
        <f t="shared" si="39"/>
        <v>9.6211275016187424E-4</v>
      </c>
      <c r="U236">
        <f t="shared" si="40"/>
        <v>0.71630275997255777</v>
      </c>
      <c r="V236">
        <f t="shared" si="42"/>
        <v>5</v>
      </c>
    </row>
    <row r="237" spans="1:22">
      <c r="A237" t="s">
        <v>27</v>
      </c>
      <c r="B237">
        <v>2</v>
      </c>
      <c r="C237">
        <v>14</v>
      </c>
      <c r="D237">
        <v>7</v>
      </c>
      <c r="E237">
        <f t="shared" si="43"/>
        <v>19</v>
      </c>
      <c r="F237" t="s">
        <v>8</v>
      </c>
      <c r="G237" t="s">
        <v>9</v>
      </c>
      <c r="H237" t="s">
        <v>61</v>
      </c>
      <c r="I237">
        <v>121</v>
      </c>
      <c r="J237">
        <v>195</v>
      </c>
      <c r="K237">
        <v>2.8</v>
      </c>
      <c r="L237">
        <v>3.1</v>
      </c>
      <c r="M237">
        <v>173</v>
      </c>
      <c r="N237">
        <v>2.95</v>
      </c>
      <c r="O237">
        <f t="shared" si="41"/>
        <v>5</v>
      </c>
      <c r="P237">
        <v>1.73</v>
      </c>
      <c r="Q237">
        <f t="shared" si="44"/>
        <v>1.58</v>
      </c>
      <c r="R237">
        <f t="shared" si="37"/>
        <v>1.427394331675389</v>
      </c>
      <c r="S237">
        <f t="shared" si="38"/>
        <v>0.64803702658062667</v>
      </c>
      <c r="T237">
        <f t="shared" si="39"/>
        <v>6.8349275169662948E-4</v>
      </c>
      <c r="U237">
        <f t="shared" si="40"/>
        <v>1.9606679751053901</v>
      </c>
      <c r="V237">
        <f t="shared" si="42"/>
        <v>5</v>
      </c>
    </row>
    <row r="238" spans="1:22">
      <c r="A238" t="s">
        <v>27</v>
      </c>
      <c r="B238">
        <v>2</v>
      </c>
      <c r="C238">
        <v>14</v>
      </c>
      <c r="D238">
        <v>7</v>
      </c>
      <c r="E238">
        <f t="shared" si="43"/>
        <v>19</v>
      </c>
      <c r="F238" t="s">
        <v>8</v>
      </c>
      <c r="G238" t="s">
        <v>9</v>
      </c>
      <c r="H238" t="s">
        <v>61</v>
      </c>
      <c r="I238">
        <v>215</v>
      </c>
      <c r="J238">
        <v>230</v>
      </c>
      <c r="K238">
        <v>2.8</v>
      </c>
      <c r="L238">
        <v>2.8</v>
      </c>
      <c r="M238">
        <v>238</v>
      </c>
      <c r="N238">
        <v>2.8</v>
      </c>
      <c r="O238">
        <f t="shared" si="41"/>
        <v>5</v>
      </c>
      <c r="P238">
        <v>2.38</v>
      </c>
      <c r="Q238">
        <f t="shared" si="44"/>
        <v>2.2250000000000001</v>
      </c>
      <c r="R238">
        <f t="shared" si="37"/>
        <v>1.3919099392484333</v>
      </c>
      <c r="S238">
        <f t="shared" si="38"/>
        <v>0.63192711241878874</v>
      </c>
      <c r="T238">
        <f t="shared" si="39"/>
        <v>6.1575216010359933E-4</v>
      </c>
      <c r="U238">
        <f t="shared" si="40"/>
        <v>3.8882117826694929</v>
      </c>
      <c r="V238">
        <f t="shared" si="42"/>
        <v>5</v>
      </c>
    </row>
    <row r="239" spans="1:22">
      <c r="A239" t="s">
        <v>27</v>
      </c>
      <c r="B239">
        <v>2</v>
      </c>
      <c r="C239">
        <v>14</v>
      </c>
      <c r="D239">
        <v>7</v>
      </c>
      <c r="E239">
        <f t="shared" ref="E239:E270" si="45">D239+12</f>
        <v>19</v>
      </c>
      <c r="F239" t="s">
        <v>21</v>
      </c>
      <c r="G239" t="s">
        <v>22</v>
      </c>
      <c r="H239" t="s">
        <v>67</v>
      </c>
      <c r="I239">
        <v>224</v>
      </c>
      <c r="J239">
        <v>164</v>
      </c>
      <c r="K239">
        <v>2</v>
      </c>
      <c r="L239">
        <v>1.6</v>
      </c>
      <c r="M239">
        <v>154</v>
      </c>
      <c r="N239">
        <v>1.8</v>
      </c>
      <c r="O239">
        <f t="shared" si="41"/>
        <v>5</v>
      </c>
      <c r="P239">
        <v>1.54</v>
      </c>
      <c r="Q239">
        <f t="shared" ref="Q239:Q270" si="46">((I239+J239)/2)/100</f>
        <v>1.94</v>
      </c>
      <c r="R239">
        <f t="shared" si="37"/>
        <v>0.85840779081491769</v>
      </c>
      <c r="S239">
        <f t="shared" si="38"/>
        <v>0.38971713702997263</v>
      </c>
      <c r="T239">
        <f t="shared" si="39"/>
        <v>2.5446900494077327E-4</v>
      </c>
      <c r="U239">
        <f t="shared" si="40"/>
        <v>2.9559245277626363</v>
      </c>
      <c r="V239">
        <f t="shared" si="42"/>
        <v>5</v>
      </c>
    </row>
    <row r="240" spans="1:22">
      <c r="A240" t="s">
        <v>27</v>
      </c>
      <c r="B240">
        <v>2</v>
      </c>
      <c r="C240">
        <v>14</v>
      </c>
      <c r="D240">
        <v>7</v>
      </c>
      <c r="E240">
        <f t="shared" si="45"/>
        <v>19</v>
      </c>
      <c r="F240" t="s">
        <v>23</v>
      </c>
      <c r="G240" t="s">
        <v>30</v>
      </c>
      <c r="H240" t="s">
        <v>68</v>
      </c>
      <c r="I240">
        <v>60</v>
      </c>
      <c r="J240">
        <v>99</v>
      </c>
      <c r="K240">
        <v>1.6</v>
      </c>
      <c r="L240">
        <v>1.8</v>
      </c>
      <c r="M240">
        <v>141</v>
      </c>
      <c r="N240">
        <v>1.7000000000000002</v>
      </c>
      <c r="O240">
        <f t="shared" si="41"/>
        <v>5</v>
      </c>
      <c r="P240">
        <v>1.41</v>
      </c>
      <c r="Q240">
        <f t="shared" si="46"/>
        <v>0.79500000000000004</v>
      </c>
      <c r="R240">
        <f t="shared" si="37"/>
        <v>0.8299700702587105</v>
      </c>
      <c r="S240">
        <f t="shared" si="38"/>
        <v>0.37680641189745456</v>
      </c>
      <c r="T240">
        <f t="shared" si="39"/>
        <v>2.2698006922186259E-4</v>
      </c>
      <c r="U240">
        <f t="shared" si="40"/>
        <v>0.49639127422127227</v>
      </c>
      <c r="V240">
        <f t="shared" si="42"/>
        <v>5</v>
      </c>
    </row>
    <row r="241" spans="1:22">
      <c r="A241" t="s">
        <v>27</v>
      </c>
      <c r="B241">
        <v>2</v>
      </c>
      <c r="C241">
        <v>14</v>
      </c>
      <c r="D241">
        <v>7</v>
      </c>
      <c r="E241">
        <f t="shared" si="45"/>
        <v>19</v>
      </c>
      <c r="F241" t="s">
        <v>24</v>
      </c>
      <c r="H241" t="s">
        <v>69</v>
      </c>
      <c r="I241">
        <v>196</v>
      </c>
      <c r="J241">
        <v>180</v>
      </c>
      <c r="K241">
        <v>0.7</v>
      </c>
      <c r="L241">
        <v>1.9</v>
      </c>
      <c r="M241">
        <v>168</v>
      </c>
      <c r="N241">
        <v>1.2999999999999998</v>
      </c>
      <c r="O241">
        <f t="shared" si="41"/>
        <v>5</v>
      </c>
      <c r="P241">
        <v>1.68</v>
      </c>
      <c r="Q241">
        <f t="shared" si="46"/>
        <v>1.88</v>
      </c>
      <c r="R241">
        <f t="shared" si="37"/>
        <v>0.62900472909227345</v>
      </c>
      <c r="S241">
        <f t="shared" si="38"/>
        <v>0.28556814700789218</v>
      </c>
      <c r="T241">
        <f t="shared" si="39"/>
        <v>1.3273228961416871E-4</v>
      </c>
      <c r="U241">
        <f t="shared" si="40"/>
        <v>2.7759112687119409</v>
      </c>
      <c r="V241">
        <f t="shared" si="42"/>
        <v>5</v>
      </c>
    </row>
    <row r="242" spans="1:22">
      <c r="A242" t="s">
        <v>27</v>
      </c>
      <c r="B242">
        <v>2</v>
      </c>
      <c r="C242">
        <v>14</v>
      </c>
      <c r="D242">
        <v>7</v>
      </c>
      <c r="E242">
        <f t="shared" si="45"/>
        <v>19</v>
      </c>
      <c r="F242" t="s">
        <v>8</v>
      </c>
      <c r="G242" t="s">
        <v>9</v>
      </c>
      <c r="H242" t="s">
        <v>61</v>
      </c>
      <c r="I242">
        <v>150</v>
      </c>
      <c r="J242">
        <v>116</v>
      </c>
      <c r="K242">
        <v>1</v>
      </c>
      <c r="L242">
        <v>1.1000000000000001</v>
      </c>
      <c r="M242">
        <v>192</v>
      </c>
      <c r="N242">
        <v>1.05</v>
      </c>
      <c r="O242">
        <f t="shared" si="41"/>
        <v>5</v>
      </c>
      <c r="P242">
        <v>1.92</v>
      </c>
      <c r="Q242">
        <f t="shared" si="46"/>
        <v>1.33</v>
      </c>
      <c r="R242">
        <f t="shared" si="37"/>
        <v>0.48480906261757234</v>
      </c>
      <c r="S242">
        <f t="shared" si="38"/>
        <v>0.22010331442837786</v>
      </c>
      <c r="T242">
        <f t="shared" si="39"/>
        <v>8.6590147514568685E-5</v>
      </c>
      <c r="U242">
        <f t="shared" si="40"/>
        <v>1.3892908112337463</v>
      </c>
      <c r="V242">
        <f t="shared" si="42"/>
        <v>5</v>
      </c>
    </row>
    <row r="243" spans="1:22">
      <c r="A243" t="s">
        <v>27</v>
      </c>
      <c r="B243">
        <v>2</v>
      </c>
      <c r="C243">
        <v>14</v>
      </c>
      <c r="D243">
        <v>7</v>
      </c>
      <c r="E243">
        <f t="shared" si="45"/>
        <v>19</v>
      </c>
      <c r="F243" t="s">
        <v>8</v>
      </c>
      <c r="G243" t="s">
        <v>9</v>
      </c>
      <c r="H243" t="s">
        <v>61</v>
      </c>
      <c r="I243">
        <v>140</v>
      </c>
      <c r="J243">
        <v>141</v>
      </c>
      <c r="K243">
        <v>1</v>
      </c>
      <c r="L243">
        <v>1.1000000000000001</v>
      </c>
      <c r="M243">
        <v>151</v>
      </c>
      <c r="N243">
        <v>1.05</v>
      </c>
      <c r="O243">
        <f t="shared" si="41"/>
        <v>5</v>
      </c>
      <c r="P243">
        <v>1.51</v>
      </c>
      <c r="Q243">
        <f t="shared" si="46"/>
        <v>1.405</v>
      </c>
      <c r="R243">
        <f t="shared" si="37"/>
        <v>0.5548229130001805</v>
      </c>
      <c r="S243">
        <f t="shared" si="38"/>
        <v>0.25188960250208198</v>
      </c>
      <c r="T243">
        <f t="shared" si="39"/>
        <v>8.6590147514568685E-5</v>
      </c>
      <c r="U243">
        <f t="shared" si="40"/>
        <v>1.5503956095006479</v>
      </c>
      <c r="V243">
        <f t="shared" si="42"/>
        <v>5</v>
      </c>
    </row>
    <row r="244" spans="1:22">
      <c r="A244" t="s">
        <v>27</v>
      </c>
      <c r="B244">
        <v>2</v>
      </c>
      <c r="C244">
        <v>15</v>
      </c>
      <c r="D244">
        <v>8</v>
      </c>
      <c r="E244">
        <f t="shared" si="45"/>
        <v>20</v>
      </c>
      <c r="F244" t="s">
        <v>15</v>
      </c>
      <c r="G244" t="s">
        <v>16</v>
      </c>
      <c r="H244" t="s">
        <v>64</v>
      </c>
      <c r="I244">
        <v>650</v>
      </c>
      <c r="J244">
        <v>580</v>
      </c>
      <c r="K244">
        <v>19.899999999999999</v>
      </c>
      <c r="L244">
        <v>15.6</v>
      </c>
      <c r="M244">
        <v>490</v>
      </c>
      <c r="N244">
        <v>17.75</v>
      </c>
      <c r="O244">
        <f t="shared" si="41"/>
        <v>20</v>
      </c>
      <c r="P244">
        <v>4.9000000000000004</v>
      </c>
      <c r="Q244">
        <f t="shared" si="46"/>
        <v>6.15</v>
      </c>
      <c r="R244">
        <f t="shared" si="37"/>
        <v>58.243349512845477</v>
      </c>
      <c r="S244">
        <f t="shared" si="38"/>
        <v>26.442480678831846</v>
      </c>
      <c r="T244">
        <f t="shared" si="39"/>
        <v>2.4744950885540854E-2</v>
      </c>
      <c r="U244">
        <f t="shared" si="40"/>
        <v>29.705722035099992</v>
      </c>
      <c r="V244">
        <f t="shared" si="42"/>
        <v>20</v>
      </c>
    </row>
    <row r="245" spans="1:22">
      <c r="A245" t="s">
        <v>27</v>
      </c>
      <c r="B245">
        <v>2</v>
      </c>
      <c r="C245">
        <v>15</v>
      </c>
      <c r="D245">
        <v>8</v>
      </c>
      <c r="E245">
        <f t="shared" si="45"/>
        <v>20</v>
      </c>
      <c r="F245" t="s">
        <v>25</v>
      </c>
      <c r="G245" t="s">
        <v>26</v>
      </c>
      <c r="H245" t="s">
        <v>70</v>
      </c>
      <c r="I245">
        <v>410</v>
      </c>
      <c r="J245">
        <v>460</v>
      </c>
      <c r="K245">
        <v>11.4</v>
      </c>
      <c r="L245">
        <v>11.8</v>
      </c>
      <c r="M245">
        <v>480</v>
      </c>
      <c r="N245">
        <v>11.600000000000001</v>
      </c>
      <c r="O245">
        <f t="shared" si="41"/>
        <v>10</v>
      </c>
      <c r="P245">
        <v>4.8</v>
      </c>
      <c r="Q245">
        <f t="shared" si="46"/>
        <v>4.3499999999999996</v>
      </c>
      <c r="R245">
        <f t="shared" si="37"/>
        <v>25.006243212232292</v>
      </c>
      <c r="S245">
        <f t="shared" si="38"/>
        <v>11.35283441835346</v>
      </c>
      <c r="T245">
        <f t="shared" si="39"/>
        <v>1.0568317686676067E-2</v>
      </c>
      <c r="U245">
        <f t="shared" si="40"/>
        <v>14.861696746888212</v>
      </c>
      <c r="V245">
        <f t="shared" si="42"/>
        <v>10</v>
      </c>
    </row>
    <row r="246" spans="1:22">
      <c r="A246" t="s">
        <v>27</v>
      </c>
      <c r="B246">
        <v>2</v>
      </c>
      <c r="C246">
        <v>15</v>
      </c>
      <c r="D246">
        <v>8</v>
      </c>
      <c r="E246">
        <f t="shared" si="45"/>
        <v>20</v>
      </c>
      <c r="F246" t="s">
        <v>8</v>
      </c>
      <c r="G246" t="s">
        <v>9</v>
      </c>
      <c r="H246" t="s">
        <v>61</v>
      </c>
      <c r="I246">
        <v>122</v>
      </c>
      <c r="J246">
        <v>180</v>
      </c>
      <c r="K246">
        <v>7.1</v>
      </c>
      <c r="L246">
        <v>11.4</v>
      </c>
      <c r="M246">
        <v>194</v>
      </c>
      <c r="N246">
        <v>9.25</v>
      </c>
      <c r="O246">
        <f t="shared" si="41"/>
        <v>10</v>
      </c>
      <c r="P246">
        <v>1.94</v>
      </c>
      <c r="Q246">
        <f t="shared" si="46"/>
        <v>1.51</v>
      </c>
      <c r="R246">
        <f t="shared" si="37"/>
        <v>7.9498158880298773</v>
      </c>
      <c r="S246">
        <f t="shared" si="38"/>
        <v>3.6092164131655644</v>
      </c>
      <c r="T246">
        <f t="shared" si="39"/>
        <v>6.7200630355694164E-3</v>
      </c>
      <c r="U246">
        <f t="shared" si="40"/>
        <v>1.7907863523625218</v>
      </c>
      <c r="V246">
        <f t="shared" si="42"/>
        <v>10</v>
      </c>
    </row>
    <row r="247" spans="1:22">
      <c r="A247" t="s">
        <v>27</v>
      </c>
      <c r="B247">
        <v>2</v>
      </c>
      <c r="C247">
        <v>15</v>
      </c>
      <c r="D247">
        <v>8</v>
      </c>
      <c r="E247">
        <f t="shared" si="45"/>
        <v>20</v>
      </c>
      <c r="F247" t="s">
        <v>8</v>
      </c>
      <c r="G247" t="s">
        <v>9</v>
      </c>
      <c r="H247" t="s">
        <v>61</v>
      </c>
      <c r="I247">
        <v>372</v>
      </c>
      <c r="J247">
        <v>290</v>
      </c>
      <c r="K247">
        <v>8.1199999999999992</v>
      </c>
      <c r="L247">
        <v>8.5</v>
      </c>
      <c r="M247">
        <v>275</v>
      </c>
      <c r="N247">
        <v>8.3099999999999987</v>
      </c>
      <c r="O247">
        <f t="shared" si="41"/>
        <v>10</v>
      </c>
      <c r="P247">
        <v>2.75</v>
      </c>
      <c r="Q247">
        <f t="shared" si="46"/>
        <v>3.31</v>
      </c>
      <c r="R247">
        <f t="shared" si="37"/>
        <v>8.4799850770431799</v>
      </c>
      <c r="S247">
        <f t="shared" si="38"/>
        <v>3.849913224977604</v>
      </c>
      <c r="T247">
        <f t="shared" si="39"/>
        <v>5.4236534111390521E-3</v>
      </c>
      <c r="U247">
        <f t="shared" si="40"/>
        <v>8.604900817998784</v>
      </c>
      <c r="V247">
        <f t="shared" si="42"/>
        <v>10</v>
      </c>
    </row>
    <row r="248" spans="1:22">
      <c r="A248" t="s">
        <v>27</v>
      </c>
      <c r="B248">
        <v>2</v>
      </c>
      <c r="C248">
        <v>15</v>
      </c>
      <c r="D248">
        <v>8</v>
      </c>
      <c r="E248">
        <f t="shared" si="45"/>
        <v>20</v>
      </c>
      <c r="F248" t="s">
        <v>11</v>
      </c>
      <c r="G248" t="s">
        <v>12</v>
      </c>
      <c r="H248" t="s">
        <v>62</v>
      </c>
      <c r="I248">
        <v>240</v>
      </c>
      <c r="J248">
        <v>392</v>
      </c>
      <c r="K248">
        <v>5.8</v>
      </c>
      <c r="L248">
        <v>5.6</v>
      </c>
      <c r="M248">
        <v>325</v>
      </c>
      <c r="N248">
        <v>5.6999999999999993</v>
      </c>
      <c r="O248">
        <f t="shared" si="41"/>
        <v>5</v>
      </c>
      <c r="P248">
        <v>3.25</v>
      </c>
      <c r="Q248">
        <f t="shared" si="46"/>
        <v>3.16</v>
      </c>
      <c r="R248">
        <f t="shared" si="37"/>
        <v>4.8909221157915743</v>
      </c>
      <c r="S248">
        <f t="shared" si="38"/>
        <v>2.2204786405693748</v>
      </c>
      <c r="T248">
        <f t="shared" si="39"/>
        <v>2.5517586328783091E-3</v>
      </c>
      <c r="U248">
        <f t="shared" si="40"/>
        <v>7.8426719004215606</v>
      </c>
      <c r="V248">
        <f t="shared" si="42"/>
        <v>5</v>
      </c>
    </row>
    <row r="249" spans="1:22">
      <c r="A249" t="s">
        <v>27</v>
      </c>
      <c r="B249">
        <v>2</v>
      </c>
      <c r="C249">
        <v>15</v>
      </c>
      <c r="D249">
        <v>8</v>
      </c>
      <c r="E249">
        <f t="shared" si="45"/>
        <v>20</v>
      </c>
      <c r="F249" t="s">
        <v>15</v>
      </c>
      <c r="G249" t="s">
        <v>16</v>
      </c>
      <c r="H249" t="s">
        <v>64</v>
      </c>
      <c r="I249">
        <v>146</v>
      </c>
      <c r="J249">
        <v>118</v>
      </c>
      <c r="K249">
        <v>6.1</v>
      </c>
      <c r="L249">
        <v>5.3</v>
      </c>
      <c r="M249">
        <v>221</v>
      </c>
      <c r="N249">
        <v>5.6999999999999993</v>
      </c>
      <c r="O249">
        <f t="shared" si="41"/>
        <v>5</v>
      </c>
      <c r="P249">
        <v>2.21</v>
      </c>
      <c r="Q249">
        <f t="shared" si="46"/>
        <v>1.32</v>
      </c>
      <c r="R249">
        <f t="shared" si="37"/>
        <v>3.8875886502348704</v>
      </c>
      <c r="S249">
        <f t="shared" si="38"/>
        <v>1.7649652472066313</v>
      </c>
      <c r="T249">
        <f t="shared" si="39"/>
        <v>2.5517586328783091E-3</v>
      </c>
      <c r="U249">
        <f t="shared" si="40"/>
        <v>1.3684777599037141</v>
      </c>
      <c r="V249">
        <f t="shared" si="42"/>
        <v>5</v>
      </c>
    </row>
    <row r="250" spans="1:22">
      <c r="A250" t="s">
        <v>27</v>
      </c>
      <c r="B250">
        <v>2</v>
      </c>
      <c r="C250">
        <v>15</v>
      </c>
      <c r="D250">
        <v>8</v>
      </c>
      <c r="E250">
        <f t="shared" si="45"/>
        <v>20</v>
      </c>
      <c r="F250" t="s">
        <v>11</v>
      </c>
      <c r="G250" t="s">
        <v>12</v>
      </c>
      <c r="H250" t="s">
        <v>62</v>
      </c>
      <c r="I250">
        <v>260</v>
      </c>
      <c r="J250">
        <v>246</v>
      </c>
      <c r="K250">
        <v>6</v>
      </c>
      <c r="L250">
        <v>4.5</v>
      </c>
      <c r="M250">
        <v>323</v>
      </c>
      <c r="N250">
        <v>5.25</v>
      </c>
      <c r="O250">
        <f t="shared" si="41"/>
        <v>5</v>
      </c>
      <c r="P250">
        <v>3.23</v>
      </c>
      <c r="Q250">
        <f t="shared" si="46"/>
        <v>2.5299999999999998</v>
      </c>
      <c r="R250">
        <f t="shared" si="37"/>
        <v>4.2181879131249493</v>
      </c>
      <c r="S250">
        <f t="shared" si="38"/>
        <v>1.9150573125587271</v>
      </c>
      <c r="T250">
        <f t="shared" si="39"/>
        <v>2.1647536878642167E-3</v>
      </c>
      <c r="U250">
        <f t="shared" si="40"/>
        <v>5.0272551040907256</v>
      </c>
      <c r="V250">
        <f t="shared" si="42"/>
        <v>5</v>
      </c>
    </row>
    <row r="251" spans="1:22">
      <c r="A251" t="s">
        <v>27</v>
      </c>
      <c r="B251">
        <v>2</v>
      </c>
      <c r="C251">
        <v>15</v>
      </c>
      <c r="D251">
        <v>8</v>
      </c>
      <c r="E251">
        <f t="shared" si="45"/>
        <v>20</v>
      </c>
      <c r="F251" t="s">
        <v>8</v>
      </c>
      <c r="G251" t="s">
        <v>9</v>
      </c>
      <c r="H251" t="s">
        <v>61</v>
      </c>
      <c r="I251">
        <v>110</v>
      </c>
      <c r="J251">
        <v>112</v>
      </c>
      <c r="K251">
        <v>3.6</v>
      </c>
      <c r="L251">
        <v>6.4</v>
      </c>
      <c r="M251">
        <v>130</v>
      </c>
      <c r="N251">
        <v>5</v>
      </c>
      <c r="O251">
        <f t="shared" si="41"/>
        <v>5</v>
      </c>
      <c r="P251">
        <v>1.3</v>
      </c>
      <c r="Q251">
        <f t="shared" si="46"/>
        <v>1.1100000000000001</v>
      </c>
      <c r="R251">
        <f t="shared" si="37"/>
        <v>2.540060104740363</v>
      </c>
      <c r="S251">
        <f t="shared" si="38"/>
        <v>1.153187287552125</v>
      </c>
      <c r="T251">
        <f t="shared" si="39"/>
        <v>1.9634954084936209E-3</v>
      </c>
      <c r="U251">
        <f t="shared" si="40"/>
        <v>0.96768907712199614</v>
      </c>
      <c r="V251">
        <f t="shared" si="42"/>
        <v>5</v>
      </c>
    </row>
    <row r="252" spans="1:22">
      <c r="A252" t="s">
        <v>27</v>
      </c>
      <c r="B252">
        <v>2</v>
      </c>
      <c r="C252">
        <v>15</v>
      </c>
      <c r="D252">
        <v>8</v>
      </c>
      <c r="E252">
        <f t="shared" si="45"/>
        <v>20</v>
      </c>
      <c r="F252" t="s">
        <v>4</v>
      </c>
      <c r="G252" t="s">
        <v>5</v>
      </c>
      <c r="H252" t="s">
        <v>59</v>
      </c>
      <c r="I252">
        <v>199</v>
      </c>
      <c r="J252">
        <v>222</v>
      </c>
      <c r="K252">
        <v>5</v>
      </c>
      <c r="L252">
        <v>4.9000000000000004</v>
      </c>
      <c r="M252">
        <v>138</v>
      </c>
      <c r="N252">
        <v>4.95</v>
      </c>
      <c r="O252">
        <f t="shared" si="41"/>
        <v>5</v>
      </c>
      <c r="P252">
        <v>1.38</v>
      </c>
      <c r="Q252">
        <f t="shared" si="46"/>
        <v>2.105</v>
      </c>
      <c r="R252">
        <f t="shared" si="37"/>
        <v>2.560587741471064</v>
      </c>
      <c r="S252">
        <f t="shared" si="38"/>
        <v>1.1625068346278631</v>
      </c>
      <c r="T252">
        <f t="shared" si="39"/>
        <v>1.9244218498645977E-3</v>
      </c>
      <c r="U252">
        <f t="shared" si="40"/>
        <v>3.4801188969681784</v>
      </c>
      <c r="V252">
        <f t="shared" si="42"/>
        <v>5</v>
      </c>
    </row>
    <row r="253" spans="1:22">
      <c r="A253" t="s">
        <v>27</v>
      </c>
      <c r="B253">
        <v>2</v>
      </c>
      <c r="C253">
        <v>15</v>
      </c>
      <c r="D253">
        <v>8</v>
      </c>
      <c r="E253">
        <f t="shared" si="45"/>
        <v>20</v>
      </c>
      <c r="F253" t="s">
        <v>8</v>
      </c>
      <c r="G253" t="s">
        <v>9</v>
      </c>
      <c r="H253" t="s">
        <v>61</v>
      </c>
      <c r="I253">
        <v>115</v>
      </c>
      <c r="J253">
        <v>116</v>
      </c>
      <c r="K253">
        <v>5</v>
      </c>
      <c r="L253">
        <v>4.2</v>
      </c>
      <c r="M253">
        <v>146</v>
      </c>
      <c r="N253">
        <v>4.5999999999999996</v>
      </c>
      <c r="O253">
        <f t="shared" si="41"/>
        <v>5</v>
      </c>
      <c r="P253">
        <v>1.46</v>
      </c>
      <c r="Q253">
        <f t="shared" si="46"/>
        <v>1.155</v>
      </c>
      <c r="R253">
        <f t="shared" si="37"/>
        <v>2.3734198959283996</v>
      </c>
      <c r="S253">
        <f t="shared" si="38"/>
        <v>1.0775326327514936</v>
      </c>
      <c r="T253">
        <f t="shared" si="39"/>
        <v>1.6619025137490004E-3</v>
      </c>
      <c r="U253">
        <f t="shared" si="40"/>
        <v>1.047740784926281</v>
      </c>
      <c r="V253">
        <f t="shared" si="42"/>
        <v>5</v>
      </c>
    </row>
    <row r="254" spans="1:22">
      <c r="A254" t="s">
        <v>27</v>
      </c>
      <c r="B254">
        <v>2</v>
      </c>
      <c r="C254">
        <v>15</v>
      </c>
      <c r="D254">
        <v>8</v>
      </c>
      <c r="E254">
        <f t="shared" si="45"/>
        <v>20</v>
      </c>
      <c r="F254" t="s">
        <v>21</v>
      </c>
      <c r="G254" t="s">
        <v>22</v>
      </c>
      <c r="H254" t="s">
        <v>67</v>
      </c>
      <c r="I254">
        <v>131</v>
      </c>
      <c r="J254">
        <v>26</v>
      </c>
      <c r="K254">
        <v>4.4000000000000004</v>
      </c>
      <c r="L254">
        <v>4.8</v>
      </c>
      <c r="M254">
        <v>319</v>
      </c>
      <c r="N254">
        <v>4.5999999999999996</v>
      </c>
      <c r="O254">
        <f t="shared" si="41"/>
        <v>5</v>
      </c>
      <c r="P254">
        <v>3.19</v>
      </c>
      <c r="Q254">
        <f t="shared" si="46"/>
        <v>0.78500000000000003</v>
      </c>
      <c r="R254">
        <f t="shared" si="37"/>
        <v>3.3330825076361252</v>
      </c>
      <c r="S254">
        <f t="shared" si="38"/>
        <v>1.5132194584668008</v>
      </c>
      <c r="T254">
        <f t="shared" si="39"/>
        <v>1.6619025137490004E-3</v>
      </c>
      <c r="U254">
        <f t="shared" si="40"/>
        <v>0.48398198323959257</v>
      </c>
      <c r="V254">
        <f t="shared" si="42"/>
        <v>5</v>
      </c>
    </row>
    <row r="255" spans="1:22">
      <c r="A255" t="s">
        <v>27</v>
      </c>
      <c r="B255">
        <v>2</v>
      </c>
      <c r="C255">
        <v>15</v>
      </c>
      <c r="D255">
        <v>8</v>
      </c>
      <c r="E255">
        <f t="shared" si="45"/>
        <v>20</v>
      </c>
      <c r="F255" t="s">
        <v>8</v>
      </c>
      <c r="G255" t="s">
        <v>9</v>
      </c>
      <c r="H255" t="s">
        <v>61</v>
      </c>
      <c r="I255">
        <v>76</v>
      </c>
      <c r="J255">
        <v>67</v>
      </c>
      <c r="K255">
        <v>3.6</v>
      </c>
      <c r="L255">
        <v>4.8</v>
      </c>
      <c r="M255">
        <v>140</v>
      </c>
      <c r="N255">
        <v>4.2</v>
      </c>
      <c r="O255">
        <f t="shared" si="41"/>
        <v>5</v>
      </c>
      <c r="P255">
        <v>1.4</v>
      </c>
      <c r="Q255">
        <f t="shared" si="46"/>
        <v>0.71499999999999997</v>
      </c>
      <c r="R255">
        <f t="shared" si="37"/>
        <v>2.0884728661976251</v>
      </c>
      <c r="S255">
        <f t="shared" si="38"/>
        <v>0.94816668125372183</v>
      </c>
      <c r="T255">
        <f t="shared" si="39"/>
        <v>1.385442360233099E-3</v>
      </c>
      <c r="U255">
        <f t="shared" si="40"/>
        <v>0.40151517608286041</v>
      </c>
      <c r="V255">
        <f t="shared" si="42"/>
        <v>5</v>
      </c>
    </row>
    <row r="256" spans="1:22">
      <c r="A256" t="s">
        <v>27</v>
      </c>
      <c r="B256">
        <v>2</v>
      </c>
      <c r="C256">
        <v>15</v>
      </c>
      <c r="D256">
        <v>8</v>
      </c>
      <c r="E256">
        <f t="shared" si="45"/>
        <v>20</v>
      </c>
      <c r="F256" t="s">
        <v>8</v>
      </c>
      <c r="G256" t="s">
        <v>9</v>
      </c>
      <c r="H256" t="s">
        <v>61</v>
      </c>
      <c r="I256">
        <v>120</v>
      </c>
      <c r="J256">
        <v>114</v>
      </c>
      <c r="K256">
        <v>3.4</v>
      </c>
      <c r="L256">
        <v>5</v>
      </c>
      <c r="M256">
        <v>100</v>
      </c>
      <c r="N256">
        <v>4.2</v>
      </c>
      <c r="O256">
        <f t="shared" si="41"/>
        <v>5</v>
      </c>
      <c r="P256">
        <v>1</v>
      </c>
      <c r="Q256">
        <f t="shared" si="46"/>
        <v>1.17</v>
      </c>
      <c r="R256">
        <f t="shared" si="37"/>
        <v>1.9236241808280878</v>
      </c>
      <c r="S256">
        <f t="shared" si="38"/>
        <v>0.8733253780959519</v>
      </c>
      <c r="T256">
        <f t="shared" si="39"/>
        <v>1.385442360233099E-3</v>
      </c>
      <c r="U256">
        <f t="shared" si="40"/>
        <v>1.0751315458747668</v>
      </c>
      <c r="V256">
        <f t="shared" si="42"/>
        <v>5</v>
      </c>
    </row>
    <row r="257" spans="1:22">
      <c r="A257" t="s">
        <v>27</v>
      </c>
      <c r="B257">
        <v>2</v>
      </c>
      <c r="C257">
        <v>15</v>
      </c>
      <c r="D257">
        <v>8</v>
      </c>
      <c r="E257">
        <f t="shared" si="45"/>
        <v>20</v>
      </c>
      <c r="F257" t="s">
        <v>8</v>
      </c>
      <c r="G257" t="s">
        <v>9</v>
      </c>
      <c r="H257" t="s">
        <v>61</v>
      </c>
      <c r="I257">
        <v>77</v>
      </c>
      <c r="J257">
        <v>89</v>
      </c>
      <c r="K257">
        <v>4.4000000000000004</v>
      </c>
      <c r="L257">
        <v>3.8</v>
      </c>
      <c r="M257">
        <v>86</v>
      </c>
      <c r="N257">
        <v>4.0999999999999996</v>
      </c>
      <c r="O257">
        <f t="shared" si="41"/>
        <v>5</v>
      </c>
      <c r="P257">
        <v>0.86</v>
      </c>
      <c r="Q257">
        <f t="shared" si="46"/>
        <v>0.83</v>
      </c>
      <c r="R257">
        <f t="shared" si="37"/>
        <v>1.8226540906659758</v>
      </c>
      <c r="S257">
        <f t="shared" si="38"/>
        <v>0.82748495716235304</v>
      </c>
      <c r="T257">
        <f t="shared" si="39"/>
        <v>1.3202543126711102E-3</v>
      </c>
      <c r="U257">
        <f t="shared" si="40"/>
        <v>0.54106079476450208</v>
      </c>
      <c r="V257">
        <f t="shared" si="42"/>
        <v>5</v>
      </c>
    </row>
    <row r="258" spans="1:22">
      <c r="A258" t="s">
        <v>27</v>
      </c>
      <c r="B258">
        <v>2</v>
      </c>
      <c r="C258">
        <v>15</v>
      </c>
      <c r="D258">
        <v>8</v>
      </c>
      <c r="E258">
        <f t="shared" si="45"/>
        <v>20</v>
      </c>
      <c r="F258" t="s">
        <v>17</v>
      </c>
      <c r="G258" t="s">
        <v>18</v>
      </c>
      <c r="H258" t="s">
        <v>65</v>
      </c>
      <c r="I258">
        <v>99</v>
      </c>
      <c r="J258">
        <v>86</v>
      </c>
      <c r="K258">
        <v>4.3</v>
      </c>
      <c r="L258">
        <v>3</v>
      </c>
      <c r="M258">
        <v>284</v>
      </c>
      <c r="N258">
        <v>3.65</v>
      </c>
      <c r="O258">
        <f t="shared" si="41"/>
        <v>5</v>
      </c>
      <c r="P258">
        <v>2.84</v>
      </c>
      <c r="Q258">
        <f t="shared" si="46"/>
        <v>0.92500000000000004</v>
      </c>
      <c r="R258">
        <f t="shared" ref="R258:R312" si="47">(0.026884+(0.001191*POWER(N258,2)*P258)+0.044529*N258-0.01516*P258)+(1.025041+0.023663*POWER(N258,2)*P258-0.17071*P258-0.09615*LOG(P258)+(-0.43154+0.011037*POWER(N258,2)*P258+0.113602*N258+0.307809*LOG(N258)))</f>
        <v>2.1571528828199606</v>
      </c>
      <c r="S258">
        <f t="shared" ref="S258:S321" si="48">R258*0.454</f>
        <v>0.97934740880026216</v>
      </c>
      <c r="T258">
        <f t="shared" ref="T258:T321" si="49">PI()*(((N258/100)^2)/4)</f>
        <v>1.0463467031862504E-3</v>
      </c>
      <c r="U258">
        <f t="shared" ref="U258:U321" si="50">(PI()*Q258^2)/4</f>
        <v>0.6720063035569418</v>
      </c>
      <c r="V258">
        <f t="shared" si="42"/>
        <v>5</v>
      </c>
    </row>
    <row r="259" spans="1:22">
      <c r="A259" t="s">
        <v>27</v>
      </c>
      <c r="B259">
        <v>2</v>
      </c>
      <c r="C259">
        <v>15</v>
      </c>
      <c r="D259">
        <v>8</v>
      </c>
      <c r="E259">
        <f t="shared" si="45"/>
        <v>20</v>
      </c>
      <c r="F259" t="s">
        <v>15</v>
      </c>
      <c r="G259" t="s">
        <v>16</v>
      </c>
      <c r="H259" t="s">
        <v>64</v>
      </c>
      <c r="I259">
        <v>148</v>
      </c>
      <c r="J259">
        <v>139</v>
      </c>
      <c r="K259">
        <v>3</v>
      </c>
      <c r="L259">
        <v>3.2</v>
      </c>
      <c r="M259">
        <v>289</v>
      </c>
      <c r="N259">
        <v>3.1</v>
      </c>
      <c r="O259">
        <f t="shared" ref="O259:O322" si="51">IF(N259&lt;=0.4,0,IF(N259&lt;=7.5,5,IF(N259&lt;=12.5,10,IF(N259&lt;=17.5,15,IF(N259&lt;=22.5,20,IF(N259&lt;=27.5,25,IF(N259&lt;=32.5,30,IF(N259&lt;=37.5,35,0))))))))</f>
        <v>5</v>
      </c>
      <c r="P259">
        <v>2.89</v>
      </c>
      <c r="Q259">
        <f t="shared" si="46"/>
        <v>1.4350000000000001</v>
      </c>
      <c r="R259">
        <f t="shared" si="47"/>
        <v>1.6771541779363917</v>
      </c>
      <c r="S259">
        <f t="shared" si="48"/>
        <v>0.76142799678312179</v>
      </c>
      <c r="T259">
        <f t="shared" si="49"/>
        <v>7.5476763502494771E-4</v>
      </c>
      <c r="U259">
        <f t="shared" si="50"/>
        <v>1.6173115330221104</v>
      </c>
      <c r="V259">
        <f t="shared" ref="V259:V322" si="52">IF(N259&lt;=0.4,0,IF(N259&lt;=7.5,5,IF(N259&lt;=12.5,10,IF(N259&lt;=17.5,15,IF(N259&lt;=22.5,20,IF(N259&lt;=27.5,25,IF(N259&lt;=32.5,30,IF(N259&lt;=37.5,35,0))))))))</f>
        <v>5</v>
      </c>
    </row>
    <row r="260" spans="1:22">
      <c r="A260" t="s">
        <v>27</v>
      </c>
      <c r="B260">
        <v>2</v>
      </c>
      <c r="C260">
        <v>15</v>
      </c>
      <c r="D260">
        <v>8</v>
      </c>
      <c r="E260">
        <f t="shared" si="45"/>
        <v>20</v>
      </c>
      <c r="F260" t="s">
        <v>21</v>
      </c>
      <c r="G260" t="s">
        <v>22</v>
      </c>
      <c r="H260" t="s">
        <v>67</v>
      </c>
      <c r="I260">
        <v>142</v>
      </c>
      <c r="J260">
        <v>190</v>
      </c>
      <c r="K260">
        <v>3</v>
      </c>
      <c r="L260">
        <v>3.1</v>
      </c>
      <c r="M260">
        <v>319</v>
      </c>
      <c r="N260">
        <v>3.05</v>
      </c>
      <c r="O260">
        <f t="shared" si="51"/>
        <v>5</v>
      </c>
      <c r="P260">
        <v>3.19</v>
      </c>
      <c r="Q260">
        <f t="shared" si="46"/>
        <v>1.66</v>
      </c>
      <c r="R260">
        <f t="shared" si="47"/>
        <v>1.6754561527985465</v>
      </c>
      <c r="S260">
        <f t="shared" si="48"/>
        <v>0.7606570933705401</v>
      </c>
      <c r="T260">
        <f t="shared" si="49"/>
        <v>7.3061664150047623E-4</v>
      </c>
      <c r="U260">
        <f t="shared" si="50"/>
        <v>2.1642431790580083</v>
      </c>
      <c r="V260">
        <f t="shared" si="52"/>
        <v>5</v>
      </c>
    </row>
    <row r="261" spans="1:22">
      <c r="A261" t="s">
        <v>27</v>
      </c>
      <c r="B261">
        <v>2</v>
      </c>
      <c r="C261">
        <v>15</v>
      </c>
      <c r="D261">
        <v>8</v>
      </c>
      <c r="E261">
        <f t="shared" si="45"/>
        <v>20</v>
      </c>
      <c r="F261" t="s">
        <v>8</v>
      </c>
      <c r="G261" t="s">
        <v>9</v>
      </c>
      <c r="H261" t="s">
        <v>61</v>
      </c>
      <c r="I261">
        <v>39</v>
      </c>
      <c r="J261">
        <v>46</v>
      </c>
      <c r="K261">
        <v>2</v>
      </c>
      <c r="L261">
        <v>2.8</v>
      </c>
      <c r="M261">
        <v>88</v>
      </c>
      <c r="N261">
        <v>2.4</v>
      </c>
      <c r="O261">
        <f t="shared" si="51"/>
        <v>5</v>
      </c>
      <c r="P261">
        <v>0.88</v>
      </c>
      <c r="Q261">
        <f t="shared" si="46"/>
        <v>0.42499999999999999</v>
      </c>
      <c r="R261">
        <f t="shared" si="47"/>
        <v>1.1406285339727693</v>
      </c>
      <c r="S261">
        <f t="shared" si="48"/>
        <v>0.51784535442363733</v>
      </c>
      <c r="T261">
        <f t="shared" si="49"/>
        <v>4.523893421169302E-4</v>
      </c>
      <c r="U261">
        <f t="shared" si="50"/>
        <v>0.14186254326366407</v>
      </c>
      <c r="V261">
        <f t="shared" si="52"/>
        <v>5</v>
      </c>
    </row>
    <row r="262" spans="1:22">
      <c r="A262" t="s">
        <v>27</v>
      </c>
      <c r="B262">
        <v>2</v>
      </c>
      <c r="C262">
        <v>15</v>
      </c>
      <c r="D262">
        <v>8</v>
      </c>
      <c r="E262">
        <f t="shared" si="45"/>
        <v>20</v>
      </c>
      <c r="F262" t="s">
        <v>15</v>
      </c>
      <c r="G262" t="s">
        <v>16</v>
      </c>
      <c r="H262" t="s">
        <v>64</v>
      </c>
      <c r="I262">
        <v>154</v>
      </c>
      <c r="J262">
        <v>133</v>
      </c>
      <c r="K262">
        <v>2.1</v>
      </c>
      <c r="L262">
        <v>2.1</v>
      </c>
      <c r="M262">
        <v>236</v>
      </c>
      <c r="N262">
        <v>2.1</v>
      </c>
      <c r="O262">
        <f t="shared" si="51"/>
        <v>5</v>
      </c>
      <c r="P262">
        <v>2.36</v>
      </c>
      <c r="Q262">
        <f t="shared" si="46"/>
        <v>1.4350000000000001</v>
      </c>
      <c r="R262">
        <f t="shared" si="47"/>
        <v>0.95067258140717736</v>
      </c>
      <c r="S262">
        <f t="shared" si="48"/>
        <v>0.43160535195885852</v>
      </c>
      <c r="T262">
        <f t="shared" si="49"/>
        <v>3.4636059005827474E-4</v>
      </c>
      <c r="U262">
        <f t="shared" si="50"/>
        <v>1.6173115330221104</v>
      </c>
      <c r="V262">
        <f t="shared" si="52"/>
        <v>5</v>
      </c>
    </row>
    <row r="263" spans="1:22">
      <c r="A263" t="s">
        <v>27</v>
      </c>
      <c r="B263">
        <v>2</v>
      </c>
      <c r="C263">
        <v>16</v>
      </c>
      <c r="D263">
        <v>9</v>
      </c>
      <c r="E263">
        <f t="shared" si="45"/>
        <v>21</v>
      </c>
      <c r="F263" t="s">
        <v>15</v>
      </c>
      <c r="G263" t="s">
        <v>16</v>
      </c>
      <c r="H263" t="s">
        <v>64</v>
      </c>
      <c r="I263">
        <v>670</v>
      </c>
      <c r="J263">
        <v>630</v>
      </c>
      <c r="K263">
        <v>20.100000000000001</v>
      </c>
      <c r="L263">
        <v>22.2</v>
      </c>
      <c r="M263">
        <v>483</v>
      </c>
      <c r="N263">
        <v>21.15</v>
      </c>
      <c r="O263">
        <f t="shared" si="51"/>
        <v>20</v>
      </c>
      <c r="P263">
        <v>4.83</v>
      </c>
      <c r="Q263">
        <f t="shared" si="46"/>
        <v>6.5</v>
      </c>
      <c r="R263">
        <f t="shared" si="47"/>
        <v>80.954218917009243</v>
      </c>
      <c r="S263">
        <f t="shared" si="48"/>
        <v>36.753215388322197</v>
      </c>
      <c r="T263">
        <f t="shared" si="49"/>
        <v>3.5132626994635499E-2</v>
      </c>
      <c r="U263">
        <f t="shared" si="50"/>
        <v>33.183072403542191</v>
      </c>
      <c r="V263">
        <f t="shared" si="52"/>
        <v>20</v>
      </c>
    </row>
    <row r="264" spans="1:22">
      <c r="A264" t="s">
        <v>27</v>
      </c>
      <c r="B264">
        <v>2</v>
      </c>
      <c r="C264">
        <v>16</v>
      </c>
      <c r="D264">
        <v>9</v>
      </c>
      <c r="E264">
        <f t="shared" si="45"/>
        <v>21</v>
      </c>
      <c r="F264" t="s">
        <v>21</v>
      </c>
      <c r="G264" t="s">
        <v>22</v>
      </c>
      <c r="H264" t="s">
        <v>67</v>
      </c>
      <c r="I264">
        <v>218</v>
      </c>
      <c r="J264">
        <v>289</v>
      </c>
      <c r="K264">
        <v>18.399999999999999</v>
      </c>
      <c r="L264">
        <v>18.899999999999999</v>
      </c>
      <c r="M264">
        <v>276</v>
      </c>
      <c r="N264">
        <v>18.649999999999999</v>
      </c>
      <c r="O264">
        <f t="shared" si="51"/>
        <v>20</v>
      </c>
      <c r="P264">
        <v>2.76</v>
      </c>
      <c r="Q264">
        <f t="shared" si="46"/>
        <v>2.5350000000000001</v>
      </c>
      <c r="R264">
        <f t="shared" si="47"/>
        <v>37.860264602734283</v>
      </c>
      <c r="S264">
        <f t="shared" si="48"/>
        <v>17.188560129641363</v>
      </c>
      <c r="T264">
        <f t="shared" si="49"/>
        <v>2.7317915268830897E-2</v>
      </c>
      <c r="U264">
        <f t="shared" si="50"/>
        <v>5.0471453125787678</v>
      </c>
      <c r="V264">
        <f t="shared" si="52"/>
        <v>20</v>
      </c>
    </row>
    <row r="265" spans="1:22">
      <c r="A265" t="s">
        <v>27</v>
      </c>
      <c r="B265">
        <v>2</v>
      </c>
      <c r="C265">
        <v>16</v>
      </c>
      <c r="D265">
        <v>9</v>
      </c>
      <c r="E265">
        <f t="shared" si="45"/>
        <v>21</v>
      </c>
      <c r="F265" t="s">
        <v>15</v>
      </c>
      <c r="G265" t="s">
        <v>16</v>
      </c>
      <c r="H265" t="s">
        <v>64</v>
      </c>
      <c r="I265">
        <v>370</v>
      </c>
      <c r="J265">
        <v>360</v>
      </c>
      <c r="K265">
        <v>13.9</v>
      </c>
      <c r="L265">
        <v>13.2</v>
      </c>
      <c r="M265">
        <v>465</v>
      </c>
      <c r="N265">
        <v>13.55</v>
      </c>
      <c r="O265">
        <f t="shared" si="51"/>
        <v>15</v>
      </c>
      <c r="P265">
        <v>4.6500000000000004</v>
      </c>
      <c r="Q265">
        <f t="shared" si="46"/>
        <v>3.65</v>
      </c>
      <c r="R265">
        <f t="shared" si="47"/>
        <v>32.825009623974061</v>
      </c>
      <c r="S265">
        <f t="shared" si="48"/>
        <v>14.902554369284225</v>
      </c>
      <c r="T265">
        <f t="shared" si="49"/>
        <v>1.4420106629518E-2</v>
      </c>
      <c r="U265">
        <f t="shared" si="50"/>
        <v>10.463467031862505</v>
      </c>
      <c r="V265">
        <f t="shared" si="52"/>
        <v>15</v>
      </c>
    </row>
    <row r="266" spans="1:22">
      <c r="A266" t="s">
        <v>27</v>
      </c>
      <c r="B266">
        <v>2</v>
      </c>
      <c r="C266">
        <v>16</v>
      </c>
      <c r="D266">
        <v>9</v>
      </c>
      <c r="E266">
        <f t="shared" si="45"/>
        <v>21</v>
      </c>
      <c r="F266" t="s">
        <v>15</v>
      </c>
      <c r="G266" t="s">
        <v>16</v>
      </c>
      <c r="H266" t="s">
        <v>64</v>
      </c>
      <c r="I266">
        <v>450</v>
      </c>
      <c r="J266">
        <v>342</v>
      </c>
      <c r="K266">
        <v>9.1</v>
      </c>
      <c r="L266">
        <v>15.4</v>
      </c>
      <c r="M266">
        <v>393</v>
      </c>
      <c r="N266">
        <v>12.25</v>
      </c>
      <c r="O266">
        <f t="shared" si="51"/>
        <v>10</v>
      </c>
      <c r="P266">
        <v>3.93</v>
      </c>
      <c r="Q266">
        <f t="shared" si="46"/>
        <v>3.96</v>
      </c>
      <c r="R266">
        <f t="shared" si="47"/>
        <v>23.271368114483231</v>
      </c>
      <c r="S266">
        <f t="shared" si="48"/>
        <v>10.565201123975386</v>
      </c>
      <c r="T266">
        <f t="shared" si="49"/>
        <v>1.1785881189482957E-2</v>
      </c>
      <c r="U266">
        <f t="shared" si="50"/>
        <v>12.316299839133425</v>
      </c>
      <c r="V266">
        <f t="shared" si="52"/>
        <v>10</v>
      </c>
    </row>
    <row r="267" spans="1:22">
      <c r="A267" t="s">
        <v>27</v>
      </c>
      <c r="B267">
        <v>2</v>
      </c>
      <c r="C267">
        <v>16</v>
      </c>
      <c r="D267">
        <v>9</v>
      </c>
      <c r="E267">
        <f t="shared" si="45"/>
        <v>21</v>
      </c>
      <c r="F267" t="s">
        <v>15</v>
      </c>
      <c r="G267" t="s">
        <v>16</v>
      </c>
      <c r="H267" t="s">
        <v>64</v>
      </c>
      <c r="I267">
        <v>315</v>
      </c>
      <c r="J267">
        <v>387</v>
      </c>
      <c r="K267">
        <v>12</v>
      </c>
      <c r="L267">
        <v>12.3</v>
      </c>
      <c r="M267">
        <v>364</v>
      </c>
      <c r="N267">
        <v>12.15</v>
      </c>
      <c r="O267">
        <f t="shared" si="51"/>
        <v>10</v>
      </c>
      <c r="P267">
        <v>3.64</v>
      </c>
      <c r="Q267">
        <f t="shared" si="46"/>
        <v>3.51</v>
      </c>
      <c r="R267">
        <f t="shared" si="47"/>
        <v>21.430883988396829</v>
      </c>
      <c r="S267">
        <f t="shared" si="48"/>
        <v>9.7296213307321615</v>
      </c>
      <c r="T267">
        <f t="shared" si="49"/>
        <v>1.159424403761398E-2</v>
      </c>
      <c r="U267">
        <f t="shared" si="50"/>
        <v>9.6761839128729008</v>
      </c>
      <c r="V267">
        <f t="shared" si="52"/>
        <v>10</v>
      </c>
    </row>
    <row r="268" spans="1:22">
      <c r="A268" t="s">
        <v>27</v>
      </c>
      <c r="B268">
        <v>2</v>
      </c>
      <c r="C268">
        <v>16</v>
      </c>
      <c r="D268">
        <v>9</v>
      </c>
      <c r="E268">
        <f t="shared" si="45"/>
        <v>21</v>
      </c>
      <c r="F268" t="s">
        <v>8</v>
      </c>
      <c r="G268" t="s">
        <v>9</v>
      </c>
      <c r="H268" t="s">
        <v>61</v>
      </c>
      <c r="I268">
        <v>280</v>
      </c>
      <c r="J268">
        <v>274</v>
      </c>
      <c r="K268">
        <v>11.3</v>
      </c>
      <c r="L268">
        <v>11.7</v>
      </c>
      <c r="M268">
        <v>137</v>
      </c>
      <c r="N268">
        <v>11.5</v>
      </c>
      <c r="O268">
        <f t="shared" si="51"/>
        <v>10</v>
      </c>
      <c r="P268">
        <v>1.37</v>
      </c>
      <c r="Q268">
        <f t="shared" si="46"/>
        <v>2.77</v>
      </c>
      <c r="R268">
        <f t="shared" si="47"/>
        <v>9.0004173665093177</v>
      </c>
      <c r="S268">
        <f t="shared" si="48"/>
        <v>4.0861894843952307</v>
      </c>
      <c r="T268">
        <f t="shared" si="49"/>
        <v>1.0386890710931254E-2</v>
      </c>
      <c r="U268">
        <f t="shared" si="50"/>
        <v>6.0262815679322808</v>
      </c>
      <c r="V268">
        <f t="shared" si="52"/>
        <v>10</v>
      </c>
    </row>
    <row r="269" spans="1:22">
      <c r="A269" t="s">
        <v>27</v>
      </c>
      <c r="B269">
        <v>2</v>
      </c>
      <c r="C269">
        <v>16</v>
      </c>
      <c r="D269">
        <v>9</v>
      </c>
      <c r="E269">
        <f t="shared" si="45"/>
        <v>21</v>
      </c>
      <c r="F269" t="s">
        <v>8</v>
      </c>
      <c r="G269" t="s">
        <v>9</v>
      </c>
      <c r="H269" t="s">
        <v>61</v>
      </c>
      <c r="I269">
        <v>232</v>
      </c>
      <c r="J269">
        <v>218</v>
      </c>
      <c r="K269">
        <v>9.1999999999999993</v>
      </c>
      <c r="L269">
        <v>9.6999999999999993</v>
      </c>
      <c r="M269">
        <v>194</v>
      </c>
      <c r="N269">
        <v>9.4499999999999993</v>
      </c>
      <c r="O269">
        <f t="shared" si="51"/>
        <v>10</v>
      </c>
      <c r="P269">
        <v>1.94</v>
      </c>
      <c r="Q269">
        <f t="shared" si="46"/>
        <v>2.25</v>
      </c>
      <c r="R269">
        <f t="shared" si="47"/>
        <v>8.2447123965626368</v>
      </c>
      <c r="S269">
        <f t="shared" si="48"/>
        <v>3.7430994280394372</v>
      </c>
      <c r="T269">
        <f t="shared" si="49"/>
        <v>7.0138019486800599E-3</v>
      </c>
      <c r="U269">
        <f t="shared" si="50"/>
        <v>3.9760782021995817</v>
      </c>
      <c r="V269">
        <f t="shared" si="52"/>
        <v>10</v>
      </c>
    </row>
    <row r="270" spans="1:22">
      <c r="A270" t="s">
        <v>27</v>
      </c>
      <c r="B270">
        <v>2</v>
      </c>
      <c r="C270">
        <v>16</v>
      </c>
      <c r="D270">
        <v>9</v>
      </c>
      <c r="E270">
        <f t="shared" si="45"/>
        <v>21</v>
      </c>
      <c r="F270" t="s">
        <v>4</v>
      </c>
      <c r="G270" t="s">
        <v>5</v>
      </c>
      <c r="H270" t="s">
        <v>59</v>
      </c>
      <c r="I270">
        <v>310</v>
      </c>
      <c r="J270">
        <v>340</v>
      </c>
      <c r="K270">
        <v>9.8000000000000007</v>
      </c>
      <c r="L270">
        <v>8.1</v>
      </c>
      <c r="M270">
        <v>191</v>
      </c>
      <c r="N270">
        <v>8.9499999999999993</v>
      </c>
      <c r="O270">
        <f t="shared" si="51"/>
        <v>10</v>
      </c>
      <c r="P270">
        <v>1.91</v>
      </c>
      <c r="Q270">
        <f t="shared" si="46"/>
        <v>3.25</v>
      </c>
      <c r="R270">
        <f t="shared" si="47"/>
        <v>7.4377754489416867</v>
      </c>
      <c r="S270">
        <f t="shared" si="48"/>
        <v>3.3767500538195261</v>
      </c>
      <c r="T270">
        <f t="shared" si="49"/>
        <v>6.2912356383544102E-3</v>
      </c>
      <c r="U270">
        <f t="shared" si="50"/>
        <v>8.2957681008855477</v>
      </c>
      <c r="V270">
        <f t="shared" si="52"/>
        <v>10</v>
      </c>
    </row>
    <row r="271" spans="1:22">
      <c r="A271" t="s">
        <v>27</v>
      </c>
      <c r="B271">
        <v>2</v>
      </c>
      <c r="C271">
        <v>16</v>
      </c>
      <c r="D271">
        <v>9</v>
      </c>
      <c r="E271">
        <f t="shared" ref="E271:E302" si="53">D271+12</f>
        <v>21</v>
      </c>
      <c r="F271" t="s">
        <v>15</v>
      </c>
      <c r="G271" t="s">
        <v>16</v>
      </c>
      <c r="H271" t="s">
        <v>64</v>
      </c>
      <c r="I271">
        <v>290</v>
      </c>
      <c r="J271">
        <v>196</v>
      </c>
      <c r="K271">
        <v>8.9</v>
      </c>
      <c r="L271">
        <v>8.6999999999999993</v>
      </c>
      <c r="M271">
        <v>337</v>
      </c>
      <c r="N271">
        <v>8.8000000000000007</v>
      </c>
      <c r="O271">
        <f t="shared" si="51"/>
        <v>10</v>
      </c>
      <c r="P271">
        <v>3.37</v>
      </c>
      <c r="Q271">
        <f t="shared" ref="Q271:Q302" si="54">((I271+J271)/2)/100</f>
        <v>2.4300000000000002</v>
      </c>
      <c r="R271">
        <f t="shared" si="47"/>
        <v>10.992119316663095</v>
      </c>
      <c r="S271">
        <f t="shared" si="48"/>
        <v>4.9904221697650453</v>
      </c>
      <c r="T271">
        <f t="shared" si="49"/>
        <v>6.0821233773498407E-3</v>
      </c>
      <c r="U271">
        <f t="shared" si="50"/>
        <v>4.6376976150455924</v>
      </c>
      <c r="V271">
        <f t="shared" si="52"/>
        <v>10</v>
      </c>
    </row>
    <row r="272" spans="1:22">
      <c r="A272" t="s">
        <v>27</v>
      </c>
      <c r="B272">
        <v>2</v>
      </c>
      <c r="C272">
        <v>16</v>
      </c>
      <c r="D272">
        <v>9</v>
      </c>
      <c r="E272">
        <f t="shared" si="53"/>
        <v>21</v>
      </c>
      <c r="F272" t="s">
        <v>8</v>
      </c>
      <c r="G272" t="s">
        <v>9</v>
      </c>
      <c r="H272" t="s">
        <v>61</v>
      </c>
      <c r="I272">
        <v>235</v>
      </c>
      <c r="J272">
        <v>270</v>
      </c>
      <c r="K272">
        <v>8.4</v>
      </c>
      <c r="L272">
        <v>8.5</v>
      </c>
      <c r="M272">
        <v>245</v>
      </c>
      <c r="N272">
        <v>8.4499999999999993</v>
      </c>
      <c r="O272">
        <f t="shared" si="51"/>
        <v>10</v>
      </c>
      <c r="P272">
        <v>2.4500000000000002</v>
      </c>
      <c r="Q272">
        <f t="shared" si="54"/>
        <v>2.5249999999999999</v>
      </c>
      <c r="R272">
        <f t="shared" si="47"/>
        <v>8.027719430088446</v>
      </c>
      <c r="S272">
        <f t="shared" si="48"/>
        <v>3.6445846212601545</v>
      </c>
      <c r="T272">
        <f t="shared" si="49"/>
        <v>5.6079392361986294E-3</v>
      </c>
      <c r="U272">
        <f t="shared" si="50"/>
        <v>5.0074041655108559</v>
      </c>
      <c r="V272">
        <f t="shared" si="52"/>
        <v>10</v>
      </c>
    </row>
    <row r="273" spans="1:22">
      <c r="A273" t="s">
        <v>27</v>
      </c>
      <c r="B273">
        <v>2</v>
      </c>
      <c r="C273">
        <v>16</v>
      </c>
      <c r="D273">
        <v>9</v>
      </c>
      <c r="E273">
        <f t="shared" si="53"/>
        <v>21</v>
      </c>
      <c r="F273" t="s">
        <v>4</v>
      </c>
      <c r="G273" t="s">
        <v>5</v>
      </c>
      <c r="H273" t="s">
        <v>59</v>
      </c>
      <c r="I273">
        <v>335</v>
      </c>
      <c r="J273">
        <v>340</v>
      </c>
      <c r="K273">
        <v>8.1</v>
      </c>
      <c r="L273">
        <v>8.5</v>
      </c>
      <c r="M273">
        <v>222</v>
      </c>
      <c r="N273">
        <v>8.3000000000000007</v>
      </c>
      <c r="O273">
        <f t="shared" si="51"/>
        <v>10</v>
      </c>
      <c r="P273">
        <v>2.2200000000000002</v>
      </c>
      <c r="Q273">
        <f t="shared" si="54"/>
        <v>3.375</v>
      </c>
      <c r="R273">
        <f t="shared" si="47"/>
        <v>7.258858367842759</v>
      </c>
      <c r="S273">
        <f t="shared" si="48"/>
        <v>3.2955216990006129</v>
      </c>
      <c r="T273">
        <f t="shared" si="49"/>
        <v>5.4106079476450219E-3</v>
      </c>
      <c r="U273">
        <f t="shared" si="50"/>
        <v>8.9461759549490587</v>
      </c>
      <c r="V273">
        <f t="shared" si="52"/>
        <v>10</v>
      </c>
    </row>
    <row r="274" spans="1:22">
      <c r="A274" t="s">
        <v>27</v>
      </c>
      <c r="B274">
        <v>2</v>
      </c>
      <c r="C274">
        <v>16</v>
      </c>
      <c r="D274">
        <v>9</v>
      </c>
      <c r="E274">
        <f t="shared" si="53"/>
        <v>21</v>
      </c>
      <c r="F274" t="s">
        <v>11</v>
      </c>
      <c r="G274" t="s">
        <v>12</v>
      </c>
      <c r="H274" t="s">
        <v>62</v>
      </c>
      <c r="I274">
        <v>220</v>
      </c>
      <c r="J274">
        <v>200</v>
      </c>
      <c r="K274">
        <v>11</v>
      </c>
      <c r="L274">
        <v>5.6</v>
      </c>
      <c r="M274">
        <v>353</v>
      </c>
      <c r="N274">
        <v>8.3000000000000007</v>
      </c>
      <c r="O274">
        <f t="shared" si="51"/>
        <v>10</v>
      </c>
      <c r="P274">
        <v>3.53</v>
      </c>
      <c r="Q274">
        <f t="shared" si="54"/>
        <v>2.1</v>
      </c>
      <c r="R274">
        <f t="shared" si="47"/>
        <v>10.235017565313148</v>
      </c>
      <c r="S274">
        <f t="shared" si="48"/>
        <v>4.6466979746521693</v>
      </c>
      <c r="T274">
        <f t="shared" si="49"/>
        <v>5.4106079476450219E-3</v>
      </c>
      <c r="U274">
        <f t="shared" si="50"/>
        <v>3.4636059005827469</v>
      </c>
      <c r="V274">
        <f t="shared" si="52"/>
        <v>10</v>
      </c>
    </row>
    <row r="275" spans="1:22">
      <c r="A275" t="s">
        <v>27</v>
      </c>
      <c r="B275">
        <v>2</v>
      </c>
      <c r="C275">
        <v>16</v>
      </c>
      <c r="D275">
        <v>9</v>
      </c>
      <c r="E275">
        <f t="shared" si="53"/>
        <v>21</v>
      </c>
      <c r="F275" t="s">
        <v>8</v>
      </c>
      <c r="G275" t="s">
        <v>9</v>
      </c>
      <c r="H275" t="s">
        <v>61</v>
      </c>
      <c r="I275">
        <v>70</v>
      </c>
      <c r="J275">
        <v>63</v>
      </c>
      <c r="K275">
        <v>5.3</v>
      </c>
      <c r="L275">
        <v>5.6</v>
      </c>
      <c r="M275">
        <v>105</v>
      </c>
      <c r="N275">
        <v>5.4499999999999993</v>
      </c>
      <c r="O275">
        <f t="shared" si="51"/>
        <v>5</v>
      </c>
      <c r="P275">
        <v>1.05</v>
      </c>
      <c r="Q275">
        <f t="shared" si="54"/>
        <v>0.66500000000000004</v>
      </c>
      <c r="R275">
        <f t="shared" si="47"/>
        <v>2.6310226187386965</v>
      </c>
      <c r="S275">
        <f t="shared" si="48"/>
        <v>1.1944842689073683</v>
      </c>
      <c r="T275">
        <f t="shared" si="49"/>
        <v>2.3328288948312702E-3</v>
      </c>
      <c r="U275">
        <f t="shared" si="50"/>
        <v>0.34732270280843658</v>
      </c>
      <c r="V275">
        <f t="shared" si="52"/>
        <v>5</v>
      </c>
    </row>
    <row r="276" spans="1:22">
      <c r="A276" t="s">
        <v>27</v>
      </c>
      <c r="B276">
        <v>2</v>
      </c>
      <c r="C276">
        <v>16</v>
      </c>
      <c r="D276">
        <v>9</v>
      </c>
      <c r="E276">
        <f t="shared" si="53"/>
        <v>21</v>
      </c>
      <c r="F276" t="s">
        <v>15</v>
      </c>
      <c r="G276" t="s">
        <v>16</v>
      </c>
      <c r="H276" t="s">
        <v>64</v>
      </c>
      <c r="I276">
        <v>217</v>
      </c>
      <c r="J276">
        <v>189</v>
      </c>
      <c r="K276">
        <v>5.7</v>
      </c>
      <c r="L276">
        <v>5.0999999999999996</v>
      </c>
      <c r="M276">
        <v>398</v>
      </c>
      <c r="N276">
        <v>5.4</v>
      </c>
      <c r="O276">
        <f t="shared" si="51"/>
        <v>5</v>
      </c>
      <c r="P276">
        <v>3.98</v>
      </c>
      <c r="Q276">
        <f t="shared" si="54"/>
        <v>2.0299999999999998</v>
      </c>
      <c r="R276">
        <f t="shared" si="47"/>
        <v>5.0676830422374639</v>
      </c>
      <c r="S276">
        <f t="shared" si="48"/>
        <v>2.3007281011758085</v>
      </c>
      <c r="T276">
        <f t="shared" si="49"/>
        <v>2.2902210444669595E-3</v>
      </c>
      <c r="U276">
        <f t="shared" si="50"/>
        <v>3.2365472915445439</v>
      </c>
      <c r="V276">
        <f t="shared" si="52"/>
        <v>5</v>
      </c>
    </row>
    <row r="277" spans="1:22">
      <c r="A277" t="s">
        <v>27</v>
      </c>
      <c r="B277">
        <v>2</v>
      </c>
      <c r="C277">
        <v>16</v>
      </c>
      <c r="D277">
        <v>9</v>
      </c>
      <c r="E277">
        <f t="shared" si="53"/>
        <v>21</v>
      </c>
      <c r="F277" t="s">
        <v>21</v>
      </c>
      <c r="G277" t="s">
        <v>22</v>
      </c>
      <c r="H277" t="s">
        <v>67</v>
      </c>
      <c r="I277">
        <v>140</v>
      </c>
      <c r="J277">
        <v>193</v>
      </c>
      <c r="K277">
        <v>6.1</v>
      </c>
      <c r="L277">
        <v>3.8</v>
      </c>
      <c r="M277">
        <v>314</v>
      </c>
      <c r="N277">
        <v>4.9499999999999993</v>
      </c>
      <c r="O277">
        <f t="shared" si="51"/>
        <v>5</v>
      </c>
      <c r="P277">
        <v>3.14</v>
      </c>
      <c r="Q277">
        <f t="shared" si="54"/>
        <v>1.665</v>
      </c>
      <c r="R277">
        <f t="shared" si="47"/>
        <v>3.7469039703663025</v>
      </c>
      <c r="S277">
        <f t="shared" si="48"/>
        <v>1.7010944025463013</v>
      </c>
      <c r="T277">
        <f t="shared" si="49"/>
        <v>1.9244218498645975E-3</v>
      </c>
      <c r="U277">
        <f t="shared" si="50"/>
        <v>2.1773004235244913</v>
      </c>
      <c r="V277">
        <f t="shared" si="52"/>
        <v>5</v>
      </c>
    </row>
    <row r="278" spans="1:22">
      <c r="A278" t="s">
        <v>27</v>
      </c>
      <c r="B278">
        <v>2</v>
      </c>
      <c r="C278">
        <v>16</v>
      </c>
      <c r="D278">
        <v>9</v>
      </c>
      <c r="E278">
        <f t="shared" si="53"/>
        <v>21</v>
      </c>
      <c r="F278" t="s">
        <v>8</v>
      </c>
      <c r="G278" t="s">
        <v>9</v>
      </c>
      <c r="H278" t="s">
        <v>61</v>
      </c>
      <c r="I278">
        <v>79</v>
      </c>
      <c r="J278">
        <v>110</v>
      </c>
      <c r="K278">
        <v>4.8</v>
      </c>
      <c r="L278">
        <v>5</v>
      </c>
      <c r="M278">
        <v>123</v>
      </c>
      <c r="N278">
        <v>4.9000000000000004</v>
      </c>
      <c r="O278">
        <f t="shared" si="51"/>
        <v>5</v>
      </c>
      <c r="P278">
        <v>1.23</v>
      </c>
      <c r="Q278">
        <f t="shared" si="54"/>
        <v>0.94499999999999995</v>
      </c>
      <c r="R278">
        <f t="shared" si="47"/>
        <v>2.4303547680325992</v>
      </c>
      <c r="S278">
        <f t="shared" si="48"/>
        <v>1.1033810646868001</v>
      </c>
      <c r="T278">
        <f t="shared" si="49"/>
        <v>1.8857409903172736E-3</v>
      </c>
      <c r="U278">
        <f t="shared" si="50"/>
        <v>0.70138019486800618</v>
      </c>
      <c r="V278">
        <f t="shared" si="52"/>
        <v>5</v>
      </c>
    </row>
    <row r="279" spans="1:22">
      <c r="A279" t="s">
        <v>27</v>
      </c>
      <c r="B279">
        <v>2</v>
      </c>
      <c r="C279">
        <v>16</v>
      </c>
      <c r="D279">
        <v>9</v>
      </c>
      <c r="E279">
        <f t="shared" si="53"/>
        <v>21</v>
      </c>
      <c r="F279" t="s">
        <v>8</v>
      </c>
      <c r="G279" t="s">
        <v>9</v>
      </c>
      <c r="H279" t="s">
        <v>61</v>
      </c>
      <c r="I279">
        <v>170</v>
      </c>
      <c r="J279">
        <v>130</v>
      </c>
      <c r="K279">
        <v>5.6</v>
      </c>
      <c r="L279">
        <v>4.0999999999999996</v>
      </c>
      <c r="M279">
        <v>136</v>
      </c>
      <c r="N279">
        <v>4.8499999999999996</v>
      </c>
      <c r="O279">
        <f t="shared" si="51"/>
        <v>5</v>
      </c>
      <c r="P279">
        <v>1.36</v>
      </c>
      <c r="Q279">
        <f t="shared" si="54"/>
        <v>1.5</v>
      </c>
      <c r="R279">
        <f t="shared" si="47"/>
        <v>2.4809494873776283</v>
      </c>
      <c r="S279">
        <f t="shared" si="48"/>
        <v>1.1263510672694432</v>
      </c>
      <c r="T279">
        <f t="shared" si="49"/>
        <v>1.8474528298516471E-3</v>
      </c>
      <c r="U279">
        <f t="shared" si="50"/>
        <v>1.7671458676442586</v>
      </c>
      <c r="V279">
        <f t="shared" si="52"/>
        <v>5</v>
      </c>
    </row>
    <row r="280" spans="1:22">
      <c r="A280" t="s">
        <v>27</v>
      </c>
      <c r="B280">
        <v>2</v>
      </c>
      <c r="C280">
        <v>16</v>
      </c>
      <c r="D280">
        <v>9</v>
      </c>
      <c r="E280">
        <f t="shared" si="53"/>
        <v>21</v>
      </c>
      <c r="F280" t="s">
        <v>8</v>
      </c>
      <c r="G280" t="s">
        <v>9</v>
      </c>
      <c r="H280" t="s">
        <v>61</v>
      </c>
      <c r="I280">
        <v>80</v>
      </c>
      <c r="J280">
        <v>70</v>
      </c>
      <c r="K280">
        <v>4.4000000000000004</v>
      </c>
      <c r="L280">
        <v>4.9000000000000004</v>
      </c>
      <c r="M280">
        <v>122</v>
      </c>
      <c r="N280">
        <v>4.6500000000000004</v>
      </c>
      <c r="O280">
        <f t="shared" si="51"/>
        <v>5</v>
      </c>
      <c r="P280">
        <v>1.22</v>
      </c>
      <c r="Q280">
        <f t="shared" si="54"/>
        <v>0.75</v>
      </c>
      <c r="R280">
        <f t="shared" si="47"/>
        <v>2.272862118206727</v>
      </c>
      <c r="S280">
        <f t="shared" si="48"/>
        <v>1.0318794016658541</v>
      </c>
      <c r="T280">
        <f t="shared" si="49"/>
        <v>1.6982271788061329E-3</v>
      </c>
      <c r="U280">
        <f t="shared" si="50"/>
        <v>0.44178646691106466</v>
      </c>
      <c r="V280">
        <f t="shared" si="52"/>
        <v>5</v>
      </c>
    </row>
    <row r="281" spans="1:22">
      <c r="A281" t="s">
        <v>27</v>
      </c>
      <c r="B281">
        <v>2</v>
      </c>
      <c r="C281">
        <v>16</v>
      </c>
      <c r="D281">
        <v>9</v>
      </c>
      <c r="E281">
        <f t="shared" si="53"/>
        <v>21</v>
      </c>
      <c r="F281" t="s">
        <v>11</v>
      </c>
      <c r="G281" t="s">
        <v>12</v>
      </c>
      <c r="H281" t="s">
        <v>62</v>
      </c>
      <c r="I281">
        <v>192</v>
      </c>
      <c r="J281">
        <v>206</v>
      </c>
      <c r="K281">
        <v>3.6</v>
      </c>
      <c r="L281">
        <v>3.6</v>
      </c>
      <c r="M281">
        <v>284</v>
      </c>
      <c r="N281">
        <v>3.6</v>
      </c>
      <c r="O281">
        <f t="shared" si="51"/>
        <v>5</v>
      </c>
      <c r="P281">
        <v>2.84</v>
      </c>
      <c r="Q281">
        <f t="shared" si="54"/>
        <v>1.99</v>
      </c>
      <c r="R281">
        <f t="shared" si="47"/>
        <v>2.1104526604631553</v>
      </c>
      <c r="S281">
        <f t="shared" si="48"/>
        <v>0.95814550785027253</v>
      </c>
      <c r="T281">
        <f t="shared" si="49"/>
        <v>1.0178760197630931E-3</v>
      </c>
      <c r="U281">
        <f t="shared" si="50"/>
        <v>3.1102552668702352</v>
      </c>
      <c r="V281">
        <f t="shared" si="52"/>
        <v>5</v>
      </c>
    </row>
    <row r="282" spans="1:22">
      <c r="A282" t="s">
        <v>27</v>
      </c>
      <c r="B282">
        <v>2</v>
      </c>
      <c r="C282">
        <v>16</v>
      </c>
      <c r="D282">
        <v>9</v>
      </c>
      <c r="E282">
        <f t="shared" si="53"/>
        <v>21</v>
      </c>
      <c r="F282" t="s">
        <v>15</v>
      </c>
      <c r="G282" t="s">
        <v>16</v>
      </c>
      <c r="H282" t="s">
        <v>64</v>
      </c>
      <c r="I282">
        <v>96</v>
      </c>
      <c r="J282">
        <v>120</v>
      </c>
      <c r="K282">
        <v>2.2000000000000002</v>
      </c>
      <c r="L282">
        <v>2.1</v>
      </c>
      <c r="M282">
        <v>247</v>
      </c>
      <c r="N282">
        <v>2.1500000000000004</v>
      </c>
      <c r="O282">
        <f t="shared" si="51"/>
        <v>5</v>
      </c>
      <c r="P282">
        <v>2.4700000000000002</v>
      </c>
      <c r="Q282">
        <f t="shared" si="54"/>
        <v>1.08</v>
      </c>
      <c r="R282">
        <f t="shared" si="47"/>
        <v>0.97562567217724594</v>
      </c>
      <c r="S282">
        <f t="shared" si="48"/>
        <v>0.44293405516846968</v>
      </c>
      <c r="T282">
        <f t="shared" si="49"/>
        <v>3.6305030103047064E-4</v>
      </c>
      <c r="U282">
        <f t="shared" si="50"/>
        <v>0.91608841778678374</v>
      </c>
      <c r="V282">
        <f t="shared" si="52"/>
        <v>5</v>
      </c>
    </row>
    <row r="283" spans="1:22">
      <c r="A283" t="s">
        <v>27</v>
      </c>
      <c r="B283">
        <v>2</v>
      </c>
      <c r="C283">
        <v>17</v>
      </c>
      <c r="D283">
        <v>10</v>
      </c>
      <c r="E283">
        <f t="shared" si="53"/>
        <v>22</v>
      </c>
      <c r="F283" t="s">
        <v>15</v>
      </c>
      <c r="G283" t="s">
        <v>16</v>
      </c>
      <c r="H283" t="s">
        <v>64</v>
      </c>
      <c r="I283">
        <v>300</v>
      </c>
      <c r="J283">
        <v>330</v>
      </c>
      <c r="K283">
        <v>16</v>
      </c>
      <c r="L283">
        <v>13.4</v>
      </c>
      <c r="M283">
        <v>423</v>
      </c>
      <c r="N283">
        <v>14.7</v>
      </c>
      <c r="O283">
        <f t="shared" si="51"/>
        <v>15</v>
      </c>
      <c r="P283">
        <v>4.2300000000000004</v>
      </c>
      <c r="Q283">
        <f t="shared" si="54"/>
        <v>3.15</v>
      </c>
      <c r="R283">
        <f t="shared" si="47"/>
        <v>35.264321338868392</v>
      </c>
      <c r="S283">
        <f t="shared" si="48"/>
        <v>16.010001887846251</v>
      </c>
      <c r="T283">
        <f t="shared" si="49"/>
        <v>1.6971668912855457E-2</v>
      </c>
      <c r="U283">
        <f t="shared" si="50"/>
        <v>7.7931132763111801</v>
      </c>
      <c r="V283">
        <f t="shared" si="52"/>
        <v>15</v>
      </c>
    </row>
    <row r="284" spans="1:22">
      <c r="A284" t="s">
        <v>27</v>
      </c>
      <c r="B284">
        <v>2</v>
      </c>
      <c r="C284">
        <v>17</v>
      </c>
      <c r="D284">
        <v>10</v>
      </c>
      <c r="E284">
        <f t="shared" si="53"/>
        <v>22</v>
      </c>
      <c r="F284" t="s">
        <v>8</v>
      </c>
      <c r="G284" t="s">
        <v>9</v>
      </c>
      <c r="H284" t="s">
        <v>61</v>
      </c>
      <c r="I284">
        <v>232</v>
      </c>
      <c r="J284">
        <v>243</v>
      </c>
      <c r="K284">
        <v>9.1999999999999993</v>
      </c>
      <c r="L284">
        <v>9.3000000000000007</v>
      </c>
      <c r="M284">
        <v>191</v>
      </c>
      <c r="N284">
        <v>9.25</v>
      </c>
      <c r="O284">
        <f t="shared" si="51"/>
        <v>10</v>
      </c>
      <c r="P284">
        <v>1.91</v>
      </c>
      <c r="Q284">
        <f t="shared" si="54"/>
        <v>2.375</v>
      </c>
      <c r="R284">
        <f t="shared" si="47"/>
        <v>7.8639150554767987</v>
      </c>
      <c r="S284">
        <f t="shared" si="48"/>
        <v>3.5702174351864668</v>
      </c>
      <c r="T284">
        <f t="shared" si="49"/>
        <v>6.7200630355694164E-3</v>
      </c>
      <c r="U284">
        <f t="shared" si="50"/>
        <v>4.4301365154137313</v>
      </c>
      <c r="V284">
        <f t="shared" si="52"/>
        <v>10</v>
      </c>
    </row>
    <row r="285" spans="1:22">
      <c r="A285" t="s">
        <v>27</v>
      </c>
      <c r="B285">
        <v>2</v>
      </c>
      <c r="C285">
        <v>17</v>
      </c>
      <c r="D285">
        <v>10</v>
      </c>
      <c r="E285">
        <f t="shared" si="53"/>
        <v>22</v>
      </c>
      <c r="F285" t="s">
        <v>8</v>
      </c>
      <c r="G285" t="s">
        <v>9</v>
      </c>
      <c r="H285" t="s">
        <v>61</v>
      </c>
      <c r="I285">
        <v>210</v>
      </c>
      <c r="J285">
        <v>163</v>
      </c>
      <c r="K285">
        <v>9</v>
      </c>
      <c r="L285">
        <v>8.6999999999999993</v>
      </c>
      <c r="M285">
        <v>111</v>
      </c>
      <c r="N285">
        <v>8.85</v>
      </c>
      <c r="O285">
        <f t="shared" si="51"/>
        <v>10</v>
      </c>
      <c r="P285">
        <v>1.1100000000000001</v>
      </c>
      <c r="Q285">
        <f t="shared" si="54"/>
        <v>1.865</v>
      </c>
      <c r="R285">
        <f t="shared" si="47"/>
        <v>5.2209393675248901</v>
      </c>
      <c r="S285">
        <f t="shared" si="48"/>
        <v>2.3703064728563001</v>
      </c>
      <c r="T285">
        <f t="shared" si="49"/>
        <v>6.1514347652696635E-3</v>
      </c>
      <c r="U285">
        <f t="shared" si="50"/>
        <v>2.7317915268830895</v>
      </c>
      <c r="V285">
        <f t="shared" si="52"/>
        <v>10</v>
      </c>
    </row>
    <row r="286" spans="1:22">
      <c r="A286" t="s">
        <v>27</v>
      </c>
      <c r="B286">
        <v>2</v>
      </c>
      <c r="C286">
        <v>17</v>
      </c>
      <c r="D286">
        <v>10</v>
      </c>
      <c r="E286">
        <f t="shared" si="53"/>
        <v>22</v>
      </c>
      <c r="F286" t="s">
        <v>15</v>
      </c>
      <c r="G286" t="s">
        <v>16</v>
      </c>
      <c r="H286" t="s">
        <v>64</v>
      </c>
      <c r="I286">
        <v>130</v>
      </c>
      <c r="J286">
        <v>130</v>
      </c>
      <c r="K286">
        <v>3.5</v>
      </c>
      <c r="L286">
        <v>4</v>
      </c>
      <c r="M286">
        <v>90</v>
      </c>
      <c r="N286">
        <v>3.75</v>
      </c>
      <c r="O286">
        <f t="shared" si="51"/>
        <v>5</v>
      </c>
      <c r="P286">
        <v>0.9</v>
      </c>
      <c r="Q286">
        <f t="shared" si="54"/>
        <v>1.3</v>
      </c>
      <c r="R286">
        <f t="shared" si="47"/>
        <v>1.6814302919554103</v>
      </c>
      <c r="S286">
        <f t="shared" si="48"/>
        <v>0.76336935254775629</v>
      </c>
      <c r="T286">
        <f t="shared" si="49"/>
        <v>1.1044661672776617E-3</v>
      </c>
      <c r="U286">
        <f t="shared" si="50"/>
        <v>1.3273228961416876</v>
      </c>
      <c r="V286">
        <f t="shared" si="52"/>
        <v>5</v>
      </c>
    </row>
    <row r="287" spans="1:22">
      <c r="A287" t="s">
        <v>27</v>
      </c>
      <c r="B287">
        <v>2</v>
      </c>
      <c r="C287">
        <v>17</v>
      </c>
      <c r="D287">
        <v>10</v>
      </c>
      <c r="E287">
        <f t="shared" si="53"/>
        <v>22</v>
      </c>
      <c r="F287" t="s">
        <v>24</v>
      </c>
      <c r="H287" t="s">
        <v>69</v>
      </c>
      <c r="I287">
        <v>188</v>
      </c>
      <c r="J287">
        <v>147</v>
      </c>
      <c r="K287">
        <v>3.4</v>
      </c>
      <c r="L287">
        <v>3.1</v>
      </c>
      <c r="M287">
        <v>121</v>
      </c>
      <c r="N287">
        <v>3.25</v>
      </c>
      <c r="O287">
        <f t="shared" si="51"/>
        <v>5</v>
      </c>
      <c r="P287">
        <v>1.21</v>
      </c>
      <c r="Q287">
        <f t="shared" si="54"/>
        <v>1.675</v>
      </c>
      <c r="R287">
        <f t="shared" si="47"/>
        <v>1.5177199539786199</v>
      </c>
      <c r="S287">
        <f t="shared" si="48"/>
        <v>0.68904485910629343</v>
      </c>
      <c r="T287">
        <f t="shared" si="49"/>
        <v>8.2957681008855489E-4</v>
      </c>
      <c r="U287">
        <f t="shared" si="50"/>
        <v>2.2035327221819658</v>
      </c>
      <c r="V287">
        <f t="shared" si="52"/>
        <v>5</v>
      </c>
    </row>
    <row r="288" spans="1:22">
      <c r="A288" t="s">
        <v>27</v>
      </c>
      <c r="B288">
        <v>2</v>
      </c>
      <c r="C288">
        <v>17</v>
      </c>
      <c r="D288">
        <v>10</v>
      </c>
      <c r="E288">
        <f t="shared" si="53"/>
        <v>22</v>
      </c>
      <c r="F288" t="s">
        <v>21</v>
      </c>
      <c r="G288" t="s">
        <v>22</v>
      </c>
      <c r="H288" t="s">
        <v>67</v>
      </c>
      <c r="I288">
        <v>219</v>
      </c>
      <c r="J288">
        <v>122</v>
      </c>
      <c r="K288">
        <v>2.6</v>
      </c>
      <c r="L288">
        <v>2.9</v>
      </c>
      <c r="M288">
        <v>227</v>
      </c>
      <c r="N288">
        <v>2.75</v>
      </c>
      <c r="O288">
        <f t="shared" si="51"/>
        <v>5</v>
      </c>
      <c r="P288">
        <v>2.27</v>
      </c>
      <c r="Q288">
        <f t="shared" si="54"/>
        <v>1.7050000000000001</v>
      </c>
      <c r="R288">
        <f t="shared" si="47"/>
        <v>1.3504553316110806</v>
      </c>
      <c r="S288">
        <f t="shared" si="48"/>
        <v>0.61310672055143056</v>
      </c>
      <c r="T288">
        <f t="shared" si="49"/>
        <v>5.9395736106932027E-4</v>
      </c>
      <c r="U288">
        <f t="shared" si="50"/>
        <v>2.2831720959504676</v>
      </c>
      <c r="V288">
        <f t="shared" si="52"/>
        <v>5</v>
      </c>
    </row>
    <row r="289" spans="1:22">
      <c r="A289" t="s">
        <v>27</v>
      </c>
      <c r="B289">
        <v>2</v>
      </c>
      <c r="C289">
        <v>17</v>
      </c>
      <c r="D289">
        <v>10</v>
      </c>
      <c r="E289">
        <f t="shared" si="53"/>
        <v>22</v>
      </c>
      <c r="F289" t="s">
        <v>11</v>
      </c>
      <c r="G289" t="s">
        <v>12</v>
      </c>
      <c r="H289" t="s">
        <v>62</v>
      </c>
      <c r="I289">
        <v>200</v>
      </c>
      <c r="J289">
        <v>212</v>
      </c>
      <c r="K289">
        <v>2.9</v>
      </c>
      <c r="L289">
        <v>2.1</v>
      </c>
      <c r="M289">
        <v>221</v>
      </c>
      <c r="N289">
        <v>2.5</v>
      </c>
      <c r="O289">
        <f t="shared" si="51"/>
        <v>5</v>
      </c>
      <c r="P289">
        <v>2.21</v>
      </c>
      <c r="Q289">
        <f t="shared" si="54"/>
        <v>2.06</v>
      </c>
      <c r="R289">
        <f t="shared" si="47"/>
        <v>1.1900604365145082</v>
      </c>
      <c r="S289">
        <f t="shared" si="48"/>
        <v>0.54028743817758673</v>
      </c>
      <c r="T289">
        <f t="shared" si="49"/>
        <v>4.9087385212340522E-4</v>
      </c>
      <c r="U289">
        <f t="shared" si="50"/>
        <v>3.3329156461934115</v>
      </c>
      <c r="V289">
        <f t="shared" si="52"/>
        <v>5</v>
      </c>
    </row>
    <row r="290" spans="1:22">
      <c r="A290" t="s">
        <v>27</v>
      </c>
      <c r="B290">
        <v>2</v>
      </c>
      <c r="C290">
        <v>17</v>
      </c>
      <c r="D290">
        <v>10</v>
      </c>
      <c r="E290">
        <f t="shared" si="53"/>
        <v>22</v>
      </c>
      <c r="F290" t="s">
        <v>15</v>
      </c>
      <c r="G290" t="s">
        <v>16</v>
      </c>
      <c r="H290" t="s">
        <v>64</v>
      </c>
      <c r="I290">
        <v>42</v>
      </c>
      <c r="J290">
        <v>12</v>
      </c>
      <c r="K290">
        <v>0.6</v>
      </c>
      <c r="L290">
        <v>0.6</v>
      </c>
      <c r="M290">
        <v>130</v>
      </c>
      <c r="N290">
        <v>0.6</v>
      </c>
      <c r="O290">
        <f t="shared" si="51"/>
        <v>5</v>
      </c>
      <c r="P290">
        <v>1.3</v>
      </c>
      <c r="Q290">
        <f t="shared" si="54"/>
        <v>0.27</v>
      </c>
      <c r="R290">
        <f t="shared" si="47"/>
        <v>0.41118689290503668</v>
      </c>
      <c r="S290">
        <f t="shared" si="48"/>
        <v>0.18667884937888665</v>
      </c>
      <c r="T290">
        <f t="shared" si="49"/>
        <v>2.8274333882308137E-5</v>
      </c>
      <c r="U290">
        <f t="shared" si="50"/>
        <v>5.7255526111673984E-2</v>
      </c>
      <c r="V290">
        <f t="shared" si="52"/>
        <v>5</v>
      </c>
    </row>
    <row r="291" spans="1:22">
      <c r="A291" t="s">
        <v>27</v>
      </c>
      <c r="B291">
        <v>2</v>
      </c>
      <c r="C291">
        <v>18</v>
      </c>
      <c r="D291">
        <v>11</v>
      </c>
      <c r="E291">
        <f t="shared" si="53"/>
        <v>23</v>
      </c>
      <c r="F291" t="s">
        <v>15</v>
      </c>
      <c r="G291" t="s">
        <v>16</v>
      </c>
      <c r="H291" t="s">
        <v>64</v>
      </c>
      <c r="I291">
        <v>566</v>
      </c>
      <c r="J291">
        <v>568</v>
      </c>
      <c r="K291">
        <v>22.2</v>
      </c>
      <c r="L291">
        <v>22.4</v>
      </c>
      <c r="M291">
        <v>421</v>
      </c>
      <c r="N291">
        <v>22.299999999999997</v>
      </c>
      <c r="O291">
        <f t="shared" si="51"/>
        <v>20</v>
      </c>
      <c r="P291">
        <v>4.21</v>
      </c>
      <c r="Q291">
        <f t="shared" si="54"/>
        <v>5.67</v>
      </c>
      <c r="R291">
        <f t="shared" si="47"/>
        <v>78.860260239975375</v>
      </c>
      <c r="S291">
        <f t="shared" si="48"/>
        <v>35.802558148948819</v>
      </c>
      <c r="T291">
        <f t="shared" si="49"/>
        <v>3.9057065267591694E-2</v>
      </c>
      <c r="U291">
        <f t="shared" si="50"/>
        <v>25.249687015248224</v>
      </c>
      <c r="V291">
        <f t="shared" si="52"/>
        <v>20</v>
      </c>
    </row>
    <row r="292" spans="1:22">
      <c r="A292" t="s">
        <v>27</v>
      </c>
      <c r="B292">
        <v>2</v>
      </c>
      <c r="C292">
        <v>18</v>
      </c>
      <c r="D292">
        <v>11</v>
      </c>
      <c r="E292">
        <f t="shared" si="53"/>
        <v>23</v>
      </c>
      <c r="F292" t="s">
        <v>15</v>
      </c>
      <c r="G292" t="s">
        <v>16</v>
      </c>
      <c r="H292" t="s">
        <v>64</v>
      </c>
      <c r="I292">
        <v>308</v>
      </c>
      <c r="J292">
        <v>207</v>
      </c>
      <c r="K292">
        <v>16.8</v>
      </c>
      <c r="L292">
        <v>16.7</v>
      </c>
      <c r="M292">
        <v>374</v>
      </c>
      <c r="N292">
        <v>16.75</v>
      </c>
      <c r="O292">
        <f t="shared" si="51"/>
        <v>15</v>
      </c>
      <c r="P292">
        <v>3.74</v>
      </c>
      <c r="Q292">
        <f t="shared" si="54"/>
        <v>2.5750000000000002</v>
      </c>
      <c r="R292">
        <f t="shared" si="47"/>
        <v>40.556167511772294</v>
      </c>
      <c r="S292">
        <f t="shared" si="48"/>
        <v>18.412500050344622</v>
      </c>
      <c r="T292">
        <f t="shared" si="49"/>
        <v>2.2035327221819664E-2</v>
      </c>
      <c r="U292">
        <f t="shared" si="50"/>
        <v>5.2076806971772065</v>
      </c>
      <c r="V292">
        <f t="shared" si="52"/>
        <v>15</v>
      </c>
    </row>
    <row r="293" spans="1:22">
      <c r="A293" t="s">
        <v>27</v>
      </c>
      <c r="B293">
        <v>2</v>
      </c>
      <c r="C293">
        <v>18</v>
      </c>
      <c r="D293">
        <v>11</v>
      </c>
      <c r="E293">
        <f t="shared" si="53"/>
        <v>23</v>
      </c>
      <c r="F293" t="s">
        <v>15</v>
      </c>
      <c r="G293" t="s">
        <v>16</v>
      </c>
      <c r="H293" t="s">
        <v>64</v>
      </c>
      <c r="I293">
        <v>428</v>
      </c>
      <c r="J293">
        <v>363</v>
      </c>
      <c r="K293">
        <v>17</v>
      </c>
      <c r="L293">
        <v>14.1</v>
      </c>
      <c r="M293">
        <v>379</v>
      </c>
      <c r="N293">
        <v>15.55</v>
      </c>
      <c r="O293">
        <f t="shared" si="51"/>
        <v>15</v>
      </c>
      <c r="P293">
        <v>3.79</v>
      </c>
      <c r="Q293">
        <f t="shared" si="54"/>
        <v>3.9550000000000001</v>
      </c>
      <c r="R293">
        <f t="shared" si="47"/>
        <v>35.577705999837207</v>
      </c>
      <c r="S293">
        <f t="shared" si="48"/>
        <v>16.152278523926093</v>
      </c>
      <c r="T293">
        <f t="shared" si="49"/>
        <v>1.8991123940491149E-2</v>
      </c>
      <c r="U293">
        <f t="shared" si="50"/>
        <v>12.285217706816971</v>
      </c>
      <c r="V293">
        <f t="shared" si="52"/>
        <v>15</v>
      </c>
    </row>
    <row r="294" spans="1:22">
      <c r="A294" t="s">
        <v>27</v>
      </c>
      <c r="B294">
        <v>2</v>
      </c>
      <c r="C294">
        <v>18</v>
      </c>
      <c r="D294">
        <v>11</v>
      </c>
      <c r="E294">
        <f t="shared" si="53"/>
        <v>23</v>
      </c>
      <c r="F294" t="s">
        <v>15</v>
      </c>
      <c r="G294" t="s">
        <v>16</v>
      </c>
      <c r="H294" t="s">
        <v>64</v>
      </c>
      <c r="I294">
        <v>392</v>
      </c>
      <c r="J294">
        <v>353</v>
      </c>
      <c r="K294">
        <v>10</v>
      </c>
      <c r="L294">
        <v>11.1</v>
      </c>
      <c r="M294">
        <v>348</v>
      </c>
      <c r="N294">
        <v>10.55</v>
      </c>
      <c r="O294">
        <f t="shared" si="51"/>
        <v>10</v>
      </c>
      <c r="P294">
        <v>3.48</v>
      </c>
      <c r="Q294">
        <f t="shared" si="54"/>
        <v>3.7250000000000001</v>
      </c>
      <c r="R294">
        <f t="shared" si="47"/>
        <v>15.806490857741929</v>
      </c>
      <c r="S294">
        <f t="shared" si="48"/>
        <v>7.1761468494148364</v>
      </c>
      <c r="T294">
        <f t="shared" si="49"/>
        <v>8.7416779081544507E-3</v>
      </c>
      <c r="U294">
        <f t="shared" si="50"/>
        <v>10.897890390991719</v>
      </c>
      <c r="V294">
        <f t="shared" si="52"/>
        <v>10</v>
      </c>
    </row>
    <row r="295" spans="1:22">
      <c r="A295" t="s">
        <v>27</v>
      </c>
      <c r="B295">
        <v>2</v>
      </c>
      <c r="C295">
        <v>18</v>
      </c>
      <c r="D295">
        <v>11</v>
      </c>
      <c r="E295">
        <f t="shared" si="53"/>
        <v>23</v>
      </c>
      <c r="F295" t="s">
        <v>4</v>
      </c>
      <c r="G295" t="s">
        <v>5</v>
      </c>
      <c r="H295" t="s">
        <v>59</v>
      </c>
      <c r="I295">
        <v>331</v>
      </c>
      <c r="J295">
        <v>281</v>
      </c>
      <c r="K295">
        <v>6.4</v>
      </c>
      <c r="L295">
        <v>6.2</v>
      </c>
      <c r="M295">
        <v>226</v>
      </c>
      <c r="N295">
        <v>6.3000000000000007</v>
      </c>
      <c r="O295">
        <f t="shared" si="51"/>
        <v>5</v>
      </c>
      <c r="P295">
        <v>2.2599999999999998</v>
      </c>
      <c r="Q295">
        <f t="shared" si="54"/>
        <v>3.06</v>
      </c>
      <c r="R295">
        <f t="shared" si="47"/>
        <v>4.6279419541627345</v>
      </c>
      <c r="S295">
        <f t="shared" si="48"/>
        <v>2.1010856471898816</v>
      </c>
      <c r="T295">
        <f t="shared" si="49"/>
        <v>3.1172453105244723E-3</v>
      </c>
      <c r="U295">
        <f t="shared" si="50"/>
        <v>7.3541542427883471</v>
      </c>
      <c r="V295">
        <f t="shared" si="52"/>
        <v>5</v>
      </c>
    </row>
    <row r="296" spans="1:22">
      <c r="A296" t="s">
        <v>27</v>
      </c>
      <c r="B296">
        <v>2</v>
      </c>
      <c r="C296">
        <v>18</v>
      </c>
      <c r="D296">
        <v>11</v>
      </c>
      <c r="E296">
        <f t="shared" si="53"/>
        <v>23</v>
      </c>
      <c r="F296" t="s">
        <v>21</v>
      </c>
      <c r="G296" t="s">
        <v>22</v>
      </c>
      <c r="H296" t="s">
        <v>67</v>
      </c>
      <c r="I296">
        <v>379</v>
      </c>
      <c r="J296">
        <v>211</v>
      </c>
      <c r="K296">
        <v>6.4</v>
      </c>
      <c r="L296">
        <v>5.9</v>
      </c>
      <c r="M296">
        <v>263</v>
      </c>
      <c r="N296">
        <v>6.15</v>
      </c>
      <c r="O296">
        <f t="shared" si="51"/>
        <v>5</v>
      </c>
      <c r="P296">
        <v>2.63</v>
      </c>
      <c r="Q296">
        <f t="shared" si="54"/>
        <v>2.95</v>
      </c>
      <c r="R296">
        <f t="shared" si="47"/>
        <v>4.8766883892194253</v>
      </c>
      <c r="S296">
        <f t="shared" si="48"/>
        <v>2.2140165287056193</v>
      </c>
      <c r="T296">
        <f t="shared" si="49"/>
        <v>2.9705722035099995E-3</v>
      </c>
      <c r="U296">
        <f t="shared" si="50"/>
        <v>6.8349275169662942</v>
      </c>
      <c r="V296">
        <f t="shared" si="52"/>
        <v>5</v>
      </c>
    </row>
    <row r="297" spans="1:22">
      <c r="A297" t="s">
        <v>27</v>
      </c>
      <c r="B297">
        <v>2</v>
      </c>
      <c r="C297">
        <v>18</v>
      </c>
      <c r="D297">
        <v>11</v>
      </c>
      <c r="E297">
        <f t="shared" si="53"/>
        <v>23</v>
      </c>
      <c r="F297" t="s">
        <v>4</v>
      </c>
      <c r="G297" t="s">
        <v>5</v>
      </c>
      <c r="H297" t="s">
        <v>59</v>
      </c>
      <c r="I297">
        <v>260</v>
      </c>
      <c r="J297">
        <v>421</v>
      </c>
      <c r="K297">
        <v>6.2</v>
      </c>
      <c r="L297">
        <v>5.3</v>
      </c>
      <c r="M297">
        <v>270</v>
      </c>
      <c r="N297">
        <v>5.75</v>
      </c>
      <c r="O297">
        <f t="shared" si="51"/>
        <v>5</v>
      </c>
      <c r="P297">
        <v>2.7</v>
      </c>
      <c r="Q297">
        <f t="shared" si="54"/>
        <v>3.4049999999999998</v>
      </c>
      <c r="R297">
        <f t="shared" si="47"/>
        <v>4.4240909299321842</v>
      </c>
      <c r="S297">
        <f t="shared" si="48"/>
        <v>2.0085372821892116</v>
      </c>
      <c r="T297">
        <f t="shared" si="49"/>
        <v>2.5967226777328135E-3</v>
      </c>
      <c r="U297">
        <f t="shared" si="50"/>
        <v>9.1059259413840987</v>
      </c>
      <c r="V297">
        <f t="shared" si="52"/>
        <v>5</v>
      </c>
    </row>
    <row r="298" spans="1:22">
      <c r="A298" t="s">
        <v>27</v>
      </c>
      <c r="B298">
        <v>2</v>
      </c>
      <c r="C298">
        <v>18</v>
      </c>
      <c r="D298">
        <v>11</v>
      </c>
      <c r="E298">
        <f t="shared" si="53"/>
        <v>23</v>
      </c>
      <c r="F298" t="s">
        <v>11</v>
      </c>
      <c r="G298" t="s">
        <v>12</v>
      </c>
      <c r="H298" t="s">
        <v>62</v>
      </c>
      <c r="I298">
        <v>240</v>
      </c>
      <c r="J298">
        <v>252</v>
      </c>
      <c r="K298">
        <v>5</v>
      </c>
      <c r="L298">
        <v>5.0999999999999996</v>
      </c>
      <c r="M298">
        <v>256</v>
      </c>
      <c r="N298">
        <v>5.05</v>
      </c>
      <c r="O298">
        <f t="shared" si="51"/>
        <v>5</v>
      </c>
      <c r="P298">
        <v>2.56</v>
      </c>
      <c r="Q298">
        <f t="shared" si="54"/>
        <v>2.46</v>
      </c>
      <c r="R298">
        <f t="shared" si="47"/>
        <v>3.4635406755425926</v>
      </c>
      <c r="S298">
        <f t="shared" si="48"/>
        <v>1.5724474666963371</v>
      </c>
      <c r="T298">
        <f t="shared" si="49"/>
        <v>2.0029616662043423E-3</v>
      </c>
      <c r="U298">
        <f t="shared" si="50"/>
        <v>4.7529155256159976</v>
      </c>
      <c r="V298">
        <f t="shared" si="52"/>
        <v>5</v>
      </c>
    </row>
    <row r="299" spans="1:22">
      <c r="A299" t="s">
        <v>27</v>
      </c>
      <c r="B299">
        <v>2</v>
      </c>
      <c r="C299">
        <v>18</v>
      </c>
      <c r="D299">
        <v>11</v>
      </c>
      <c r="E299">
        <f t="shared" si="53"/>
        <v>23</v>
      </c>
      <c r="F299" t="s">
        <v>15</v>
      </c>
      <c r="G299" t="s">
        <v>16</v>
      </c>
      <c r="H299" t="s">
        <v>64</v>
      </c>
      <c r="I299">
        <v>160</v>
      </c>
      <c r="J299">
        <v>190</v>
      </c>
      <c r="K299">
        <v>2.4</v>
      </c>
      <c r="L299">
        <v>2.6</v>
      </c>
      <c r="M299">
        <v>234</v>
      </c>
      <c r="N299">
        <v>2.5</v>
      </c>
      <c r="O299">
        <f t="shared" si="51"/>
        <v>5</v>
      </c>
      <c r="P299">
        <v>2.34</v>
      </c>
      <c r="Q299">
        <f t="shared" si="54"/>
        <v>1.75</v>
      </c>
      <c r="R299">
        <f t="shared" si="47"/>
        <v>1.192671986439346</v>
      </c>
      <c r="S299">
        <f t="shared" si="48"/>
        <v>0.5414730818434631</v>
      </c>
      <c r="T299">
        <f t="shared" si="49"/>
        <v>4.9087385212340522E-4</v>
      </c>
      <c r="U299">
        <f t="shared" si="50"/>
        <v>2.4052818754046852</v>
      </c>
      <c r="V299">
        <f t="shared" si="52"/>
        <v>5</v>
      </c>
    </row>
    <row r="300" spans="1:22">
      <c r="A300" t="s">
        <v>27</v>
      </c>
      <c r="B300">
        <v>2</v>
      </c>
      <c r="C300">
        <v>18</v>
      </c>
      <c r="D300">
        <v>11</v>
      </c>
      <c r="E300">
        <f t="shared" si="53"/>
        <v>23</v>
      </c>
      <c r="F300" t="s">
        <v>8</v>
      </c>
      <c r="G300" t="s">
        <v>9</v>
      </c>
      <c r="H300" t="s">
        <v>61</v>
      </c>
      <c r="I300">
        <v>227</v>
      </c>
      <c r="J300">
        <v>300</v>
      </c>
      <c r="K300">
        <v>2</v>
      </c>
      <c r="L300">
        <v>2.4</v>
      </c>
      <c r="M300">
        <v>191</v>
      </c>
      <c r="N300">
        <v>2.2000000000000002</v>
      </c>
      <c r="O300">
        <f t="shared" si="51"/>
        <v>5</v>
      </c>
      <c r="P300">
        <v>1.91</v>
      </c>
      <c r="Q300">
        <f t="shared" si="54"/>
        <v>2.6349999999999998</v>
      </c>
      <c r="R300">
        <f t="shared" si="47"/>
        <v>1.0234316851003338</v>
      </c>
      <c r="S300">
        <f t="shared" si="48"/>
        <v>0.46463798503555154</v>
      </c>
      <c r="T300">
        <f t="shared" si="49"/>
        <v>3.8013271108436504E-4</v>
      </c>
      <c r="U300">
        <f t="shared" si="50"/>
        <v>5.4531961630552468</v>
      </c>
      <c r="V300">
        <f t="shared" si="52"/>
        <v>5</v>
      </c>
    </row>
    <row r="301" spans="1:22">
      <c r="A301" t="s">
        <v>27</v>
      </c>
      <c r="B301">
        <v>2</v>
      </c>
      <c r="C301">
        <v>19</v>
      </c>
      <c r="D301">
        <v>12</v>
      </c>
      <c r="E301">
        <f t="shared" si="53"/>
        <v>24</v>
      </c>
      <c r="F301" t="s">
        <v>15</v>
      </c>
      <c r="G301" t="s">
        <v>16</v>
      </c>
      <c r="H301" t="s">
        <v>64</v>
      </c>
      <c r="I301">
        <v>133</v>
      </c>
      <c r="J301">
        <v>137</v>
      </c>
      <c r="K301">
        <v>12</v>
      </c>
      <c r="L301">
        <v>12.9</v>
      </c>
      <c r="M301">
        <v>165</v>
      </c>
      <c r="N301">
        <v>12.45</v>
      </c>
      <c r="O301">
        <f t="shared" si="51"/>
        <v>10</v>
      </c>
      <c r="P301">
        <v>1.65</v>
      </c>
      <c r="Q301">
        <f t="shared" si="54"/>
        <v>1.35</v>
      </c>
      <c r="R301">
        <f t="shared" si="47"/>
        <v>11.777893652033688</v>
      </c>
      <c r="S301">
        <f t="shared" si="48"/>
        <v>5.3471637180232943</v>
      </c>
      <c r="T301">
        <f t="shared" si="49"/>
        <v>1.2173867882201298E-2</v>
      </c>
      <c r="U301">
        <f t="shared" si="50"/>
        <v>1.4313881527918497</v>
      </c>
      <c r="V301">
        <f t="shared" si="52"/>
        <v>10</v>
      </c>
    </row>
    <row r="302" spans="1:22">
      <c r="A302" t="s">
        <v>27</v>
      </c>
      <c r="B302">
        <v>2</v>
      </c>
      <c r="C302">
        <v>19</v>
      </c>
      <c r="D302">
        <v>12</v>
      </c>
      <c r="E302">
        <f t="shared" si="53"/>
        <v>24</v>
      </c>
      <c r="F302" t="s">
        <v>15</v>
      </c>
      <c r="G302" t="s">
        <v>16</v>
      </c>
      <c r="H302" t="s">
        <v>64</v>
      </c>
      <c r="I302">
        <v>372</v>
      </c>
      <c r="J302">
        <v>366</v>
      </c>
      <c r="K302">
        <v>9.9</v>
      </c>
      <c r="L302">
        <v>10</v>
      </c>
      <c r="M302">
        <v>345</v>
      </c>
      <c r="N302">
        <v>9.9499999999999993</v>
      </c>
      <c r="O302">
        <f t="shared" si="51"/>
        <v>10</v>
      </c>
      <c r="P302">
        <v>3.45</v>
      </c>
      <c r="Q302">
        <f t="shared" si="54"/>
        <v>3.69</v>
      </c>
      <c r="R302">
        <f t="shared" si="47"/>
        <v>14.066845178544966</v>
      </c>
      <c r="S302">
        <f t="shared" si="48"/>
        <v>6.3863477110594147</v>
      </c>
      <c r="T302">
        <f t="shared" si="49"/>
        <v>7.7756381671755855E-3</v>
      </c>
      <c r="U302">
        <f t="shared" si="50"/>
        <v>10.694059932635994</v>
      </c>
      <c r="V302">
        <f t="shared" si="52"/>
        <v>10</v>
      </c>
    </row>
    <row r="303" spans="1:22">
      <c r="A303" t="s">
        <v>27</v>
      </c>
      <c r="B303">
        <v>2</v>
      </c>
      <c r="C303">
        <v>19</v>
      </c>
      <c r="D303">
        <v>12</v>
      </c>
      <c r="E303">
        <f t="shared" ref="E303:E312" si="55">D303+12</f>
        <v>24</v>
      </c>
      <c r="F303" t="s">
        <v>4</v>
      </c>
      <c r="G303" t="s">
        <v>5</v>
      </c>
      <c r="H303" t="s">
        <v>59</v>
      </c>
      <c r="I303">
        <v>392</v>
      </c>
      <c r="J303">
        <v>310</v>
      </c>
      <c r="K303">
        <v>9</v>
      </c>
      <c r="L303">
        <v>9.3000000000000007</v>
      </c>
      <c r="M303">
        <v>299</v>
      </c>
      <c r="N303">
        <v>9.15</v>
      </c>
      <c r="O303">
        <f t="shared" si="51"/>
        <v>10</v>
      </c>
      <c r="P303">
        <v>2.99</v>
      </c>
      <c r="Q303">
        <f t="shared" ref="Q303:Q329" si="56">((I303+J303)/2)/100</f>
        <v>3.51</v>
      </c>
      <c r="R303">
        <f t="shared" si="47"/>
        <v>10.746334530811106</v>
      </c>
      <c r="S303">
        <f t="shared" si="48"/>
        <v>4.8788358769882425</v>
      </c>
      <c r="T303">
        <f t="shared" si="49"/>
        <v>6.5755497735042858E-3</v>
      </c>
      <c r="U303">
        <f t="shared" si="50"/>
        <v>9.6761839128729008</v>
      </c>
      <c r="V303">
        <f t="shared" si="52"/>
        <v>10</v>
      </c>
    </row>
    <row r="304" spans="1:22">
      <c r="A304" t="s">
        <v>27</v>
      </c>
      <c r="B304">
        <v>2</v>
      </c>
      <c r="C304">
        <v>19</v>
      </c>
      <c r="D304">
        <v>12</v>
      </c>
      <c r="E304">
        <f t="shared" si="55"/>
        <v>24</v>
      </c>
      <c r="F304" t="s">
        <v>15</v>
      </c>
      <c r="G304" t="s">
        <v>16</v>
      </c>
      <c r="H304" t="s">
        <v>64</v>
      </c>
      <c r="I304">
        <v>221</v>
      </c>
      <c r="J304">
        <v>231</v>
      </c>
      <c r="K304">
        <v>6.4</v>
      </c>
      <c r="L304">
        <v>11.5</v>
      </c>
      <c r="M304">
        <v>371</v>
      </c>
      <c r="N304">
        <v>8.9499999999999993</v>
      </c>
      <c r="O304">
        <f t="shared" si="51"/>
        <v>10</v>
      </c>
      <c r="P304">
        <v>3.71</v>
      </c>
      <c r="Q304">
        <f t="shared" si="56"/>
        <v>2.2599999999999998</v>
      </c>
      <c r="R304">
        <f t="shared" si="47"/>
        <v>12.250411395293067</v>
      </c>
      <c r="S304">
        <f t="shared" si="48"/>
        <v>5.5616867734630526</v>
      </c>
      <c r="T304">
        <f t="shared" si="49"/>
        <v>6.2912356383544102E-3</v>
      </c>
      <c r="U304">
        <f t="shared" si="50"/>
        <v>4.0114996593688055</v>
      </c>
      <c r="V304">
        <f t="shared" si="52"/>
        <v>10</v>
      </c>
    </row>
    <row r="305" spans="1:22">
      <c r="A305" t="s">
        <v>27</v>
      </c>
      <c r="B305">
        <v>2</v>
      </c>
      <c r="C305">
        <v>19</v>
      </c>
      <c r="D305">
        <v>12</v>
      </c>
      <c r="E305">
        <f t="shared" si="55"/>
        <v>24</v>
      </c>
      <c r="F305" t="s">
        <v>15</v>
      </c>
      <c r="G305" t="s">
        <v>16</v>
      </c>
      <c r="H305" t="s">
        <v>64</v>
      </c>
      <c r="I305">
        <v>371</v>
      </c>
      <c r="J305">
        <v>371</v>
      </c>
      <c r="K305">
        <v>4</v>
      </c>
      <c r="L305">
        <v>4.2</v>
      </c>
      <c r="M305">
        <v>327</v>
      </c>
      <c r="N305">
        <v>4.0999999999999996</v>
      </c>
      <c r="O305">
        <f t="shared" si="51"/>
        <v>5</v>
      </c>
      <c r="P305">
        <v>3.27</v>
      </c>
      <c r="Q305">
        <f t="shared" si="56"/>
        <v>3.71</v>
      </c>
      <c r="R305">
        <f t="shared" si="47"/>
        <v>2.7729554314347582</v>
      </c>
      <c r="S305">
        <f t="shared" si="48"/>
        <v>1.2589217658713803</v>
      </c>
      <c r="T305">
        <f t="shared" si="49"/>
        <v>1.3202543126711102E-3</v>
      </c>
      <c r="U305">
        <f t="shared" si="50"/>
        <v>10.810298860818817</v>
      </c>
      <c r="V305">
        <f t="shared" si="52"/>
        <v>5</v>
      </c>
    </row>
    <row r="306" spans="1:22">
      <c r="A306" t="s">
        <v>27</v>
      </c>
      <c r="B306">
        <v>2</v>
      </c>
      <c r="C306">
        <v>19</v>
      </c>
      <c r="D306">
        <v>12</v>
      </c>
      <c r="E306">
        <f t="shared" si="55"/>
        <v>24</v>
      </c>
      <c r="F306" t="s">
        <v>15</v>
      </c>
      <c r="G306" t="s">
        <v>16</v>
      </c>
      <c r="H306" t="s">
        <v>64</v>
      </c>
      <c r="I306">
        <v>132</v>
      </c>
      <c r="J306">
        <v>132</v>
      </c>
      <c r="K306">
        <v>3.1</v>
      </c>
      <c r="L306">
        <v>3.6</v>
      </c>
      <c r="M306">
        <v>324</v>
      </c>
      <c r="N306">
        <v>3.35</v>
      </c>
      <c r="O306">
        <f t="shared" si="51"/>
        <v>5</v>
      </c>
      <c r="P306">
        <v>3.24</v>
      </c>
      <c r="Q306">
        <f t="shared" si="56"/>
        <v>1.32</v>
      </c>
      <c r="R306">
        <f t="shared" si="47"/>
        <v>1.9654587261778391</v>
      </c>
      <c r="S306">
        <f t="shared" si="48"/>
        <v>0.89231826168473904</v>
      </c>
      <c r="T306">
        <f t="shared" si="49"/>
        <v>8.8141308887278646E-4</v>
      </c>
      <c r="U306">
        <f t="shared" si="50"/>
        <v>1.3684777599037141</v>
      </c>
      <c r="V306">
        <f t="shared" si="52"/>
        <v>5</v>
      </c>
    </row>
    <row r="307" spans="1:22">
      <c r="A307" t="s">
        <v>27</v>
      </c>
      <c r="B307">
        <v>2</v>
      </c>
      <c r="C307">
        <v>19</v>
      </c>
      <c r="D307">
        <v>12</v>
      </c>
      <c r="E307">
        <f t="shared" si="55"/>
        <v>24</v>
      </c>
      <c r="F307" t="s">
        <v>15</v>
      </c>
      <c r="G307" t="s">
        <v>16</v>
      </c>
      <c r="H307" t="s">
        <v>64</v>
      </c>
      <c r="I307">
        <v>161</v>
      </c>
      <c r="J307">
        <v>116</v>
      </c>
      <c r="K307">
        <v>3</v>
      </c>
      <c r="L307">
        <v>3.6</v>
      </c>
      <c r="M307">
        <v>398</v>
      </c>
      <c r="N307">
        <v>3.3</v>
      </c>
      <c r="O307">
        <f t="shared" si="51"/>
        <v>5</v>
      </c>
      <c r="P307">
        <v>3.98</v>
      </c>
      <c r="Q307">
        <f t="shared" si="56"/>
        <v>1.385</v>
      </c>
      <c r="R307">
        <f t="shared" si="47"/>
        <v>2.0599741001399878</v>
      </c>
      <c r="S307">
        <f t="shared" si="48"/>
        <v>0.93522824146355454</v>
      </c>
      <c r="T307">
        <f t="shared" si="49"/>
        <v>8.5529859993982123E-4</v>
      </c>
      <c r="U307">
        <f t="shared" si="50"/>
        <v>1.5065703919830702</v>
      </c>
      <c r="V307">
        <f t="shared" si="52"/>
        <v>5</v>
      </c>
    </row>
    <row r="308" spans="1:22">
      <c r="A308" t="s">
        <v>27</v>
      </c>
      <c r="B308">
        <v>2</v>
      </c>
      <c r="C308">
        <v>19</v>
      </c>
      <c r="D308">
        <v>12</v>
      </c>
      <c r="E308">
        <f t="shared" si="55"/>
        <v>24</v>
      </c>
      <c r="F308" t="s">
        <v>15</v>
      </c>
      <c r="G308" t="s">
        <v>16</v>
      </c>
      <c r="H308" t="s">
        <v>64</v>
      </c>
      <c r="I308">
        <v>110</v>
      </c>
      <c r="J308">
        <v>116</v>
      </c>
      <c r="K308">
        <v>3</v>
      </c>
      <c r="L308">
        <v>3.4</v>
      </c>
      <c r="M308">
        <v>245</v>
      </c>
      <c r="N308">
        <v>3.2</v>
      </c>
      <c r="O308">
        <f t="shared" si="51"/>
        <v>5</v>
      </c>
      <c r="P308">
        <v>2.4500000000000002</v>
      </c>
      <c r="Q308">
        <f t="shared" si="56"/>
        <v>1.1299999999999999</v>
      </c>
      <c r="R308">
        <f t="shared" si="47"/>
        <v>1.6895274986650226</v>
      </c>
      <c r="S308">
        <f t="shared" si="48"/>
        <v>0.76704548439392028</v>
      </c>
      <c r="T308">
        <f t="shared" si="49"/>
        <v>8.0424771931898698E-4</v>
      </c>
      <c r="U308">
        <f t="shared" si="50"/>
        <v>1.0028749148422014</v>
      </c>
      <c r="V308">
        <f t="shared" si="52"/>
        <v>5</v>
      </c>
    </row>
    <row r="309" spans="1:22">
      <c r="A309" t="s">
        <v>27</v>
      </c>
      <c r="B309">
        <v>2</v>
      </c>
      <c r="C309">
        <v>19</v>
      </c>
      <c r="D309">
        <v>12</v>
      </c>
      <c r="E309">
        <f t="shared" si="55"/>
        <v>24</v>
      </c>
      <c r="F309" t="s">
        <v>15</v>
      </c>
      <c r="G309" t="s">
        <v>16</v>
      </c>
      <c r="H309" t="s">
        <v>64</v>
      </c>
      <c r="I309">
        <v>146</v>
      </c>
      <c r="J309">
        <v>151</v>
      </c>
      <c r="K309">
        <v>3</v>
      </c>
      <c r="L309">
        <v>3.1</v>
      </c>
      <c r="M309">
        <v>319</v>
      </c>
      <c r="N309">
        <v>3.05</v>
      </c>
      <c r="O309">
        <f t="shared" si="51"/>
        <v>5</v>
      </c>
      <c r="P309">
        <v>3.19</v>
      </c>
      <c r="Q309">
        <f t="shared" si="56"/>
        <v>1.4850000000000001</v>
      </c>
      <c r="R309">
        <f t="shared" si="47"/>
        <v>1.6754561527985465</v>
      </c>
      <c r="S309">
        <f t="shared" si="48"/>
        <v>0.7606570933705401</v>
      </c>
      <c r="T309">
        <f t="shared" si="49"/>
        <v>7.3061664150047623E-4</v>
      </c>
      <c r="U309">
        <f t="shared" si="50"/>
        <v>1.7319796648781383</v>
      </c>
      <c r="V309">
        <f t="shared" si="52"/>
        <v>5</v>
      </c>
    </row>
    <row r="310" spans="1:22">
      <c r="A310" t="s">
        <v>27</v>
      </c>
      <c r="B310">
        <v>2</v>
      </c>
      <c r="C310">
        <v>19</v>
      </c>
      <c r="D310">
        <v>12</v>
      </c>
      <c r="E310">
        <f t="shared" si="55"/>
        <v>24</v>
      </c>
      <c r="F310" t="s">
        <v>15</v>
      </c>
      <c r="G310" t="s">
        <v>16</v>
      </c>
      <c r="H310" t="s">
        <v>64</v>
      </c>
      <c r="I310">
        <v>192</v>
      </c>
      <c r="J310">
        <v>139</v>
      </c>
      <c r="K310">
        <v>1.1000000000000001</v>
      </c>
      <c r="L310">
        <v>1.2</v>
      </c>
      <c r="M310">
        <v>228</v>
      </c>
      <c r="N310">
        <v>1.1499999999999999</v>
      </c>
      <c r="O310">
        <f t="shared" si="51"/>
        <v>5</v>
      </c>
      <c r="P310">
        <v>2.2799999999999998</v>
      </c>
      <c r="Q310">
        <f t="shared" si="56"/>
        <v>1.655</v>
      </c>
      <c r="R310">
        <f t="shared" si="47"/>
        <v>0.47094208830231138</v>
      </c>
      <c r="S310">
        <f t="shared" si="48"/>
        <v>0.21380770808924937</v>
      </c>
      <c r="T310">
        <f t="shared" si="49"/>
        <v>1.0386890710931253E-4</v>
      </c>
      <c r="U310">
        <f t="shared" si="50"/>
        <v>2.151225204499696</v>
      </c>
      <c r="V310">
        <f t="shared" si="52"/>
        <v>5</v>
      </c>
    </row>
    <row r="311" spans="1:22">
      <c r="A311" t="s">
        <v>27</v>
      </c>
      <c r="B311">
        <v>2</v>
      </c>
      <c r="C311">
        <v>19</v>
      </c>
      <c r="D311">
        <v>12</v>
      </c>
      <c r="E311">
        <f t="shared" si="55"/>
        <v>24</v>
      </c>
      <c r="F311" t="s">
        <v>15</v>
      </c>
      <c r="G311" t="s">
        <v>16</v>
      </c>
      <c r="H311" t="s">
        <v>64</v>
      </c>
      <c r="I311">
        <v>480</v>
      </c>
      <c r="J311">
        <v>484</v>
      </c>
      <c r="K311">
        <v>1.1000000000000001</v>
      </c>
      <c r="L311">
        <v>1.1000000000000001</v>
      </c>
      <c r="M311">
        <v>212</v>
      </c>
      <c r="N311">
        <v>1.1000000000000001</v>
      </c>
      <c r="O311">
        <f t="shared" si="51"/>
        <v>5</v>
      </c>
      <c r="P311">
        <v>2.12</v>
      </c>
      <c r="Q311">
        <f t="shared" si="56"/>
        <v>4.82</v>
      </c>
      <c r="R311">
        <f t="shared" si="47"/>
        <v>0.47371614119756877</v>
      </c>
      <c r="S311">
        <f t="shared" si="48"/>
        <v>0.21506712810369624</v>
      </c>
      <c r="T311">
        <f t="shared" si="49"/>
        <v>9.503317777109126E-5</v>
      </c>
      <c r="U311">
        <f t="shared" si="50"/>
        <v>18.246684291314878</v>
      </c>
      <c r="V311">
        <f t="shared" si="52"/>
        <v>5</v>
      </c>
    </row>
    <row r="312" spans="1:22">
      <c r="A312" t="s">
        <v>27</v>
      </c>
      <c r="B312">
        <v>2</v>
      </c>
      <c r="C312">
        <v>19</v>
      </c>
      <c r="D312">
        <v>12</v>
      </c>
      <c r="E312">
        <f t="shared" si="55"/>
        <v>24</v>
      </c>
      <c r="F312" t="s">
        <v>15</v>
      </c>
      <c r="G312" t="s">
        <v>16</v>
      </c>
      <c r="H312" t="s">
        <v>64</v>
      </c>
      <c r="I312">
        <v>0.93</v>
      </c>
      <c r="J312">
        <v>0.87</v>
      </c>
      <c r="K312">
        <v>1.2</v>
      </c>
      <c r="L312">
        <v>1</v>
      </c>
      <c r="M312">
        <v>176</v>
      </c>
      <c r="N312">
        <v>1.1000000000000001</v>
      </c>
      <c r="O312">
        <f t="shared" si="51"/>
        <v>5</v>
      </c>
      <c r="P312">
        <v>1.76</v>
      </c>
      <c r="Q312">
        <f t="shared" si="56"/>
        <v>9.0000000000000011E-3</v>
      </c>
      <c r="R312">
        <f t="shared" si="47"/>
        <v>0.53276637161553775</v>
      </c>
      <c r="S312">
        <f t="shared" si="48"/>
        <v>0.24187593271345414</v>
      </c>
      <c r="T312">
        <f t="shared" si="49"/>
        <v>9.503317777109126E-5</v>
      </c>
      <c r="U312">
        <f t="shared" si="50"/>
        <v>6.3617251235193318E-5</v>
      </c>
      <c r="V312">
        <f t="shared" si="52"/>
        <v>5</v>
      </c>
    </row>
    <row r="313" spans="1:22">
      <c r="A313" t="s">
        <v>71</v>
      </c>
      <c r="B313">
        <v>3</v>
      </c>
      <c r="C313" s="6"/>
      <c r="D313" s="6">
        <v>1</v>
      </c>
      <c r="E313" s="6">
        <f t="shared" ref="E313:E329" si="57">D313+24</f>
        <v>25</v>
      </c>
      <c r="F313" s="6" t="s">
        <v>74</v>
      </c>
      <c r="G313" s="6" t="s">
        <v>74</v>
      </c>
      <c r="H313" s="6" t="s">
        <v>73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f t="shared" ref="N313:N329" si="58">(K313+L313)/2</f>
        <v>0</v>
      </c>
      <c r="O313">
        <f t="shared" si="51"/>
        <v>0</v>
      </c>
      <c r="P313">
        <f t="shared" ref="P313:P329" si="59">M313/100</f>
        <v>0</v>
      </c>
      <c r="Q313" s="6">
        <f t="shared" si="56"/>
        <v>0</v>
      </c>
      <c r="R313" s="6">
        <v>0</v>
      </c>
      <c r="S313" s="6">
        <f t="shared" si="48"/>
        <v>0</v>
      </c>
      <c r="T313">
        <f t="shared" si="49"/>
        <v>0</v>
      </c>
      <c r="U313">
        <f t="shared" si="50"/>
        <v>0</v>
      </c>
      <c r="V313">
        <f t="shared" si="52"/>
        <v>0</v>
      </c>
    </row>
    <row r="314" spans="1:22">
      <c r="A314" t="s">
        <v>71</v>
      </c>
      <c r="B314">
        <v>3</v>
      </c>
      <c r="C314">
        <v>2</v>
      </c>
      <c r="D314">
        <v>2</v>
      </c>
      <c r="E314" s="6">
        <f t="shared" si="57"/>
        <v>26</v>
      </c>
      <c r="F314" t="s">
        <v>4</v>
      </c>
      <c r="G314" t="s">
        <v>34</v>
      </c>
      <c r="H314" t="s">
        <v>59</v>
      </c>
      <c r="I314">
        <v>34</v>
      </c>
      <c r="J314">
        <v>36</v>
      </c>
      <c r="K314">
        <v>1</v>
      </c>
      <c r="L314">
        <v>1</v>
      </c>
      <c r="M314">
        <v>66</v>
      </c>
      <c r="N314" s="6">
        <f t="shared" si="58"/>
        <v>1</v>
      </c>
      <c r="O314">
        <f t="shared" si="51"/>
        <v>5</v>
      </c>
      <c r="P314">
        <f t="shared" si="59"/>
        <v>0.66</v>
      </c>
      <c r="Q314" s="6">
        <f t="shared" si="56"/>
        <v>0.35</v>
      </c>
      <c r="R314" s="6">
        <f t="shared" ref="R314:R322" si="60">(0.026884+0.001191*POWER(N314,2)*P314+0.044529*N314-0.01516*P314)+(1.025041+0.023663*POWER(N314,2)*P314-0.17071*P314-0.09615*LOG(P314))+(-0.43154+0.011037*POWER(N314,2)*P314+0.113602*N314+0.307809*LOG(N314))</f>
        <v>0.69688071059764944</v>
      </c>
      <c r="S314" s="6">
        <f t="shared" si="48"/>
        <v>0.31638384261133284</v>
      </c>
      <c r="T314">
        <f t="shared" si="49"/>
        <v>7.8539816339744827E-5</v>
      </c>
      <c r="U314">
        <f t="shared" si="50"/>
        <v>9.6211275016187398E-2</v>
      </c>
      <c r="V314">
        <f t="shared" si="52"/>
        <v>5</v>
      </c>
    </row>
    <row r="315" spans="1:22">
      <c r="A315" t="s">
        <v>71</v>
      </c>
      <c r="B315">
        <v>3</v>
      </c>
      <c r="C315">
        <v>2</v>
      </c>
      <c r="D315">
        <v>2</v>
      </c>
      <c r="E315" s="6">
        <f t="shared" si="57"/>
        <v>26</v>
      </c>
      <c r="F315" t="s">
        <v>8</v>
      </c>
      <c r="G315" t="s">
        <v>32</v>
      </c>
      <c r="H315" t="s">
        <v>61</v>
      </c>
      <c r="I315">
        <v>226</v>
      </c>
      <c r="J315">
        <v>182</v>
      </c>
      <c r="K315">
        <v>3.5</v>
      </c>
      <c r="L315">
        <v>3</v>
      </c>
      <c r="M315">
        <v>206</v>
      </c>
      <c r="N315" s="6">
        <f t="shared" si="58"/>
        <v>3.25</v>
      </c>
      <c r="O315">
        <f t="shared" si="51"/>
        <v>5</v>
      </c>
      <c r="P315">
        <f t="shared" si="59"/>
        <v>2.06</v>
      </c>
      <c r="Q315" s="6">
        <f t="shared" si="56"/>
        <v>2.04</v>
      </c>
      <c r="R315" s="6">
        <f t="shared" si="60"/>
        <v>1.6597458184710523</v>
      </c>
      <c r="S315" s="6">
        <f t="shared" si="48"/>
        <v>0.75352460158585777</v>
      </c>
      <c r="T315">
        <f t="shared" si="49"/>
        <v>8.2957681008855489E-4</v>
      </c>
      <c r="U315">
        <f t="shared" si="50"/>
        <v>3.2685129967948208</v>
      </c>
      <c r="V315">
        <f t="shared" si="52"/>
        <v>5</v>
      </c>
    </row>
    <row r="316" spans="1:22">
      <c r="A316" t="s">
        <v>71</v>
      </c>
      <c r="B316">
        <v>3</v>
      </c>
      <c r="C316">
        <v>3</v>
      </c>
      <c r="D316">
        <v>3</v>
      </c>
      <c r="E316" s="6">
        <f t="shared" si="57"/>
        <v>27</v>
      </c>
      <c r="F316" t="s">
        <v>6</v>
      </c>
      <c r="G316" t="s">
        <v>7</v>
      </c>
      <c r="H316" t="s">
        <v>60</v>
      </c>
      <c r="I316">
        <v>45</v>
      </c>
      <c r="J316">
        <v>30</v>
      </c>
      <c r="K316">
        <v>0.5</v>
      </c>
      <c r="L316">
        <v>0.8</v>
      </c>
      <c r="M316">
        <v>50</v>
      </c>
      <c r="N316" s="6">
        <f t="shared" si="58"/>
        <v>0.65</v>
      </c>
      <c r="O316">
        <f t="shared" si="51"/>
        <v>5</v>
      </c>
      <c r="P316">
        <f t="shared" si="59"/>
        <v>0.5</v>
      </c>
      <c r="Q316" s="6">
        <f t="shared" si="56"/>
        <v>0.375</v>
      </c>
      <c r="R316" s="6">
        <f t="shared" si="60"/>
        <v>0.60917420522797261</v>
      </c>
      <c r="S316" s="6">
        <f t="shared" si="48"/>
        <v>0.27656508917349959</v>
      </c>
      <c r="T316">
        <f t="shared" si="49"/>
        <v>3.3183072403542198E-5</v>
      </c>
      <c r="U316">
        <f t="shared" si="50"/>
        <v>0.11044661672776616</v>
      </c>
      <c r="V316">
        <f t="shared" si="52"/>
        <v>5</v>
      </c>
    </row>
    <row r="317" spans="1:22">
      <c r="A317" t="s">
        <v>71</v>
      </c>
      <c r="B317">
        <v>3</v>
      </c>
      <c r="C317">
        <v>3</v>
      </c>
      <c r="D317">
        <v>3</v>
      </c>
      <c r="E317" s="6">
        <f t="shared" si="57"/>
        <v>27</v>
      </c>
      <c r="F317" t="s">
        <v>35</v>
      </c>
      <c r="G317" t="s">
        <v>36</v>
      </c>
      <c r="H317" t="s">
        <v>72</v>
      </c>
      <c r="I317">
        <v>108</v>
      </c>
      <c r="J317">
        <v>98</v>
      </c>
      <c r="K317">
        <v>0.4</v>
      </c>
      <c r="L317">
        <v>0.5</v>
      </c>
      <c r="M317">
        <v>59</v>
      </c>
      <c r="N317" s="6">
        <f t="shared" si="58"/>
        <v>0.45</v>
      </c>
      <c r="O317">
        <f t="shared" si="51"/>
        <v>5</v>
      </c>
      <c r="P317">
        <f t="shared" si="59"/>
        <v>0.59</v>
      </c>
      <c r="Q317" s="6">
        <f t="shared" si="56"/>
        <v>1.03</v>
      </c>
      <c r="R317" s="6">
        <f t="shared" si="60"/>
        <v>0.50145699695828272</v>
      </c>
      <c r="S317" s="6">
        <f t="shared" si="48"/>
        <v>0.22766147661906036</v>
      </c>
      <c r="T317">
        <f t="shared" si="49"/>
        <v>1.590431280879833E-5</v>
      </c>
      <c r="U317">
        <f t="shared" si="50"/>
        <v>0.83322891154835288</v>
      </c>
      <c r="V317">
        <f t="shared" si="52"/>
        <v>5</v>
      </c>
    </row>
    <row r="318" spans="1:22">
      <c r="A318" t="s">
        <v>71</v>
      </c>
      <c r="B318">
        <v>3</v>
      </c>
      <c r="C318">
        <v>4</v>
      </c>
      <c r="D318">
        <v>4</v>
      </c>
      <c r="E318" s="6">
        <f t="shared" si="57"/>
        <v>28</v>
      </c>
      <c r="F318" t="s">
        <v>4</v>
      </c>
      <c r="G318" t="s">
        <v>34</v>
      </c>
      <c r="H318" t="s">
        <v>59</v>
      </c>
      <c r="I318">
        <v>80</v>
      </c>
      <c r="J318">
        <v>66</v>
      </c>
      <c r="K318">
        <v>1</v>
      </c>
      <c r="L318">
        <v>1</v>
      </c>
      <c r="M318">
        <v>77</v>
      </c>
      <c r="N318" s="6">
        <f t="shared" si="58"/>
        <v>1</v>
      </c>
      <c r="O318">
        <f t="shared" si="51"/>
        <v>5</v>
      </c>
      <c r="P318">
        <f t="shared" si="59"/>
        <v>0.77</v>
      </c>
      <c r="Q318" s="6">
        <f t="shared" si="56"/>
        <v>0.73</v>
      </c>
      <c r="R318" s="6">
        <f t="shared" si="60"/>
        <v>0.67394608677466583</v>
      </c>
      <c r="S318" s="6">
        <f t="shared" si="48"/>
        <v>0.30597152339569827</v>
      </c>
      <c r="T318">
        <f t="shared" si="49"/>
        <v>7.8539816339744827E-5</v>
      </c>
      <c r="U318">
        <f t="shared" si="50"/>
        <v>0.41853868127450011</v>
      </c>
      <c r="V318">
        <f t="shared" si="52"/>
        <v>5</v>
      </c>
    </row>
    <row r="319" spans="1:22">
      <c r="A319" t="s">
        <v>71</v>
      </c>
      <c r="B319">
        <v>3</v>
      </c>
      <c r="C319">
        <v>5</v>
      </c>
      <c r="D319">
        <v>5</v>
      </c>
      <c r="E319" s="6">
        <f t="shared" si="57"/>
        <v>29</v>
      </c>
      <c r="F319" t="s">
        <v>15</v>
      </c>
      <c r="G319" t="s">
        <v>31</v>
      </c>
      <c r="H319" t="s">
        <v>64</v>
      </c>
      <c r="I319">
        <v>964</v>
      </c>
      <c r="J319">
        <v>1043</v>
      </c>
      <c r="K319">
        <v>28</v>
      </c>
      <c r="L319">
        <v>32</v>
      </c>
      <c r="M319">
        <v>572</v>
      </c>
      <c r="N319" s="6">
        <f t="shared" si="58"/>
        <v>30</v>
      </c>
      <c r="O319">
        <f t="shared" si="51"/>
        <v>30</v>
      </c>
      <c r="P319">
        <f t="shared" si="59"/>
        <v>5.72</v>
      </c>
      <c r="Q319" s="6">
        <f t="shared" si="56"/>
        <v>10.035</v>
      </c>
      <c r="R319" s="6">
        <f t="shared" si="60"/>
        <v>189.44985418812556</v>
      </c>
      <c r="S319" s="6">
        <f t="shared" si="48"/>
        <v>86.010233801409001</v>
      </c>
      <c r="T319">
        <f t="shared" si="49"/>
        <v>7.0685834705770348E-2</v>
      </c>
      <c r="U319">
        <f t="shared" si="50"/>
        <v>79.090557166873211</v>
      </c>
      <c r="V319">
        <f t="shared" si="52"/>
        <v>30</v>
      </c>
    </row>
    <row r="320" spans="1:22">
      <c r="A320" t="s">
        <v>71</v>
      </c>
      <c r="B320">
        <v>3</v>
      </c>
      <c r="C320">
        <v>5</v>
      </c>
      <c r="D320">
        <v>5</v>
      </c>
      <c r="E320" s="6">
        <f t="shared" si="57"/>
        <v>29</v>
      </c>
      <c r="F320" t="s">
        <v>15</v>
      </c>
      <c r="G320" t="s">
        <v>31</v>
      </c>
      <c r="H320" t="s">
        <v>64</v>
      </c>
      <c r="I320">
        <v>426</v>
      </c>
      <c r="J320">
        <v>440</v>
      </c>
      <c r="K320">
        <v>16</v>
      </c>
      <c r="L320">
        <v>15</v>
      </c>
      <c r="M320">
        <v>493</v>
      </c>
      <c r="N320" s="6">
        <f t="shared" si="58"/>
        <v>15.5</v>
      </c>
      <c r="O320">
        <f t="shared" si="51"/>
        <v>15</v>
      </c>
      <c r="P320">
        <f t="shared" si="59"/>
        <v>4.93</v>
      </c>
      <c r="Q320" s="6">
        <f t="shared" si="56"/>
        <v>4.33</v>
      </c>
      <c r="R320" s="6">
        <f t="shared" si="60"/>
        <v>44.965320835893593</v>
      </c>
      <c r="S320" s="6">
        <f t="shared" si="48"/>
        <v>20.414255659495691</v>
      </c>
      <c r="T320">
        <f t="shared" si="49"/>
        <v>1.8869190875623696E-2</v>
      </c>
      <c r="U320">
        <f t="shared" si="50"/>
        <v>14.725351625722418</v>
      </c>
      <c r="V320">
        <f t="shared" si="52"/>
        <v>15</v>
      </c>
    </row>
    <row r="321" spans="1:22">
      <c r="A321" t="s">
        <v>71</v>
      </c>
      <c r="B321">
        <v>3</v>
      </c>
      <c r="C321">
        <v>6</v>
      </c>
      <c r="D321">
        <v>6</v>
      </c>
      <c r="E321" s="6">
        <f t="shared" si="57"/>
        <v>30</v>
      </c>
      <c r="F321" t="s">
        <v>15</v>
      </c>
      <c r="G321" t="s">
        <v>31</v>
      </c>
      <c r="H321" t="s">
        <v>64</v>
      </c>
      <c r="I321">
        <v>420</v>
      </c>
      <c r="J321">
        <v>480</v>
      </c>
      <c r="K321">
        <v>12</v>
      </c>
      <c r="L321">
        <v>10</v>
      </c>
      <c r="M321">
        <v>395</v>
      </c>
      <c r="N321" s="6">
        <f t="shared" si="58"/>
        <v>11</v>
      </c>
      <c r="O321">
        <f t="shared" si="51"/>
        <v>10</v>
      </c>
      <c r="P321">
        <f t="shared" si="59"/>
        <v>3.95</v>
      </c>
      <c r="Q321" s="6">
        <f t="shared" si="56"/>
        <v>4.5</v>
      </c>
      <c r="R321" s="6">
        <f t="shared" si="60"/>
        <v>19.042930180281385</v>
      </c>
      <c r="S321" s="6">
        <f t="shared" si="48"/>
        <v>8.6454903018477491</v>
      </c>
      <c r="T321">
        <f t="shared" si="49"/>
        <v>9.5033177771091243E-3</v>
      </c>
      <c r="U321">
        <f t="shared" si="50"/>
        <v>15.904312808798327</v>
      </c>
      <c r="V321">
        <f t="shared" si="52"/>
        <v>10</v>
      </c>
    </row>
    <row r="322" spans="1:22">
      <c r="A322" t="s">
        <v>71</v>
      </c>
      <c r="B322">
        <v>3</v>
      </c>
      <c r="C322">
        <v>6</v>
      </c>
      <c r="D322">
        <v>6</v>
      </c>
      <c r="E322" s="6">
        <f t="shared" si="57"/>
        <v>30</v>
      </c>
      <c r="F322" t="s">
        <v>8</v>
      </c>
      <c r="G322" t="s">
        <v>32</v>
      </c>
      <c r="H322" t="s">
        <v>61</v>
      </c>
      <c r="I322">
        <v>256</v>
      </c>
      <c r="J322">
        <v>261</v>
      </c>
      <c r="K322">
        <v>6</v>
      </c>
      <c r="L322">
        <v>4</v>
      </c>
      <c r="M322">
        <v>272</v>
      </c>
      <c r="N322" s="6">
        <f t="shared" si="58"/>
        <v>5</v>
      </c>
      <c r="O322">
        <f t="shared" si="51"/>
        <v>5</v>
      </c>
      <c r="P322">
        <f t="shared" si="59"/>
        <v>2.72</v>
      </c>
      <c r="Q322" s="6">
        <f t="shared" si="56"/>
        <v>2.585</v>
      </c>
      <c r="R322" s="6">
        <f t="shared" si="60"/>
        <v>3.5194270579417775</v>
      </c>
      <c r="S322" s="6">
        <f t="shared" ref="S322:S329" si="61">R322*0.454</f>
        <v>1.5978198843055671</v>
      </c>
      <c r="T322">
        <f t="shared" ref="T322:T329" si="62">PI()*(((N322/100)^2)/4)</f>
        <v>1.9634954084936209E-3</v>
      </c>
      <c r="U322">
        <f t="shared" ref="U322:U329" si="63">(PI()*Q322^2)/4</f>
        <v>5.2482072424085136</v>
      </c>
      <c r="V322">
        <f t="shared" si="52"/>
        <v>5</v>
      </c>
    </row>
    <row r="323" spans="1:22">
      <c r="A323" t="s">
        <v>71</v>
      </c>
      <c r="B323">
        <v>3</v>
      </c>
      <c r="D323">
        <v>7</v>
      </c>
      <c r="E323" s="6">
        <f t="shared" si="57"/>
        <v>31</v>
      </c>
      <c r="F323" t="s">
        <v>74</v>
      </c>
      <c r="G323" t="s">
        <v>74</v>
      </c>
      <c r="H323" t="s">
        <v>73</v>
      </c>
      <c r="I323">
        <v>0</v>
      </c>
      <c r="J323">
        <v>0</v>
      </c>
      <c r="K323">
        <v>0</v>
      </c>
      <c r="L323">
        <v>0</v>
      </c>
      <c r="M323">
        <v>0</v>
      </c>
      <c r="N323" s="6">
        <f t="shared" si="58"/>
        <v>0</v>
      </c>
      <c r="O323">
        <f t="shared" ref="O323:O329" si="64">IF(N323&lt;=0.4,0,IF(N323&lt;=7.5,5,IF(N323&lt;=12.5,10,IF(N323&lt;=17.5,15,IF(N323&lt;=22.5,20,IF(N323&lt;=27.5,25,IF(N323&lt;=32.5,30,IF(N323&lt;=37.5,35,0))))))))</f>
        <v>0</v>
      </c>
      <c r="P323">
        <f t="shared" si="59"/>
        <v>0</v>
      </c>
      <c r="Q323" s="6">
        <f t="shared" si="56"/>
        <v>0</v>
      </c>
      <c r="R323" s="6">
        <v>0</v>
      </c>
      <c r="S323" s="6">
        <f t="shared" si="61"/>
        <v>0</v>
      </c>
      <c r="T323">
        <f t="shared" si="62"/>
        <v>0</v>
      </c>
      <c r="U323">
        <f t="shared" si="63"/>
        <v>0</v>
      </c>
      <c r="V323">
        <f t="shared" ref="V323:V329" si="65">IF(N323&lt;=0.4,0,IF(N323&lt;=7.5,5,IF(N323&lt;=12.5,10,IF(N323&lt;=17.5,15,IF(N323&lt;=22.5,20,IF(N323&lt;=27.5,25,IF(N323&lt;=32.5,30,IF(N323&lt;=37.5,35,0))))))))</f>
        <v>0</v>
      </c>
    </row>
    <row r="324" spans="1:22">
      <c r="A324" t="s">
        <v>71</v>
      </c>
      <c r="B324">
        <v>3</v>
      </c>
      <c r="D324">
        <v>8</v>
      </c>
      <c r="E324" s="6">
        <f t="shared" si="57"/>
        <v>32</v>
      </c>
      <c r="F324" t="s">
        <v>74</v>
      </c>
      <c r="G324" t="s">
        <v>74</v>
      </c>
      <c r="H324" t="s">
        <v>73</v>
      </c>
      <c r="I324">
        <v>0</v>
      </c>
      <c r="J324">
        <v>0</v>
      </c>
      <c r="K324">
        <v>0</v>
      </c>
      <c r="L324">
        <v>0</v>
      </c>
      <c r="M324">
        <v>0</v>
      </c>
      <c r="N324" s="6">
        <f t="shared" si="58"/>
        <v>0</v>
      </c>
      <c r="O324">
        <f t="shared" si="64"/>
        <v>0</v>
      </c>
      <c r="P324">
        <f t="shared" si="59"/>
        <v>0</v>
      </c>
      <c r="Q324" s="6">
        <f t="shared" si="56"/>
        <v>0</v>
      </c>
      <c r="R324" s="6">
        <v>0</v>
      </c>
      <c r="S324" s="6">
        <f t="shared" si="61"/>
        <v>0</v>
      </c>
      <c r="T324">
        <f t="shared" si="62"/>
        <v>0</v>
      </c>
      <c r="U324">
        <f t="shared" si="63"/>
        <v>0</v>
      </c>
      <c r="V324">
        <f t="shared" si="65"/>
        <v>0</v>
      </c>
    </row>
    <row r="325" spans="1:22">
      <c r="A325" t="s">
        <v>71</v>
      </c>
      <c r="B325">
        <v>3</v>
      </c>
      <c r="D325">
        <v>9</v>
      </c>
      <c r="E325" s="6">
        <f t="shared" si="57"/>
        <v>33</v>
      </c>
      <c r="F325" t="s">
        <v>74</v>
      </c>
      <c r="G325" t="s">
        <v>74</v>
      </c>
      <c r="H325" t="s">
        <v>73</v>
      </c>
      <c r="I325">
        <v>0</v>
      </c>
      <c r="J325">
        <v>0</v>
      </c>
      <c r="K325">
        <v>0</v>
      </c>
      <c r="L325">
        <v>0</v>
      </c>
      <c r="M325">
        <v>0</v>
      </c>
      <c r="N325" s="6">
        <f t="shared" si="58"/>
        <v>0</v>
      </c>
      <c r="O325">
        <f t="shared" si="64"/>
        <v>0</v>
      </c>
      <c r="P325">
        <f t="shared" si="59"/>
        <v>0</v>
      </c>
      <c r="Q325" s="6">
        <f t="shared" si="56"/>
        <v>0</v>
      </c>
      <c r="R325" s="6">
        <v>0</v>
      </c>
      <c r="S325" s="6">
        <f t="shared" si="61"/>
        <v>0</v>
      </c>
      <c r="T325">
        <f t="shared" si="62"/>
        <v>0</v>
      </c>
      <c r="U325">
        <f t="shared" si="63"/>
        <v>0</v>
      </c>
      <c r="V325">
        <f t="shared" si="65"/>
        <v>0</v>
      </c>
    </row>
    <row r="326" spans="1:22">
      <c r="A326" t="s">
        <v>71</v>
      </c>
      <c r="B326">
        <v>3</v>
      </c>
      <c r="C326">
        <v>10</v>
      </c>
      <c r="D326">
        <v>10</v>
      </c>
      <c r="E326" s="6">
        <f t="shared" si="57"/>
        <v>34</v>
      </c>
      <c r="F326" t="s">
        <v>15</v>
      </c>
      <c r="G326" t="s">
        <v>31</v>
      </c>
      <c r="H326" t="s">
        <v>64</v>
      </c>
      <c r="I326">
        <v>70</v>
      </c>
      <c r="J326">
        <v>60</v>
      </c>
      <c r="K326">
        <v>1</v>
      </c>
      <c r="L326">
        <v>1</v>
      </c>
      <c r="M326">
        <v>160</v>
      </c>
      <c r="N326" s="6">
        <f t="shared" si="58"/>
        <v>1</v>
      </c>
      <c r="O326">
        <f t="shared" si="64"/>
        <v>5</v>
      </c>
      <c r="P326">
        <f t="shared" si="59"/>
        <v>1.6</v>
      </c>
      <c r="Q326" s="6">
        <f t="shared" si="56"/>
        <v>0.65</v>
      </c>
      <c r="R326" s="6">
        <f>(0.026884+0.001191*POWER(N326,2)*P326+0.044529*N326-0.01516*P326)+(1.025041+0.023663*POWER(N326,2)*P326-0.17071*P326-0.09615*LOG(P326))+(-0.43154+0.011037*POWER(N326,2)*P326+0.113602*N326+0.307809*LOG(N326))</f>
        <v>0.51892346366763276</v>
      </c>
      <c r="S326" s="6">
        <f t="shared" si="61"/>
        <v>0.23559125250510529</v>
      </c>
      <c r="T326">
        <f t="shared" si="62"/>
        <v>7.8539816339744827E-5</v>
      </c>
      <c r="U326">
        <f t="shared" si="63"/>
        <v>0.33183072403542191</v>
      </c>
      <c r="V326">
        <f t="shared" si="65"/>
        <v>5</v>
      </c>
    </row>
    <row r="327" spans="1:22">
      <c r="A327" t="s">
        <v>71</v>
      </c>
      <c r="B327">
        <v>3</v>
      </c>
      <c r="D327">
        <v>11</v>
      </c>
      <c r="E327" s="6">
        <f t="shared" si="57"/>
        <v>35</v>
      </c>
      <c r="F327" t="s">
        <v>74</v>
      </c>
      <c r="G327" t="s">
        <v>74</v>
      </c>
      <c r="H327" t="s">
        <v>73</v>
      </c>
      <c r="I327">
        <v>0</v>
      </c>
      <c r="J327">
        <v>0</v>
      </c>
      <c r="K327">
        <v>0</v>
      </c>
      <c r="L327">
        <v>0</v>
      </c>
      <c r="M327">
        <v>0</v>
      </c>
      <c r="N327" s="6">
        <f t="shared" si="58"/>
        <v>0</v>
      </c>
      <c r="O327">
        <f t="shared" si="64"/>
        <v>0</v>
      </c>
      <c r="P327">
        <f t="shared" si="59"/>
        <v>0</v>
      </c>
      <c r="Q327" s="6">
        <f t="shared" si="56"/>
        <v>0</v>
      </c>
      <c r="R327" s="6">
        <v>0</v>
      </c>
      <c r="S327" s="6">
        <f t="shared" si="61"/>
        <v>0</v>
      </c>
      <c r="T327">
        <f t="shared" si="62"/>
        <v>0</v>
      </c>
      <c r="U327">
        <f t="shared" si="63"/>
        <v>0</v>
      </c>
      <c r="V327">
        <f t="shared" si="65"/>
        <v>0</v>
      </c>
    </row>
    <row r="328" spans="1:22">
      <c r="A328" t="s">
        <v>71</v>
      </c>
      <c r="B328">
        <v>3</v>
      </c>
      <c r="C328">
        <v>12</v>
      </c>
      <c r="D328">
        <v>12</v>
      </c>
      <c r="E328" s="6">
        <f t="shared" si="57"/>
        <v>36</v>
      </c>
      <c r="F328" t="s">
        <v>15</v>
      </c>
      <c r="G328" t="s">
        <v>31</v>
      </c>
      <c r="H328" t="s">
        <v>64</v>
      </c>
      <c r="I328">
        <v>193</v>
      </c>
      <c r="J328">
        <v>177</v>
      </c>
      <c r="K328">
        <v>2</v>
      </c>
      <c r="L328">
        <v>2.5</v>
      </c>
      <c r="M328">
        <v>224</v>
      </c>
      <c r="N328" s="6">
        <f t="shared" si="58"/>
        <v>2.25</v>
      </c>
      <c r="O328">
        <f t="shared" si="64"/>
        <v>5</v>
      </c>
      <c r="P328">
        <f t="shared" si="59"/>
        <v>2.2400000000000002</v>
      </c>
      <c r="Q328" s="6">
        <f t="shared" si="56"/>
        <v>1.85</v>
      </c>
      <c r="R328" s="6">
        <f>(0.026884+0.001191*POWER(N328,2)*P328+0.044529*N328-0.01516*P328)+(1.025041+0.023663*POWER(N328,2)*P328-0.17071*P328-0.09615*LOG(P328))+(-0.43154+0.011037*POWER(N328,2)*P328+0.113602*N328+0.307809*LOG(N328))</f>
        <v>1.0415634917545109</v>
      </c>
      <c r="S328" s="6">
        <f t="shared" si="61"/>
        <v>0.47286982525654797</v>
      </c>
      <c r="T328">
        <f t="shared" si="62"/>
        <v>3.9760782021995816E-4</v>
      </c>
      <c r="U328">
        <f t="shared" si="63"/>
        <v>2.6880252142277672</v>
      </c>
      <c r="V328">
        <f t="shared" si="65"/>
        <v>5</v>
      </c>
    </row>
    <row r="329" spans="1:22">
      <c r="A329" t="s">
        <v>71</v>
      </c>
      <c r="B329">
        <v>3</v>
      </c>
      <c r="C329">
        <v>12</v>
      </c>
      <c r="D329">
        <v>12</v>
      </c>
      <c r="E329" s="6">
        <f t="shared" si="57"/>
        <v>36</v>
      </c>
      <c r="F329" t="s">
        <v>21</v>
      </c>
      <c r="G329" t="s">
        <v>33</v>
      </c>
      <c r="H329" t="s">
        <v>67</v>
      </c>
      <c r="I329">
        <v>150</v>
      </c>
      <c r="J329">
        <v>170</v>
      </c>
      <c r="K329">
        <v>2</v>
      </c>
      <c r="L329">
        <v>2</v>
      </c>
      <c r="M329">
        <v>270</v>
      </c>
      <c r="N329" s="6">
        <f t="shared" si="58"/>
        <v>2</v>
      </c>
      <c r="O329">
        <f t="shared" si="64"/>
        <v>5</v>
      </c>
      <c r="P329">
        <f t="shared" si="59"/>
        <v>2.7</v>
      </c>
      <c r="Q329" s="6">
        <f t="shared" si="56"/>
        <v>1.6</v>
      </c>
      <c r="R329" s="6">
        <f>(0.026884+0.001191*POWER(N329,2)*P329+0.044529*N329-0.01516*P329)+(1.025041+0.023663*POWER(N329,2)*P329-0.17071*P329-0.09615*LOG(P329))+(-0.43154+0.011037*POWER(N329,2)*P329+0.113602*N329+0.307809*LOG(N329))</f>
        <v>0.87360491601144785</v>
      </c>
      <c r="S329" s="6">
        <f t="shared" si="61"/>
        <v>0.39661663186919732</v>
      </c>
      <c r="T329">
        <f t="shared" si="62"/>
        <v>3.1415926535897931E-4</v>
      </c>
      <c r="U329">
        <f t="shared" si="63"/>
        <v>2.0106192982974678</v>
      </c>
      <c r="V329">
        <f t="shared" si="65"/>
        <v>5</v>
      </c>
    </row>
  </sheetData>
  <autoFilter ref="A1:S329"/>
  <sortState ref="A2:U329">
    <sortCondition ref="D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9" sqref="F19"/>
    </sheetView>
  </sheetViews>
  <sheetFormatPr baseColWidth="10" defaultRowHeight="15"/>
  <cols>
    <col min="1" max="1" width="6.85546875" bestFit="1" customWidth="1"/>
    <col min="2" max="2" width="15.140625" bestFit="1" customWidth="1"/>
    <col min="3" max="3" width="23.85546875" bestFit="1" customWidth="1"/>
    <col min="4" max="4" width="17.140625" bestFit="1" customWidth="1"/>
    <col min="5" max="5" width="16.140625" bestFit="1" customWidth="1"/>
    <col min="6" max="6" width="23.85546875" bestFit="1" customWidth="1"/>
    <col min="7" max="7" width="20.28515625" bestFit="1" customWidth="1"/>
    <col min="8" max="8" width="15.5703125" bestFit="1" customWidth="1"/>
    <col min="9" max="9" width="14.28515625" bestFit="1" customWidth="1"/>
    <col min="10" max="10" width="13.42578125" bestFit="1" customWidth="1"/>
    <col min="11" max="12" width="23.42578125" bestFit="1" customWidth="1"/>
    <col min="13" max="13" width="23.85546875" bestFit="1" customWidth="1"/>
    <col min="14" max="14" width="19.5703125" bestFit="1" customWidth="1"/>
    <col min="15" max="15" width="20.42578125" bestFit="1" customWidth="1"/>
    <col min="16" max="16" width="17.85546875" bestFit="1" customWidth="1"/>
    <col min="17" max="17" width="18.7109375" bestFit="1" customWidth="1"/>
    <col min="18" max="18" width="17.5703125" bestFit="1" customWidth="1"/>
    <col min="19" max="19" width="15.5703125" bestFit="1" customWidth="1"/>
    <col min="20" max="20" width="7.140625" bestFit="1" customWidth="1"/>
    <col min="21" max="21" width="15.85546875" bestFit="1" customWidth="1"/>
    <col min="22" max="22" width="18.5703125" bestFit="1" customWidth="1"/>
    <col min="23" max="23" width="11" bestFit="1" customWidth="1"/>
    <col min="24" max="24" width="12.5703125" bestFit="1" customWidth="1"/>
  </cols>
  <sheetData>
    <row r="1" spans="1:6" s="5" customFormat="1">
      <c r="A1" s="17" t="s">
        <v>124</v>
      </c>
      <c r="B1" s="17" t="s">
        <v>125</v>
      </c>
      <c r="C1" s="17" t="s">
        <v>126</v>
      </c>
      <c r="E1" s="69" t="s">
        <v>160</v>
      </c>
      <c r="F1" s="69" t="s">
        <v>126</v>
      </c>
    </row>
    <row r="2" spans="1:6" s="5" customFormat="1">
      <c r="A2" s="5" t="s">
        <v>64</v>
      </c>
      <c r="B2" t="s">
        <v>15</v>
      </c>
      <c r="C2" t="s">
        <v>31</v>
      </c>
      <c r="E2" s="70" t="s">
        <v>64</v>
      </c>
      <c r="F2" s="71" t="s">
        <v>31</v>
      </c>
    </row>
    <row r="3" spans="1:6" s="5" customFormat="1">
      <c r="A3" s="5" t="s">
        <v>63</v>
      </c>
      <c r="B3" t="s">
        <v>13</v>
      </c>
      <c r="C3" t="s">
        <v>14</v>
      </c>
      <c r="E3" s="70" t="s">
        <v>63</v>
      </c>
      <c r="F3" s="71" t="s">
        <v>14</v>
      </c>
    </row>
    <row r="4" spans="1:6" s="5" customFormat="1">
      <c r="A4" s="5" t="s">
        <v>76</v>
      </c>
      <c r="B4" t="s">
        <v>48</v>
      </c>
      <c r="C4" t="s">
        <v>49</v>
      </c>
      <c r="E4" s="70" t="s">
        <v>76</v>
      </c>
      <c r="F4" s="71" t="s">
        <v>49</v>
      </c>
    </row>
    <row r="5" spans="1:6" s="5" customFormat="1">
      <c r="A5" s="5" t="s">
        <v>59</v>
      </c>
      <c r="B5" t="s">
        <v>5</v>
      </c>
      <c r="C5" t="s">
        <v>37</v>
      </c>
      <c r="E5" s="70" t="s">
        <v>59</v>
      </c>
      <c r="F5" s="71" t="s">
        <v>34</v>
      </c>
    </row>
    <row r="6" spans="1:6" s="5" customFormat="1">
      <c r="A6" s="5" t="s">
        <v>77</v>
      </c>
      <c r="B6" t="s">
        <v>39</v>
      </c>
      <c r="C6" t="s">
        <v>40</v>
      </c>
      <c r="E6" s="70" t="s">
        <v>77</v>
      </c>
      <c r="F6" s="71" t="s">
        <v>40</v>
      </c>
    </row>
    <row r="7" spans="1:6" s="5" customFormat="1">
      <c r="A7" s="5" t="s">
        <v>62</v>
      </c>
      <c r="B7" t="s">
        <v>11</v>
      </c>
      <c r="C7" t="s">
        <v>12</v>
      </c>
      <c r="E7" s="70" t="s">
        <v>62</v>
      </c>
      <c r="F7" s="71" t="s">
        <v>12</v>
      </c>
    </row>
    <row r="8" spans="1:6" s="5" customFormat="1">
      <c r="A8" s="5" t="s">
        <v>60</v>
      </c>
      <c r="B8" t="s">
        <v>6</v>
      </c>
      <c r="C8" t="s">
        <v>7</v>
      </c>
      <c r="E8" s="70" t="s">
        <v>60</v>
      </c>
      <c r="F8" s="71" t="s">
        <v>7</v>
      </c>
    </row>
    <row r="9" spans="1:6" s="5" customFormat="1">
      <c r="A9" s="5" t="s">
        <v>78</v>
      </c>
      <c r="B9" t="s">
        <v>43</v>
      </c>
      <c r="C9" t="s">
        <v>44</v>
      </c>
      <c r="E9" s="70" t="s">
        <v>78</v>
      </c>
      <c r="F9" s="71" t="s">
        <v>44</v>
      </c>
    </row>
    <row r="10" spans="1:6" s="5" customFormat="1">
      <c r="A10" s="5" t="s">
        <v>80</v>
      </c>
      <c r="B10" t="s">
        <v>50</v>
      </c>
      <c r="C10" t="s">
        <v>51</v>
      </c>
      <c r="E10" s="70" t="s">
        <v>80</v>
      </c>
      <c r="F10" s="71" t="s">
        <v>51</v>
      </c>
    </row>
    <row r="11" spans="1:6" s="5" customFormat="1">
      <c r="A11" s="5" t="s">
        <v>72</v>
      </c>
      <c r="B11" t="s">
        <v>35</v>
      </c>
      <c r="C11" t="s">
        <v>36</v>
      </c>
      <c r="E11" s="70" t="s">
        <v>72</v>
      </c>
      <c r="F11" s="71" t="s">
        <v>36</v>
      </c>
    </row>
    <row r="12" spans="1:6" s="5" customFormat="1">
      <c r="A12" s="5" t="s">
        <v>61</v>
      </c>
      <c r="B12" t="s">
        <v>8</v>
      </c>
      <c r="C12" t="s">
        <v>10</v>
      </c>
      <c r="E12" s="70" t="s">
        <v>61</v>
      </c>
      <c r="F12" s="71" t="s">
        <v>10</v>
      </c>
    </row>
    <row r="13" spans="1:6" s="5" customFormat="1">
      <c r="A13" s="5" t="s">
        <v>66</v>
      </c>
      <c r="B13" t="s">
        <v>19</v>
      </c>
      <c r="C13" t="s">
        <v>20</v>
      </c>
      <c r="E13" s="70" t="s">
        <v>161</v>
      </c>
      <c r="F13" s="71" t="s">
        <v>159</v>
      </c>
    </row>
    <row r="14" spans="1:6" s="5" customFormat="1">
      <c r="A14" s="5" t="s">
        <v>81</v>
      </c>
      <c r="B14" t="s">
        <v>55</v>
      </c>
      <c r="C14" t="s">
        <v>53</v>
      </c>
      <c r="E14" s="70" t="s">
        <v>162</v>
      </c>
      <c r="F14" s="71" t="s">
        <v>163</v>
      </c>
    </row>
    <row r="15" spans="1:6" s="5" customFormat="1">
      <c r="A15" s="5" t="s">
        <v>70</v>
      </c>
      <c r="B15" t="s">
        <v>25</v>
      </c>
      <c r="C15" t="s">
        <v>26</v>
      </c>
      <c r="E15" s="70" t="s">
        <v>70</v>
      </c>
      <c r="F15" s="71" t="s">
        <v>26</v>
      </c>
    </row>
    <row r="16" spans="1:6" s="5" customFormat="1">
      <c r="A16" s="5" t="s">
        <v>68</v>
      </c>
      <c r="B16" t="s">
        <v>23</v>
      </c>
      <c r="C16" t="s">
        <v>30</v>
      </c>
      <c r="E16" s="70" t="s">
        <v>68</v>
      </c>
      <c r="F16" s="71" t="s">
        <v>30</v>
      </c>
    </row>
    <row r="17" spans="1:6" s="5" customFormat="1">
      <c r="A17" s="5" t="s">
        <v>69</v>
      </c>
      <c r="B17" t="s">
        <v>24</v>
      </c>
      <c r="C17" t="s">
        <v>123</v>
      </c>
      <c r="E17" s="70" t="s">
        <v>164</v>
      </c>
      <c r="F17" s="71" t="s">
        <v>165</v>
      </c>
    </row>
    <row r="18" spans="1:6" s="5" customFormat="1">
      <c r="A18" s="5" t="s">
        <v>67</v>
      </c>
      <c r="B18" t="s">
        <v>21</v>
      </c>
      <c r="C18" t="s">
        <v>22</v>
      </c>
      <c r="E18" s="70" t="s">
        <v>67</v>
      </c>
      <c r="F18" s="71" t="s">
        <v>22</v>
      </c>
    </row>
    <row r="19" spans="1:6" s="5" customFormat="1">
      <c r="A19" s="5" t="s">
        <v>65</v>
      </c>
      <c r="B19" t="s">
        <v>17</v>
      </c>
      <c r="C19" t="s">
        <v>18</v>
      </c>
      <c r="E19" s="70" t="s">
        <v>168</v>
      </c>
      <c r="F19" s="71" t="s">
        <v>169</v>
      </c>
    </row>
    <row r="20" spans="1:6" s="5" customFormat="1">
      <c r="A20" s="5" t="s">
        <v>82</v>
      </c>
      <c r="B20" t="s">
        <v>45</v>
      </c>
      <c r="C20" t="s">
        <v>46</v>
      </c>
      <c r="E20" s="70" t="s">
        <v>166</v>
      </c>
      <c r="F20" s="71" t="s">
        <v>167</v>
      </c>
    </row>
    <row r="21" spans="1:6" s="5" customFormat="1">
      <c r="A21" s="5" t="s">
        <v>83</v>
      </c>
      <c r="B21" t="s">
        <v>41</v>
      </c>
      <c r="C21" t="s">
        <v>42</v>
      </c>
      <c r="E21" s="70" t="s">
        <v>83</v>
      </c>
      <c r="F21" s="71" t="s">
        <v>42</v>
      </c>
    </row>
    <row r="22" spans="1:6" s="5" customFormat="1">
      <c r="A22" s="5" t="s">
        <v>73</v>
      </c>
      <c r="B22" t="s">
        <v>74</v>
      </c>
      <c r="C22" t="s">
        <v>74</v>
      </c>
      <c r="E22" s="70" t="s">
        <v>73</v>
      </c>
      <c r="F22" s="71" t="s">
        <v>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workbookViewId="0">
      <selection activeCell="H4" sqref="H4:K25"/>
    </sheetView>
  </sheetViews>
  <sheetFormatPr baseColWidth="10" defaultRowHeight="15"/>
  <cols>
    <col min="1" max="1" width="17.5703125" bestFit="1" customWidth="1"/>
    <col min="2" max="2" width="22.42578125" bestFit="1" customWidth="1"/>
    <col min="3" max="3" width="4" bestFit="1" customWidth="1"/>
    <col min="4" max="4" width="3" bestFit="1" customWidth="1"/>
    <col min="5" max="5" width="12.5703125" bestFit="1" customWidth="1"/>
  </cols>
  <sheetData>
    <row r="3" spans="1:11">
      <c r="A3" s="8" t="s">
        <v>117</v>
      </c>
      <c r="B3" s="8" t="s">
        <v>101</v>
      </c>
    </row>
    <row r="4" spans="1:11">
      <c r="A4" s="8" t="s">
        <v>95</v>
      </c>
      <c r="B4">
        <v>1</v>
      </c>
      <c r="C4">
        <v>2</v>
      </c>
      <c r="D4">
        <v>3</v>
      </c>
      <c r="E4" t="s">
        <v>96</v>
      </c>
      <c r="H4" t="s">
        <v>122</v>
      </c>
      <c r="I4" t="s">
        <v>119</v>
      </c>
      <c r="J4" t="s">
        <v>120</v>
      </c>
      <c r="K4" t="s">
        <v>121</v>
      </c>
    </row>
    <row r="5" spans="1:11">
      <c r="A5" s="9" t="s">
        <v>64</v>
      </c>
      <c r="B5" s="10"/>
      <c r="C5" s="10">
        <v>90</v>
      </c>
      <c r="D5" s="10">
        <v>15</v>
      </c>
      <c r="E5" s="10">
        <v>105</v>
      </c>
      <c r="H5" t="s">
        <v>64</v>
      </c>
      <c r="J5">
        <v>90</v>
      </c>
      <c r="K5">
        <v>15</v>
      </c>
    </row>
    <row r="6" spans="1:11">
      <c r="A6" s="9" t="s">
        <v>63</v>
      </c>
      <c r="B6" s="10">
        <v>31</v>
      </c>
      <c r="C6" s="10">
        <v>6</v>
      </c>
      <c r="D6" s="10"/>
      <c r="E6" s="10">
        <v>37</v>
      </c>
      <c r="H6" t="s">
        <v>63</v>
      </c>
      <c r="I6">
        <v>31</v>
      </c>
      <c r="J6">
        <v>6</v>
      </c>
    </row>
    <row r="7" spans="1:11">
      <c r="A7" s="9" t="s">
        <v>76</v>
      </c>
      <c r="B7" s="10">
        <v>1</v>
      </c>
      <c r="C7" s="10"/>
      <c r="D7" s="10"/>
      <c r="E7" s="10">
        <v>1</v>
      </c>
      <c r="H7" t="s">
        <v>76</v>
      </c>
      <c r="I7">
        <v>1</v>
      </c>
    </row>
    <row r="8" spans="1:11">
      <c r="A8" s="9" t="s">
        <v>59</v>
      </c>
      <c r="B8" s="10">
        <v>33</v>
      </c>
      <c r="C8" s="10">
        <v>42</v>
      </c>
      <c r="D8" s="10">
        <v>6</v>
      </c>
      <c r="E8" s="10">
        <v>81</v>
      </c>
      <c r="H8" t="s">
        <v>59</v>
      </c>
      <c r="I8">
        <v>33</v>
      </c>
      <c r="J8">
        <v>42</v>
      </c>
      <c r="K8">
        <v>6</v>
      </c>
    </row>
    <row r="9" spans="1:11">
      <c r="A9" s="9" t="s">
        <v>77</v>
      </c>
      <c r="B9" s="10">
        <v>2</v>
      </c>
      <c r="C9" s="10"/>
      <c r="D9" s="10"/>
      <c r="E9" s="10">
        <v>2</v>
      </c>
      <c r="H9" t="s">
        <v>77</v>
      </c>
      <c r="I9">
        <v>2</v>
      </c>
    </row>
    <row r="10" spans="1:11">
      <c r="A10" s="9" t="s">
        <v>62</v>
      </c>
      <c r="B10" s="10">
        <v>1</v>
      </c>
      <c r="C10" s="10">
        <v>12</v>
      </c>
      <c r="D10" s="10"/>
      <c r="E10" s="10">
        <v>13</v>
      </c>
      <c r="H10" t="s">
        <v>62</v>
      </c>
      <c r="I10">
        <v>1</v>
      </c>
      <c r="J10">
        <v>12</v>
      </c>
    </row>
    <row r="11" spans="1:11">
      <c r="A11" s="9" t="s">
        <v>60</v>
      </c>
      <c r="B11" s="10"/>
      <c r="C11" s="10">
        <v>2</v>
      </c>
      <c r="D11" s="10">
        <v>3</v>
      </c>
      <c r="E11" s="10">
        <v>5</v>
      </c>
      <c r="H11" t="s">
        <v>60</v>
      </c>
      <c r="J11">
        <v>2</v>
      </c>
      <c r="K11">
        <v>3</v>
      </c>
    </row>
    <row r="12" spans="1:11">
      <c r="A12" s="9" t="s">
        <v>78</v>
      </c>
      <c r="B12" s="10">
        <v>1</v>
      </c>
      <c r="C12" s="10"/>
      <c r="D12" s="10"/>
      <c r="E12" s="10">
        <v>1</v>
      </c>
      <c r="H12" t="s">
        <v>78</v>
      </c>
      <c r="I12">
        <v>1</v>
      </c>
    </row>
    <row r="13" spans="1:11">
      <c r="A13" s="9" t="s">
        <v>80</v>
      </c>
      <c r="B13" s="10">
        <v>17</v>
      </c>
      <c r="C13" s="10"/>
      <c r="D13" s="10"/>
      <c r="E13" s="10">
        <v>17</v>
      </c>
      <c r="H13" t="s">
        <v>80</v>
      </c>
      <c r="I13">
        <v>17</v>
      </c>
    </row>
    <row r="14" spans="1:11">
      <c r="A14" s="9" t="s">
        <v>72</v>
      </c>
      <c r="B14" s="10"/>
      <c r="C14" s="10"/>
      <c r="D14" s="10">
        <v>3</v>
      </c>
      <c r="E14" s="10">
        <v>3</v>
      </c>
      <c r="H14" t="s">
        <v>72</v>
      </c>
      <c r="K14">
        <v>3</v>
      </c>
    </row>
    <row r="15" spans="1:11">
      <c r="A15" s="9" t="s">
        <v>61</v>
      </c>
      <c r="B15" s="10">
        <v>5</v>
      </c>
      <c r="C15" s="10">
        <v>84</v>
      </c>
      <c r="D15" s="10">
        <v>6</v>
      </c>
      <c r="E15" s="10">
        <v>95</v>
      </c>
      <c r="H15" t="s">
        <v>61</v>
      </c>
      <c r="I15">
        <v>5</v>
      </c>
      <c r="J15">
        <v>84</v>
      </c>
      <c r="K15">
        <v>6</v>
      </c>
    </row>
    <row r="16" spans="1:11">
      <c r="A16" s="9" t="s">
        <v>66</v>
      </c>
      <c r="B16" s="10"/>
      <c r="C16" s="10">
        <v>22</v>
      </c>
      <c r="D16" s="10"/>
      <c r="E16" s="10">
        <v>22</v>
      </c>
      <c r="H16" t="s">
        <v>66</v>
      </c>
      <c r="J16">
        <v>22</v>
      </c>
    </row>
    <row r="17" spans="1:11">
      <c r="A17" s="9" t="s">
        <v>81</v>
      </c>
      <c r="B17" s="10">
        <v>4</v>
      </c>
      <c r="C17" s="10"/>
      <c r="D17" s="10"/>
      <c r="E17" s="10">
        <v>4</v>
      </c>
      <c r="H17" t="s">
        <v>81</v>
      </c>
      <c r="I17">
        <v>4</v>
      </c>
    </row>
    <row r="18" spans="1:11">
      <c r="A18" s="9" t="s">
        <v>70</v>
      </c>
      <c r="B18" s="10"/>
      <c r="C18" s="10">
        <v>16</v>
      </c>
      <c r="D18" s="10"/>
      <c r="E18" s="10">
        <v>16</v>
      </c>
      <c r="H18" t="s">
        <v>70</v>
      </c>
      <c r="J18">
        <v>16</v>
      </c>
    </row>
    <row r="19" spans="1:11">
      <c r="A19" s="9" t="s">
        <v>68</v>
      </c>
      <c r="B19" s="10">
        <v>27</v>
      </c>
      <c r="C19" s="10">
        <v>6</v>
      </c>
      <c r="D19" s="10"/>
      <c r="E19" s="10">
        <v>33</v>
      </c>
      <c r="H19" t="s">
        <v>68</v>
      </c>
      <c r="I19">
        <v>27</v>
      </c>
      <c r="J19">
        <v>6</v>
      </c>
    </row>
    <row r="20" spans="1:11">
      <c r="A20" s="9" t="s">
        <v>69</v>
      </c>
      <c r="B20" s="10"/>
      <c r="C20" s="10">
        <v>6</v>
      </c>
      <c r="D20" s="10"/>
      <c r="E20" s="10">
        <v>6</v>
      </c>
      <c r="H20" t="s">
        <v>69</v>
      </c>
      <c r="J20">
        <v>6</v>
      </c>
    </row>
    <row r="21" spans="1:11">
      <c r="A21" s="9" t="s">
        <v>67</v>
      </c>
      <c r="B21" s="10">
        <v>5</v>
      </c>
      <c r="C21" s="10">
        <v>22</v>
      </c>
      <c r="D21" s="10">
        <v>3</v>
      </c>
      <c r="E21" s="10">
        <v>30</v>
      </c>
      <c r="H21" t="s">
        <v>67</v>
      </c>
      <c r="I21">
        <v>5</v>
      </c>
      <c r="J21">
        <v>22</v>
      </c>
      <c r="K21">
        <v>3</v>
      </c>
    </row>
    <row r="22" spans="1:11">
      <c r="A22" s="9" t="s">
        <v>65</v>
      </c>
      <c r="B22" s="10"/>
      <c r="C22" s="10">
        <v>32</v>
      </c>
      <c r="D22" s="10"/>
      <c r="E22" s="10">
        <v>32</v>
      </c>
      <c r="H22" t="s">
        <v>65</v>
      </c>
      <c r="J22">
        <v>32</v>
      </c>
    </row>
    <row r="23" spans="1:11">
      <c r="A23" s="9" t="s">
        <v>73</v>
      </c>
      <c r="B23" s="10"/>
      <c r="C23" s="10"/>
      <c r="D23" s="10">
        <v>15</v>
      </c>
      <c r="E23" s="10">
        <v>15</v>
      </c>
      <c r="H23" t="s">
        <v>73</v>
      </c>
      <c r="K23">
        <v>15</v>
      </c>
    </row>
    <row r="24" spans="1:11">
      <c r="A24" s="9" t="s">
        <v>82</v>
      </c>
      <c r="B24" s="10">
        <v>3</v>
      </c>
      <c r="C24" s="10"/>
      <c r="D24" s="10"/>
      <c r="E24" s="10">
        <v>3</v>
      </c>
      <c r="H24" t="s">
        <v>82</v>
      </c>
      <c r="I24">
        <v>3</v>
      </c>
    </row>
    <row r="25" spans="1:11">
      <c r="A25" s="9" t="s">
        <v>83</v>
      </c>
      <c r="B25" s="10">
        <v>11</v>
      </c>
      <c r="C25" s="10"/>
      <c r="D25" s="10"/>
      <c r="E25" s="10">
        <v>11</v>
      </c>
      <c r="H25" t="s">
        <v>83</v>
      </c>
      <c r="I25">
        <v>11</v>
      </c>
    </row>
    <row r="26" spans="1:11">
      <c r="A26" s="9" t="s">
        <v>96</v>
      </c>
      <c r="B26" s="10">
        <v>141</v>
      </c>
      <c r="C26" s="10">
        <v>340</v>
      </c>
      <c r="D26" s="10">
        <v>51</v>
      </c>
      <c r="E26" s="10">
        <v>532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38"/>
  <sheetViews>
    <sheetView zoomScale="80" zoomScaleNormal="80" workbookViewId="0">
      <selection activeCell="A4" sqref="A4:AL26"/>
    </sheetView>
  </sheetViews>
  <sheetFormatPr baseColWidth="10" defaultRowHeight="15"/>
  <cols>
    <col min="1" max="1" width="18.42578125" bestFit="1" customWidth="1"/>
    <col min="2" max="2" width="22.42578125" bestFit="1" customWidth="1"/>
    <col min="3" max="4" width="3" bestFit="1" customWidth="1"/>
    <col min="5" max="5" width="2" bestFit="1" customWidth="1"/>
    <col min="6" max="37" width="3" bestFit="1" customWidth="1"/>
    <col min="38" max="38" width="12.5703125" bestFit="1" customWidth="1"/>
  </cols>
  <sheetData>
    <row r="2" spans="1:43">
      <c r="AQ2" t="s">
        <v>118</v>
      </c>
    </row>
    <row r="3" spans="1:43">
      <c r="A3" s="8" t="s">
        <v>100</v>
      </c>
      <c r="B3" s="8" t="s">
        <v>101</v>
      </c>
      <c r="AO3" s="10">
        <v>6</v>
      </c>
      <c r="AP3">
        <v>3</v>
      </c>
      <c r="AQ3">
        <f>ROUND((AO3-1)/(LN(AP3)),2)</f>
        <v>4.55</v>
      </c>
    </row>
    <row r="4" spans="1:43">
      <c r="A4" s="8" t="s">
        <v>95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  <c r="AH4">
        <v>33</v>
      </c>
      <c r="AI4">
        <v>34</v>
      </c>
      <c r="AJ4">
        <v>35</v>
      </c>
      <c r="AK4">
        <v>36</v>
      </c>
      <c r="AL4" t="s">
        <v>96</v>
      </c>
      <c r="AO4" s="10">
        <v>11</v>
      </c>
      <c r="AP4" s="10">
        <v>7</v>
      </c>
      <c r="AQ4">
        <f t="shared" ref="AQ4:AQ38" si="0">ROUND((AO4-1)/(LN(AP4)),2)</f>
        <v>5.14</v>
      </c>
    </row>
    <row r="5" spans="1:43">
      <c r="A5" s="9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>
        <v>2</v>
      </c>
      <c r="O5" s="10">
        <v>1</v>
      </c>
      <c r="P5" s="10">
        <v>2</v>
      </c>
      <c r="Q5" s="10">
        <v>4</v>
      </c>
      <c r="R5" s="10">
        <v>2</v>
      </c>
      <c r="S5" s="10">
        <v>2</v>
      </c>
      <c r="T5" s="10">
        <v>2</v>
      </c>
      <c r="U5" s="10">
        <v>4</v>
      </c>
      <c r="V5" s="10">
        <v>7</v>
      </c>
      <c r="W5" s="10">
        <v>3</v>
      </c>
      <c r="X5" s="10">
        <v>5</v>
      </c>
      <c r="Y5" s="10">
        <v>11</v>
      </c>
      <c r="Z5" s="10"/>
      <c r="AA5" s="10"/>
      <c r="AB5" s="10"/>
      <c r="AC5" s="10"/>
      <c r="AD5" s="10">
        <v>2</v>
      </c>
      <c r="AE5" s="10">
        <v>1</v>
      </c>
      <c r="AF5" s="10"/>
      <c r="AG5" s="10"/>
      <c r="AH5" s="10"/>
      <c r="AI5" s="10">
        <v>1</v>
      </c>
      <c r="AJ5" s="10"/>
      <c r="AK5" s="10">
        <v>1</v>
      </c>
      <c r="AL5" s="10">
        <v>50</v>
      </c>
      <c r="AO5" s="10">
        <v>21</v>
      </c>
      <c r="AP5">
        <v>3</v>
      </c>
      <c r="AQ5">
        <f t="shared" si="0"/>
        <v>18.2</v>
      </c>
    </row>
    <row r="6" spans="1:43">
      <c r="A6" s="9" t="s">
        <v>63</v>
      </c>
      <c r="B6" s="10">
        <v>4</v>
      </c>
      <c r="C6" s="10">
        <v>3</v>
      </c>
      <c r="D6" s="10">
        <v>8</v>
      </c>
      <c r="E6" s="10"/>
      <c r="F6" s="10">
        <v>1</v>
      </c>
      <c r="G6" s="10"/>
      <c r="H6" s="10">
        <v>1</v>
      </c>
      <c r="I6" s="10">
        <v>2</v>
      </c>
      <c r="J6" s="10">
        <v>5</v>
      </c>
      <c r="K6" s="10">
        <v>4</v>
      </c>
      <c r="L6" s="10">
        <v>2</v>
      </c>
      <c r="M6" s="10">
        <v>1</v>
      </c>
      <c r="N6" s="10"/>
      <c r="O6" s="10">
        <v>1</v>
      </c>
      <c r="P6" s="10">
        <v>1</v>
      </c>
      <c r="Q6" s="10"/>
      <c r="R6" s="10"/>
      <c r="S6" s="10">
        <v>1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>
        <v>34</v>
      </c>
      <c r="AO6" s="10">
        <v>8</v>
      </c>
      <c r="AP6">
        <v>5</v>
      </c>
      <c r="AQ6">
        <f t="shared" si="0"/>
        <v>4.3499999999999996</v>
      </c>
    </row>
    <row r="7" spans="1:43">
      <c r="A7" s="9" t="s">
        <v>76</v>
      </c>
      <c r="B7" s="10"/>
      <c r="C7" s="10"/>
      <c r="D7" s="10"/>
      <c r="E7" s="10">
        <v>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>
        <v>1</v>
      </c>
      <c r="AO7" s="10">
        <v>16</v>
      </c>
      <c r="AP7">
        <v>4</v>
      </c>
      <c r="AQ7">
        <f t="shared" si="0"/>
        <v>10.82</v>
      </c>
    </row>
    <row r="8" spans="1:43">
      <c r="A8" s="9" t="s">
        <v>59</v>
      </c>
      <c r="B8" s="10">
        <v>1</v>
      </c>
      <c r="C8" s="10">
        <v>2</v>
      </c>
      <c r="D8" s="10">
        <v>3</v>
      </c>
      <c r="E8" s="10">
        <v>1</v>
      </c>
      <c r="F8" s="10"/>
      <c r="G8" s="10">
        <v>9</v>
      </c>
      <c r="H8" s="10">
        <v>2</v>
      </c>
      <c r="I8" s="10">
        <v>1</v>
      </c>
      <c r="J8" s="10">
        <v>5</v>
      </c>
      <c r="K8" s="10">
        <v>5</v>
      </c>
      <c r="L8" s="10">
        <v>3</v>
      </c>
      <c r="M8" s="10">
        <v>1</v>
      </c>
      <c r="N8" s="10">
        <v>2</v>
      </c>
      <c r="O8" s="10">
        <v>3</v>
      </c>
      <c r="P8" s="10">
        <v>4</v>
      </c>
      <c r="Q8" s="10">
        <v>1</v>
      </c>
      <c r="R8" s="10">
        <v>2</v>
      </c>
      <c r="S8" s="10">
        <v>2</v>
      </c>
      <c r="T8" s="10">
        <v>1</v>
      </c>
      <c r="U8" s="10">
        <v>1</v>
      </c>
      <c r="V8" s="10">
        <v>2</v>
      </c>
      <c r="W8" s="10"/>
      <c r="X8" s="10">
        <v>2</v>
      </c>
      <c r="Y8" s="10">
        <v>1</v>
      </c>
      <c r="Z8" s="10"/>
      <c r="AA8" s="10">
        <v>1</v>
      </c>
      <c r="AB8" s="10"/>
      <c r="AC8" s="10">
        <v>1</v>
      </c>
      <c r="AD8" s="10"/>
      <c r="AE8" s="10"/>
      <c r="AF8" s="10"/>
      <c r="AG8" s="10"/>
      <c r="AH8" s="10"/>
      <c r="AI8" s="10"/>
      <c r="AJ8" s="10"/>
      <c r="AK8" s="10"/>
      <c r="AL8" s="10">
        <v>56</v>
      </c>
      <c r="AO8" s="10">
        <v>11</v>
      </c>
      <c r="AP8">
        <v>2</v>
      </c>
      <c r="AQ8">
        <f t="shared" si="0"/>
        <v>14.43</v>
      </c>
    </row>
    <row r="9" spans="1:43">
      <c r="A9" s="9" t="s">
        <v>77</v>
      </c>
      <c r="B9" s="10"/>
      <c r="C9" s="10">
        <v>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>
        <v>2</v>
      </c>
      <c r="AO9" s="10">
        <v>10</v>
      </c>
      <c r="AP9">
        <v>4</v>
      </c>
      <c r="AQ9">
        <f t="shared" si="0"/>
        <v>6.49</v>
      </c>
    </row>
    <row r="10" spans="1:43">
      <c r="A10" s="9" t="s">
        <v>62</v>
      </c>
      <c r="B10" s="10"/>
      <c r="C10" s="10"/>
      <c r="D10" s="10"/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2</v>
      </c>
      <c r="V10" s="10">
        <v>2</v>
      </c>
      <c r="W10" s="10">
        <v>1</v>
      </c>
      <c r="X10" s="10">
        <v>1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>
        <v>7</v>
      </c>
      <c r="AO10" s="10">
        <v>10</v>
      </c>
      <c r="AP10">
        <v>5</v>
      </c>
      <c r="AQ10">
        <f t="shared" si="0"/>
        <v>5.59</v>
      </c>
    </row>
    <row r="11" spans="1:43">
      <c r="A11" s="9" t="s">
        <v>60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1</v>
      </c>
      <c r="T11" s="10"/>
      <c r="U11" s="10"/>
      <c r="V11" s="10"/>
      <c r="W11" s="10"/>
      <c r="X11" s="10"/>
      <c r="Y11" s="10"/>
      <c r="Z11" s="10"/>
      <c r="AA11" s="10"/>
      <c r="AB11" s="10">
        <v>1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>
        <v>2</v>
      </c>
      <c r="AO11" s="10">
        <v>12</v>
      </c>
      <c r="AP11">
        <v>4</v>
      </c>
      <c r="AQ11">
        <f t="shared" si="0"/>
        <v>7.93</v>
      </c>
    </row>
    <row r="12" spans="1:43">
      <c r="A12" s="9" t="s">
        <v>78</v>
      </c>
      <c r="B12" s="10"/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>
        <v>1</v>
      </c>
      <c r="AO12" s="10">
        <v>14</v>
      </c>
      <c r="AP12">
        <v>5</v>
      </c>
      <c r="AQ12">
        <f t="shared" si="0"/>
        <v>8.08</v>
      </c>
    </row>
    <row r="13" spans="1:43">
      <c r="A13" s="9" t="s">
        <v>80</v>
      </c>
      <c r="B13" s="10"/>
      <c r="C13" s="10"/>
      <c r="D13" s="10"/>
      <c r="E13" s="10"/>
      <c r="F13" s="10">
        <v>9</v>
      </c>
      <c r="G13" s="10"/>
      <c r="H13" s="10"/>
      <c r="I13" s="10">
        <v>1</v>
      </c>
      <c r="J13" s="10"/>
      <c r="K13" s="10">
        <v>2</v>
      </c>
      <c r="L13" s="10">
        <v>1</v>
      </c>
      <c r="M13" s="10">
        <v>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>
        <v>17</v>
      </c>
      <c r="AO13" s="10">
        <v>7</v>
      </c>
      <c r="AP13">
        <v>4</v>
      </c>
      <c r="AQ13">
        <f t="shared" si="0"/>
        <v>4.33</v>
      </c>
    </row>
    <row r="14" spans="1:43">
      <c r="A14" s="9" t="s">
        <v>72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>
        <v>1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>
        <v>1</v>
      </c>
      <c r="AO14" s="10">
        <v>15</v>
      </c>
      <c r="AP14">
        <v>6</v>
      </c>
      <c r="AQ14">
        <f t="shared" si="0"/>
        <v>7.81</v>
      </c>
    </row>
    <row r="15" spans="1:43">
      <c r="A15" s="9" t="s">
        <v>61</v>
      </c>
      <c r="B15" s="10"/>
      <c r="C15" s="10"/>
      <c r="D15" s="10"/>
      <c r="E15" s="10"/>
      <c r="F15" s="10"/>
      <c r="G15" s="10"/>
      <c r="H15" s="10">
        <v>1</v>
      </c>
      <c r="I15" s="10">
        <v>4</v>
      </c>
      <c r="J15" s="10"/>
      <c r="K15" s="10"/>
      <c r="L15" s="10"/>
      <c r="M15" s="10"/>
      <c r="N15" s="10">
        <v>5</v>
      </c>
      <c r="O15" s="10">
        <v>1</v>
      </c>
      <c r="P15" s="10">
        <v>4</v>
      </c>
      <c r="Q15" s="10">
        <v>2</v>
      </c>
      <c r="R15" s="10">
        <v>2</v>
      </c>
      <c r="S15" s="10">
        <v>2</v>
      </c>
      <c r="T15" s="10">
        <v>8</v>
      </c>
      <c r="U15" s="10">
        <v>8</v>
      </c>
      <c r="V15" s="10">
        <v>7</v>
      </c>
      <c r="W15" s="10">
        <v>2</v>
      </c>
      <c r="X15" s="10">
        <v>1</v>
      </c>
      <c r="Y15" s="10"/>
      <c r="Z15" s="10"/>
      <c r="AA15" s="10">
        <v>1</v>
      </c>
      <c r="AB15" s="10"/>
      <c r="AC15" s="10"/>
      <c r="AD15" s="10"/>
      <c r="AE15" s="10">
        <v>1</v>
      </c>
      <c r="AF15" s="10"/>
      <c r="AG15" s="10"/>
      <c r="AH15" s="10"/>
      <c r="AI15" s="10"/>
      <c r="AJ15" s="10"/>
      <c r="AK15" s="10"/>
      <c r="AL15" s="10">
        <v>49</v>
      </c>
      <c r="AO15" s="10">
        <v>29</v>
      </c>
      <c r="AP15">
        <v>6</v>
      </c>
      <c r="AQ15">
        <f t="shared" si="0"/>
        <v>15.63</v>
      </c>
    </row>
    <row r="16" spans="1:43">
      <c r="A16" s="9" t="s">
        <v>66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10</v>
      </c>
      <c r="O16" s="10"/>
      <c r="P16" s="10"/>
      <c r="Q16" s="10">
        <v>1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>
        <v>11</v>
      </c>
      <c r="AO16" s="10">
        <v>10</v>
      </c>
      <c r="AP16">
        <v>7</v>
      </c>
      <c r="AQ16">
        <f t="shared" si="0"/>
        <v>4.63</v>
      </c>
    </row>
    <row r="17" spans="1:43">
      <c r="A17" s="9" t="s">
        <v>81</v>
      </c>
      <c r="B17" s="10"/>
      <c r="C17" s="10"/>
      <c r="D17" s="10"/>
      <c r="E17" s="10"/>
      <c r="F17" s="10">
        <v>1</v>
      </c>
      <c r="G17" s="10"/>
      <c r="H17" s="10"/>
      <c r="I17" s="10"/>
      <c r="J17" s="10"/>
      <c r="K17" s="10">
        <v>2</v>
      </c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>
        <v>4</v>
      </c>
      <c r="AO17" s="10">
        <v>12</v>
      </c>
      <c r="AP17">
        <v>5</v>
      </c>
      <c r="AQ17">
        <f t="shared" si="0"/>
        <v>6.83</v>
      </c>
    </row>
    <row r="18" spans="1:43">
      <c r="A18" s="9" t="s">
        <v>70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1</v>
      </c>
      <c r="P18" s="10">
        <v>1</v>
      </c>
      <c r="Q18" s="10">
        <v>1</v>
      </c>
      <c r="R18" s="10">
        <v>2</v>
      </c>
      <c r="S18" s="10">
        <v>1</v>
      </c>
      <c r="T18" s="10">
        <v>1</v>
      </c>
      <c r="U18" s="10">
        <v>1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>
        <v>8</v>
      </c>
      <c r="AO18" s="10">
        <v>13</v>
      </c>
      <c r="AP18">
        <v>6</v>
      </c>
      <c r="AQ18">
        <f t="shared" si="0"/>
        <v>6.7</v>
      </c>
    </row>
    <row r="19" spans="1:43">
      <c r="A19" s="9" t="s">
        <v>68</v>
      </c>
      <c r="B19" s="10"/>
      <c r="C19" s="10">
        <v>1</v>
      </c>
      <c r="D19" s="10">
        <v>3</v>
      </c>
      <c r="E19" s="10"/>
      <c r="F19" s="10">
        <v>5</v>
      </c>
      <c r="G19" s="10">
        <v>2</v>
      </c>
      <c r="H19" s="10">
        <v>6</v>
      </c>
      <c r="I19" s="10">
        <v>2</v>
      </c>
      <c r="J19" s="10"/>
      <c r="K19" s="10"/>
      <c r="L19" s="10">
        <v>1</v>
      </c>
      <c r="M19" s="10">
        <v>7</v>
      </c>
      <c r="N19" s="10">
        <v>2</v>
      </c>
      <c r="O19" s="10"/>
      <c r="P19" s="10"/>
      <c r="Q19" s="10"/>
      <c r="R19" s="10"/>
      <c r="S19" s="10"/>
      <c r="T19" s="10">
        <v>1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>
        <v>30</v>
      </c>
      <c r="AO19" s="10">
        <v>10</v>
      </c>
      <c r="AP19">
        <v>5</v>
      </c>
      <c r="AQ19">
        <f t="shared" si="0"/>
        <v>5.59</v>
      </c>
    </row>
    <row r="20" spans="1:43">
      <c r="A20" s="9" t="s">
        <v>69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2</v>
      </c>
      <c r="U20" s="10"/>
      <c r="V20" s="10"/>
      <c r="W20" s="10">
        <v>1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3</v>
      </c>
      <c r="AO20" s="10">
        <v>9</v>
      </c>
      <c r="AP20">
        <v>6</v>
      </c>
      <c r="AQ20">
        <f t="shared" si="0"/>
        <v>4.46</v>
      </c>
    </row>
    <row r="21" spans="1:43">
      <c r="A21" s="9" t="s">
        <v>67</v>
      </c>
      <c r="B21" s="10">
        <v>1</v>
      </c>
      <c r="C21" s="10"/>
      <c r="D21" s="10"/>
      <c r="E21" s="10">
        <v>3</v>
      </c>
      <c r="F21" s="10"/>
      <c r="G21" s="10"/>
      <c r="H21" s="10"/>
      <c r="I21" s="10"/>
      <c r="J21" s="10">
        <v>1</v>
      </c>
      <c r="K21" s="10"/>
      <c r="L21" s="10"/>
      <c r="M21" s="10"/>
      <c r="N21" s="10"/>
      <c r="O21" s="10">
        <v>1</v>
      </c>
      <c r="P21" s="10"/>
      <c r="Q21" s="10"/>
      <c r="R21" s="10">
        <v>2</v>
      </c>
      <c r="S21" s="10"/>
      <c r="T21" s="10">
        <v>2</v>
      </c>
      <c r="U21" s="10">
        <v>2</v>
      </c>
      <c r="V21" s="10">
        <v>2</v>
      </c>
      <c r="W21" s="10">
        <v>1</v>
      </c>
      <c r="X21" s="10">
        <v>1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>
        <v>1</v>
      </c>
      <c r="AL21" s="10">
        <v>17</v>
      </c>
      <c r="AO21" s="10">
        <v>18</v>
      </c>
      <c r="AP21">
        <v>8</v>
      </c>
      <c r="AQ21">
        <f t="shared" si="0"/>
        <v>8.18</v>
      </c>
    </row>
    <row r="22" spans="1:43">
      <c r="A22" s="9" t="s">
        <v>65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8</v>
      </c>
      <c r="O22" s="10">
        <v>2</v>
      </c>
      <c r="P22" s="10"/>
      <c r="Q22" s="10">
        <v>4</v>
      </c>
      <c r="R22" s="10"/>
      <c r="S22" s="10"/>
      <c r="T22" s="10">
        <v>1</v>
      </c>
      <c r="U22" s="10">
        <v>1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16</v>
      </c>
      <c r="AO22" s="10">
        <v>19</v>
      </c>
      <c r="AP22">
        <v>7</v>
      </c>
      <c r="AQ22">
        <f t="shared" si="0"/>
        <v>9.25</v>
      </c>
    </row>
    <row r="23" spans="1:43">
      <c r="A23" s="9" t="s">
        <v>73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>
        <v>1</v>
      </c>
      <c r="AA23" s="10"/>
      <c r="AB23" s="10"/>
      <c r="AC23" s="10"/>
      <c r="AD23" s="10"/>
      <c r="AE23" s="10"/>
      <c r="AF23" s="10">
        <v>1</v>
      </c>
      <c r="AG23" s="10">
        <v>1</v>
      </c>
      <c r="AH23" s="10">
        <v>1</v>
      </c>
      <c r="AI23" s="10"/>
      <c r="AJ23" s="10">
        <v>1</v>
      </c>
      <c r="AK23" s="10"/>
      <c r="AL23" s="10">
        <v>5</v>
      </c>
      <c r="AO23" s="10">
        <v>20</v>
      </c>
      <c r="AP23">
        <v>5</v>
      </c>
      <c r="AQ23">
        <f t="shared" si="0"/>
        <v>11.81</v>
      </c>
    </row>
    <row r="24" spans="1:43">
      <c r="A24" s="9" t="s">
        <v>82</v>
      </c>
      <c r="B24" s="10"/>
      <c r="C24" s="10">
        <v>1</v>
      </c>
      <c r="D24" s="10"/>
      <c r="E24" s="10"/>
      <c r="F24" s="10"/>
      <c r="G24" s="10"/>
      <c r="H24" s="10"/>
      <c r="I24" s="10"/>
      <c r="J24" s="10">
        <v>1</v>
      </c>
      <c r="K24" s="10">
        <v>1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>
        <v>3</v>
      </c>
      <c r="AO24" s="10">
        <v>8</v>
      </c>
      <c r="AP24">
        <v>5</v>
      </c>
      <c r="AQ24">
        <f t="shared" si="0"/>
        <v>4.3499999999999996</v>
      </c>
    </row>
    <row r="25" spans="1:43">
      <c r="A25" s="9" t="s">
        <v>83</v>
      </c>
      <c r="B25" s="10"/>
      <c r="C25" s="10">
        <v>1</v>
      </c>
      <c r="D25" s="10">
        <v>7</v>
      </c>
      <c r="E25" s="10">
        <v>2</v>
      </c>
      <c r="F25" s="10"/>
      <c r="G25" s="10"/>
      <c r="H25" s="10"/>
      <c r="I25" s="10"/>
      <c r="J25" s="10"/>
      <c r="K25" s="10"/>
      <c r="L25" s="10"/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>
        <v>11</v>
      </c>
      <c r="AO25" s="10">
        <v>10</v>
      </c>
      <c r="AP25">
        <v>5</v>
      </c>
      <c r="AQ25">
        <f t="shared" si="0"/>
        <v>5.59</v>
      </c>
    </row>
    <row r="26" spans="1:43">
      <c r="A26" s="9" t="s">
        <v>96</v>
      </c>
      <c r="B26" s="10">
        <v>6</v>
      </c>
      <c r="C26" s="10">
        <v>11</v>
      </c>
      <c r="D26" s="10">
        <v>21</v>
      </c>
      <c r="E26" s="10">
        <v>8</v>
      </c>
      <c r="F26" s="10">
        <v>16</v>
      </c>
      <c r="G26" s="10">
        <v>11</v>
      </c>
      <c r="H26" s="10">
        <v>10</v>
      </c>
      <c r="I26" s="10">
        <v>10</v>
      </c>
      <c r="J26" s="10">
        <v>12</v>
      </c>
      <c r="K26" s="10">
        <v>14</v>
      </c>
      <c r="L26" s="10">
        <v>7</v>
      </c>
      <c r="M26" s="10">
        <v>15</v>
      </c>
      <c r="N26" s="10">
        <v>29</v>
      </c>
      <c r="O26" s="10">
        <v>10</v>
      </c>
      <c r="P26" s="10">
        <v>12</v>
      </c>
      <c r="Q26" s="10">
        <v>13</v>
      </c>
      <c r="R26" s="10">
        <v>10</v>
      </c>
      <c r="S26" s="10">
        <v>9</v>
      </c>
      <c r="T26" s="10">
        <v>18</v>
      </c>
      <c r="U26" s="10">
        <v>19</v>
      </c>
      <c r="V26" s="10">
        <v>20</v>
      </c>
      <c r="W26" s="10">
        <v>8</v>
      </c>
      <c r="X26" s="10">
        <v>10</v>
      </c>
      <c r="Y26" s="10">
        <v>12</v>
      </c>
      <c r="Z26" s="10">
        <v>1</v>
      </c>
      <c r="AA26" s="10">
        <v>2</v>
      </c>
      <c r="AB26" s="10">
        <v>2</v>
      </c>
      <c r="AC26" s="10">
        <v>1</v>
      </c>
      <c r="AD26" s="10">
        <v>2</v>
      </c>
      <c r="AE26" s="10">
        <v>2</v>
      </c>
      <c r="AF26" s="10">
        <v>1</v>
      </c>
      <c r="AG26" s="10">
        <v>1</v>
      </c>
      <c r="AH26" s="10">
        <v>1</v>
      </c>
      <c r="AI26" s="10">
        <v>1</v>
      </c>
      <c r="AJ26" s="10">
        <v>1</v>
      </c>
      <c r="AK26" s="10">
        <v>2</v>
      </c>
      <c r="AL26" s="10">
        <v>328</v>
      </c>
      <c r="AO26" s="10">
        <v>12</v>
      </c>
      <c r="AP26">
        <v>2</v>
      </c>
      <c r="AQ26">
        <f t="shared" si="0"/>
        <v>15.87</v>
      </c>
    </row>
    <row r="27" spans="1:43">
      <c r="B27">
        <v>3</v>
      </c>
      <c r="C27" s="10">
        <v>7</v>
      </c>
      <c r="D27">
        <v>3</v>
      </c>
      <c r="E27">
        <v>5</v>
      </c>
      <c r="F27">
        <v>4</v>
      </c>
      <c r="G27">
        <v>2</v>
      </c>
      <c r="H27">
        <v>4</v>
      </c>
      <c r="I27">
        <v>5</v>
      </c>
      <c r="J27">
        <v>4</v>
      </c>
      <c r="K27">
        <v>5</v>
      </c>
      <c r="L27">
        <v>4</v>
      </c>
      <c r="M27">
        <v>6</v>
      </c>
      <c r="N27">
        <v>6</v>
      </c>
      <c r="O27">
        <v>7</v>
      </c>
      <c r="P27">
        <v>5</v>
      </c>
      <c r="Q27">
        <v>6</v>
      </c>
      <c r="R27">
        <v>5</v>
      </c>
      <c r="S27">
        <v>6</v>
      </c>
      <c r="T27">
        <v>8</v>
      </c>
      <c r="U27">
        <v>7</v>
      </c>
      <c r="V27">
        <v>5</v>
      </c>
      <c r="W27">
        <v>5</v>
      </c>
      <c r="X27">
        <v>5</v>
      </c>
      <c r="Y27">
        <v>2</v>
      </c>
      <c r="Z27">
        <v>0</v>
      </c>
      <c r="AA27">
        <v>2</v>
      </c>
      <c r="AB27">
        <v>2</v>
      </c>
      <c r="AC27">
        <v>0</v>
      </c>
      <c r="AD27">
        <v>2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2</v>
      </c>
      <c r="AO27" s="10">
        <v>1</v>
      </c>
      <c r="AP27">
        <v>0</v>
      </c>
      <c r="AQ27" t="e">
        <f t="shared" si="0"/>
        <v>#NUM!</v>
      </c>
    </row>
    <row r="28" spans="1:43">
      <c r="AO28" s="10">
        <v>2</v>
      </c>
      <c r="AP28">
        <v>2</v>
      </c>
      <c r="AQ28">
        <f t="shared" si="0"/>
        <v>1.44</v>
      </c>
    </row>
    <row r="29" spans="1:43">
      <c r="AO29" s="10">
        <v>2</v>
      </c>
      <c r="AP29">
        <v>2</v>
      </c>
      <c r="AQ29">
        <f t="shared" si="0"/>
        <v>1.44</v>
      </c>
    </row>
    <row r="30" spans="1:43">
      <c r="AO30" s="10">
        <v>1</v>
      </c>
      <c r="AP30">
        <v>0</v>
      </c>
      <c r="AQ30" t="e">
        <f t="shared" si="0"/>
        <v>#NUM!</v>
      </c>
    </row>
    <row r="31" spans="1:43">
      <c r="AO31" s="10">
        <v>2</v>
      </c>
      <c r="AP31">
        <v>2</v>
      </c>
      <c r="AQ31">
        <f t="shared" si="0"/>
        <v>1.44</v>
      </c>
    </row>
    <row r="32" spans="1:43">
      <c r="AO32" s="10">
        <v>2</v>
      </c>
      <c r="AP32">
        <v>2</v>
      </c>
      <c r="AQ32">
        <f t="shared" si="0"/>
        <v>1.44</v>
      </c>
    </row>
    <row r="33" spans="41:43">
      <c r="AO33" s="10">
        <v>1</v>
      </c>
      <c r="AP33">
        <v>0</v>
      </c>
      <c r="AQ33" t="e">
        <f t="shared" si="0"/>
        <v>#NUM!</v>
      </c>
    </row>
    <row r="34" spans="41:43">
      <c r="AO34" s="10">
        <v>1</v>
      </c>
      <c r="AP34">
        <v>0</v>
      </c>
      <c r="AQ34" t="e">
        <f t="shared" si="0"/>
        <v>#NUM!</v>
      </c>
    </row>
    <row r="35" spans="41:43">
      <c r="AO35" s="10">
        <v>1</v>
      </c>
      <c r="AP35">
        <v>0</v>
      </c>
      <c r="AQ35" t="e">
        <f t="shared" si="0"/>
        <v>#NUM!</v>
      </c>
    </row>
    <row r="36" spans="41:43">
      <c r="AO36" s="10">
        <v>1</v>
      </c>
      <c r="AP36">
        <v>0</v>
      </c>
      <c r="AQ36" t="e">
        <f t="shared" si="0"/>
        <v>#NUM!</v>
      </c>
    </row>
    <row r="37" spans="41:43">
      <c r="AO37" s="10">
        <v>1</v>
      </c>
      <c r="AP37">
        <v>0</v>
      </c>
      <c r="AQ37" t="e">
        <f t="shared" si="0"/>
        <v>#NUM!</v>
      </c>
    </row>
    <row r="38" spans="41:43">
      <c r="AO38" s="10">
        <v>2</v>
      </c>
      <c r="AP38">
        <v>2</v>
      </c>
      <c r="AQ38">
        <f t="shared" si="0"/>
        <v>1.44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AreaReferencia</vt:lpstr>
      <vt:lpstr>AreaRestaurada</vt:lpstr>
      <vt:lpstr>AreaSinRestaurar</vt:lpstr>
      <vt:lpstr>CatDiam_BiomCarb</vt:lpstr>
      <vt:lpstr>SalidaSPSS</vt:lpstr>
      <vt:lpstr>TodasAreas</vt:lpstr>
      <vt:lpstr>ListaEspecies</vt:lpstr>
      <vt:lpstr>BloqueMatrizEspecies</vt:lpstr>
      <vt:lpstr>SitioMatrizEspecies</vt:lpstr>
      <vt:lpstr>Hoja2</vt:lpstr>
      <vt:lpstr>SitioIndice</vt:lpstr>
      <vt:lpstr>SitioSuma</vt:lpstr>
      <vt:lpstr>ResumenDatosSitio</vt:lpstr>
      <vt:lpstr>DatosRestauracion_00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OtroUsuario</dc:creator>
  <cp:lastModifiedBy>OtroUsuario</cp:lastModifiedBy>
  <dcterms:created xsi:type="dcterms:W3CDTF">2018-01-27T14:45:52Z</dcterms:created>
  <dcterms:modified xsi:type="dcterms:W3CDTF">2021-07-14T18:40:39Z</dcterms:modified>
</cp:coreProperties>
</file>