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overe\Desktop\"/>
    </mc:Choice>
  </mc:AlternateContent>
  <xr:revisionPtr revIDLastSave="0" documentId="13_ncr:1_{2592FDEE-7D83-4FCC-8E0B-573B5D5DDAAF}" xr6:coauthVersionLast="36" xr6:coauthVersionMax="36" xr10:uidLastSave="{00000000-0000-0000-0000-000000000000}"/>
  <bookViews>
    <workbookView xWindow="0" yWindow="0" windowWidth="18255" windowHeight="11895" xr2:uid="{867ADB08-E916-4557-B9BE-8E733F932628}"/>
  </bookViews>
  <sheets>
    <sheet name="README" sheetId="4" r:id="rId1"/>
    <sheet name="GPS data" sheetId="5" r:id="rId2"/>
    <sheet name="Dynamic Topography" sheetId="1" r:id="rId3"/>
    <sheet name="Shell Preservation" sheetId="8" r:id="rId4"/>
    <sheet name="Ages" sheetId="7" r:id="rId5"/>
    <sheet name="Global Mean Sea Level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D18" i="8"/>
  <c r="C18" i="8"/>
  <c r="B18" i="8"/>
  <c r="M21" i="7"/>
  <c r="M19" i="7"/>
  <c r="M13" i="7"/>
  <c r="M9" i="7"/>
  <c r="K3" i="6" l="1"/>
  <c r="N3" i="5" l="1"/>
  <c r="N4" i="5"/>
  <c r="N5" i="5"/>
  <c r="N6" i="5"/>
  <c r="N7" i="5"/>
  <c r="N8" i="5"/>
  <c r="N9" i="5"/>
  <c r="N10" i="5"/>
  <c r="N11" i="5"/>
  <c r="N12" i="5"/>
  <c r="N2" i="5"/>
  <c r="N3" i="6" l="1"/>
  <c r="O3" i="6" s="1"/>
  <c r="G3" i="6"/>
  <c r="F3" i="6"/>
  <c r="Q3" i="6" l="1"/>
  <c r="P3" i="6"/>
  <c r="G2" i="6"/>
  <c r="F2" i="6"/>
  <c r="M2" i="6" l="1"/>
  <c r="L2" i="6"/>
  <c r="N2" i="6" s="1"/>
  <c r="O2" i="6" s="1"/>
  <c r="Q2" i="6" l="1"/>
  <c r="P2" i="6"/>
  <c r="T3" i="5"/>
  <c r="T4" i="5"/>
  <c r="T5" i="5"/>
  <c r="T6" i="5"/>
  <c r="T7" i="5"/>
  <c r="T8" i="5"/>
  <c r="T9" i="5"/>
  <c r="T10" i="5"/>
  <c r="T11" i="5"/>
  <c r="T12" i="5"/>
  <c r="T2" i="5"/>
  <c r="E3" i="1"/>
  <c r="E4" i="1"/>
  <c r="E5" i="1"/>
  <c r="E6" i="1"/>
  <c r="E7" i="1"/>
  <c r="E8" i="1"/>
  <c r="E9" i="1"/>
  <c r="E10" i="1"/>
  <c r="E11" i="1"/>
  <c r="E12" i="1"/>
  <c r="E2" i="1"/>
  <c r="D9" i="1"/>
</calcChain>
</file>

<file path=xl/sharedStrings.xml><?xml version="1.0" encoding="utf-8"?>
<sst xmlns="http://schemas.openxmlformats.org/spreadsheetml/2006/main" count="254" uniqueCount="187">
  <si>
    <t>Model</t>
  </si>
  <si>
    <t>M1</t>
  </si>
  <si>
    <t>M2</t>
  </si>
  <si>
    <t>Muller et al., 2017</t>
  </si>
  <si>
    <t>M3</t>
  </si>
  <si>
    <t>M4</t>
  </si>
  <si>
    <t>M5</t>
  </si>
  <si>
    <t>M6</t>
  </si>
  <si>
    <t>M7</t>
  </si>
  <si>
    <t>Flament et al., 2015</t>
  </si>
  <si>
    <t>Case 1</t>
  </si>
  <si>
    <t>Case 2</t>
  </si>
  <si>
    <t>Case 3</t>
  </si>
  <si>
    <t>Case 4</t>
  </si>
  <si>
    <t>Reference</t>
  </si>
  <si>
    <t>Rate (M/ma)</t>
  </si>
  <si>
    <t>Dynamic Topography</t>
  </si>
  <si>
    <t>Sheet name</t>
  </si>
  <si>
    <t>Description</t>
  </si>
  <si>
    <t>Dynamic topography predictions extracted from https://www.earthbyte.org/ for Camarones, Argentina. Lat=-44.79, Lon=-65.73</t>
  </si>
  <si>
    <t>Topography change (m)</t>
  </si>
  <si>
    <t>Timing (Ma)</t>
  </si>
  <si>
    <t>Site</t>
  </si>
  <si>
    <t>Comment</t>
  </si>
  <si>
    <t>Roadcut</t>
  </si>
  <si>
    <t>acrbslx2</t>
  </si>
  <si>
    <t>Real-time Code</t>
  </si>
  <si>
    <t>ProXRT</t>
  </si>
  <si>
    <t>07:09:01pm</t>
  </si>
  <si>
    <t>acr1atop</t>
  </si>
  <si>
    <t>06:35:58pm</t>
  </si>
  <si>
    <t>acr1bbot</t>
  </si>
  <si>
    <t>06:40:09pm</t>
  </si>
  <si>
    <t>acr1bsl</t>
  </si>
  <si>
    <t>06:44:44pm</t>
  </si>
  <si>
    <t>acrcbot</t>
  </si>
  <si>
    <t>06:49:40pm</t>
  </si>
  <si>
    <t>acrctop</t>
  </si>
  <si>
    <t>06:50:44pm</t>
  </si>
  <si>
    <t>acr1ctop2</t>
  </si>
  <si>
    <t>06:58:54pm</t>
  </si>
  <si>
    <t>arcdbot</t>
  </si>
  <si>
    <t>07:02:03pm</t>
  </si>
  <si>
    <t>arcdtop</t>
  </si>
  <si>
    <t>07:03:13pm</t>
  </si>
  <si>
    <t>Caprock</t>
  </si>
  <si>
    <t>acc1</t>
  </si>
  <si>
    <t>08:32:33pm</t>
  </si>
  <si>
    <t>acc 1 bis</t>
  </si>
  <si>
    <t>08:38:55pm</t>
  </si>
  <si>
    <t>Original survey comment</t>
  </si>
  <si>
    <t>Top elevation of shell layers in the westernmost part of the outcrop</t>
  </si>
  <si>
    <t>Top elevation of shell layers in the easternmost part of the outcrop (towards Camarones town)</t>
  </si>
  <si>
    <t>Bottom elevation of shell layers in the easternmost part of the outcrop (towards Camarones town)</t>
  </si>
  <si>
    <t>Top elevation of shell layers towards the center of the outcrop</t>
  </si>
  <si>
    <t>Lower elevation of shell layers towards the center of the outcrop</t>
  </si>
  <si>
    <t>Lower elevation of shell layers towards the western part of the outcrop</t>
  </si>
  <si>
    <t>Max PDOP</t>
  </si>
  <si>
    <t>Max HDOP</t>
  </si>
  <si>
    <t>Elevation of Cp unit at the center of the outcrop - USED IN SEA LEVEL CALCULATIONS</t>
  </si>
  <si>
    <t>Elevation of Cp unit at the center of the outcrop  - USED IN SEA LEVEL CALCULATIONS</t>
  </si>
  <si>
    <t>Correction Type</t>
  </si>
  <si>
    <t>Receiver Type</t>
  </si>
  <si>
    <t>GPS date</t>
  </si>
  <si>
    <t>GPS time</t>
  </si>
  <si>
    <t>Unfiltered positions</t>
  </si>
  <si>
    <t>Filtered positions</t>
  </si>
  <si>
    <t>GNSS height (m)</t>
  </si>
  <si>
    <t>Standard deviation (m)</t>
  </si>
  <si>
    <t>Latitude (decimal degrees)</t>
  </si>
  <si>
    <t>Longitude (decimal degrees)</t>
  </si>
  <si>
    <t xml:space="preserve">GEOIDEAR 16 Geoid Elevation (m) </t>
  </si>
  <si>
    <t>Height above geoid (m)</t>
  </si>
  <si>
    <t>GPS data</t>
  </si>
  <si>
    <t>Results of GPS survey</t>
  </si>
  <si>
    <t>Vertical precision 2-sigma (m)</t>
  </si>
  <si>
    <t>Horizontal precision 2-sigma (m)</t>
  </si>
  <si>
    <t>Observed RSL indicator elevation (m)</t>
  </si>
  <si>
    <t>Glacial Isostatic Adjustment correction (m)</t>
  </si>
  <si>
    <t>Observed RSL indicator elevation 1-sigma (m)</t>
  </si>
  <si>
    <t>Glacial Isostatic Adjustment correction 1-sigma (m)</t>
  </si>
  <si>
    <t xml:space="preserve">Age 1-sigma (Ma) </t>
  </si>
  <si>
    <t>Dynamic Topography rate (m/Ma)</t>
  </si>
  <si>
    <t>Dynamic Topography rate 1-sigma (m/Ma)</t>
  </si>
  <si>
    <t>GMSL (m)</t>
  </si>
  <si>
    <t>GMSL 1-sigma (m)</t>
  </si>
  <si>
    <t>Nb. filaments</t>
  </si>
  <si>
    <r>
      <t xml:space="preserve">Average </t>
    </r>
    <r>
      <rPr>
        <b/>
        <vertAlign val="superscript"/>
        <sz val="12"/>
        <color theme="1"/>
        <rFont val="Arial"/>
        <family val="2"/>
      </rPr>
      <t>87</t>
    </r>
    <r>
      <rPr>
        <b/>
        <sz val="12"/>
        <color theme="1"/>
        <rFont val="Arial"/>
        <family val="2"/>
      </rPr>
      <t>Sr/</t>
    </r>
    <r>
      <rPr>
        <b/>
        <vertAlign val="superscript"/>
        <sz val="12"/>
        <color theme="1"/>
        <rFont val="Arial"/>
        <family val="2"/>
      </rPr>
      <t>86</t>
    </r>
    <r>
      <rPr>
        <b/>
        <sz val="12"/>
        <color theme="1"/>
        <rFont val="Arial"/>
        <family val="2"/>
      </rPr>
      <t>Sr by Leach</t>
    </r>
  </si>
  <si>
    <t>ACC1-A pt.1 FD</t>
  </si>
  <si>
    <t>SBU</t>
  </si>
  <si>
    <t>FD</t>
  </si>
  <si>
    <t>ACC1-A pt.1 L2</t>
  </si>
  <si>
    <t>L2</t>
  </si>
  <si>
    <r>
      <t xml:space="preserve">ACC1-A pt.1 L4 </t>
    </r>
    <r>
      <rPr>
        <vertAlign val="superscript"/>
        <sz val="11"/>
        <color theme="1"/>
        <rFont val="Arial"/>
        <family val="2"/>
      </rPr>
      <t>a</t>
    </r>
  </si>
  <si>
    <t>L4</t>
  </si>
  <si>
    <r>
      <t xml:space="preserve">ACC1-A pt.1 FD </t>
    </r>
    <r>
      <rPr>
        <vertAlign val="superscript"/>
        <sz val="11"/>
        <color theme="1"/>
        <rFont val="Arial"/>
        <family val="2"/>
      </rPr>
      <t>b</t>
    </r>
  </si>
  <si>
    <t>LDEO</t>
  </si>
  <si>
    <r>
      <t xml:space="preserve">ACC1-A pt.1 L2 </t>
    </r>
    <r>
      <rPr>
        <vertAlign val="superscript"/>
        <sz val="11"/>
        <color theme="1"/>
        <rFont val="Arial"/>
        <family val="2"/>
      </rPr>
      <t>b</t>
    </r>
  </si>
  <si>
    <t>ACC1-A pt.2 L2</t>
  </si>
  <si>
    <r>
      <t xml:space="preserve">ACC1-A pt.2 L4 </t>
    </r>
    <r>
      <rPr>
        <vertAlign val="superscript"/>
        <sz val="11"/>
        <color theme="1"/>
        <rFont val="Arial"/>
        <family val="2"/>
      </rPr>
      <t>a</t>
    </r>
  </si>
  <si>
    <t>ACC1-A pt.3 FD</t>
  </si>
  <si>
    <r>
      <t xml:space="preserve">  0.0000041 </t>
    </r>
    <r>
      <rPr>
        <vertAlign val="superscript"/>
        <sz val="11"/>
        <color theme="1"/>
        <rFont val="Arial"/>
        <family val="2"/>
      </rPr>
      <t>d</t>
    </r>
  </si>
  <si>
    <t>ACR1-Atop-B FD</t>
  </si>
  <si>
    <t>ACR1-Atop-B L1</t>
  </si>
  <si>
    <t>L1</t>
  </si>
  <si>
    <r>
      <t xml:space="preserve">ACR1-Atop-B L5 </t>
    </r>
    <r>
      <rPr>
        <vertAlign val="superscript"/>
        <sz val="11"/>
        <color theme="1"/>
        <rFont val="Arial"/>
        <family val="2"/>
      </rPr>
      <t>a</t>
    </r>
  </si>
  <si>
    <t>L5</t>
  </si>
  <si>
    <t>ACR1-Ctop-C FD</t>
  </si>
  <si>
    <r>
      <t xml:space="preserve">ACR1-Ctop-C L4 </t>
    </r>
    <r>
      <rPr>
        <vertAlign val="superscript"/>
        <sz val="11"/>
        <color theme="1"/>
        <rFont val="Arial"/>
        <family val="2"/>
      </rPr>
      <t>a, c</t>
    </r>
  </si>
  <si>
    <t xml:space="preserve">Average Shoreline SIS Age </t>
  </si>
  <si>
    <r>
      <t>Average of screened inner leaches</t>
    </r>
    <r>
      <rPr>
        <vertAlign val="superscript"/>
        <sz val="11"/>
        <color theme="1"/>
        <rFont val="Arial"/>
        <family val="2"/>
      </rPr>
      <t xml:space="preserve"> f</t>
    </r>
  </si>
  <si>
    <t>L4, L5</t>
  </si>
  <si>
    <r>
      <t xml:space="preserve">  0.0000064 </t>
    </r>
    <r>
      <rPr>
        <b/>
        <vertAlign val="superscript"/>
        <sz val="11"/>
        <color theme="1"/>
        <rFont val="Arial"/>
        <family val="2"/>
      </rPr>
      <t>d</t>
    </r>
  </si>
  <si>
    <r>
      <t xml:space="preserve">4.685 </t>
    </r>
    <r>
      <rPr>
        <vertAlign val="superscript"/>
        <sz val="11"/>
        <color theme="1"/>
        <rFont val="Arial"/>
        <family val="2"/>
      </rPr>
      <t>g</t>
    </r>
  </si>
  <si>
    <r>
      <t xml:space="preserve">5.225 </t>
    </r>
    <r>
      <rPr>
        <vertAlign val="superscript"/>
        <sz val="11"/>
        <color theme="1"/>
        <rFont val="Arial"/>
        <family val="2"/>
      </rPr>
      <t>g</t>
    </r>
  </si>
  <si>
    <t>Ages</t>
  </si>
  <si>
    <t>Average Age (Ma)</t>
  </si>
  <si>
    <t>Reference water level (m)</t>
  </si>
  <si>
    <t>Indicative range (m)</t>
  </si>
  <si>
    <t>DT Displacement (m)</t>
  </si>
  <si>
    <t>DT Displacement 1-sigma (m)</t>
  </si>
  <si>
    <t>Paleo RSL (m)</t>
  </si>
  <si>
    <t>Paleo RSL 1-sigma (m)</t>
  </si>
  <si>
    <t>Cliffs Point, South Africa (Hearty et al., 2020)</t>
  </si>
  <si>
    <t>Camarones, Argentina (this study)</t>
  </si>
  <si>
    <t>Vertical precision 1-sigma (m)</t>
  </si>
  <si>
    <t>Sample Code</t>
  </si>
  <si>
    <t>ACC1-A pt.1</t>
  </si>
  <si>
    <t>Caprock - Oyster</t>
  </si>
  <si>
    <t>ACR1-Atop-B</t>
  </si>
  <si>
    <t>Roadcut - Oyster</t>
  </si>
  <si>
    <t>BDL</t>
  </si>
  <si>
    <t>n.d.</t>
  </si>
  <si>
    <t>ACR1-Ctop-C</t>
  </si>
  <si>
    <t>Holocene Tridactna</t>
  </si>
  <si>
    <t>Na/Ca  (mmol/mol)</t>
  </si>
  <si>
    <t>Global Mean Sea Level</t>
  </si>
  <si>
    <t>Shell Preservation</t>
  </si>
  <si>
    <r>
      <rPr>
        <i/>
        <vertAlign val="superscript"/>
        <sz val="11"/>
        <color theme="1"/>
        <rFont val="Calibri"/>
        <family val="2"/>
        <scheme val="minor"/>
      </rPr>
      <t>87</t>
    </r>
    <r>
      <rPr>
        <i/>
        <sz val="11"/>
        <color theme="1"/>
        <rFont val="Calibri"/>
        <family val="2"/>
        <scheme val="minor"/>
      </rPr>
      <t>Sr/</t>
    </r>
    <r>
      <rPr>
        <i/>
        <vertAlign val="superscript"/>
        <sz val="11"/>
        <color theme="1"/>
        <rFont val="Calibri"/>
        <family val="2"/>
        <scheme val="minor"/>
      </rPr>
      <t>86</t>
    </r>
    <r>
      <rPr>
        <i/>
        <sz val="11"/>
        <color theme="1"/>
        <rFont val="Calibri"/>
        <family val="2"/>
        <scheme val="minor"/>
      </rPr>
      <t xml:space="preserve">Sr results and Sr isotope stratigraphy ages for Caprock and Roadcut outcrops. </t>
    </r>
    <r>
      <rPr>
        <i/>
        <vertAlign val="superscript"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 xml:space="preserve"> Inner leach Sr isotope values for sample;  </t>
    </r>
    <r>
      <rPr>
        <i/>
        <vertAlign val="superscript"/>
        <sz val="11"/>
        <color theme="1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 xml:space="preserve"> Sample leaches excluded based on analytical or diagenetic criteria; </t>
    </r>
    <r>
      <rPr>
        <i/>
        <vertAlign val="superscript"/>
        <sz val="11"/>
        <color theme="1"/>
        <rFont val="Calibri"/>
        <family val="2"/>
        <scheme val="minor"/>
      </rPr>
      <t>c</t>
    </r>
    <r>
      <rPr>
        <i/>
        <sz val="11"/>
        <color theme="1"/>
        <rFont val="Calibri"/>
        <family val="2"/>
        <scheme val="minor"/>
      </rPr>
      <t xml:space="preserve"> Sample excluded from shoreline age based on significant diagenesis (see Table S3); </t>
    </r>
    <r>
      <rPr>
        <i/>
        <vertAlign val="superscript"/>
        <sz val="11"/>
        <color theme="1"/>
        <rFont val="Calibri"/>
        <family val="2"/>
        <scheme val="minor"/>
      </rPr>
      <t>d</t>
    </r>
    <r>
      <rPr>
        <i/>
        <sz val="11"/>
        <color theme="1"/>
        <rFont val="Calibri"/>
        <family val="2"/>
        <scheme val="minor"/>
      </rPr>
      <t xml:space="preserve"> Uncertainty based on 2σS</t>
    </r>
    <r>
      <rPr>
        <i/>
        <vertAlign val="subscript"/>
        <sz val="11"/>
        <color theme="1"/>
        <rFont val="Calibri"/>
        <family val="2"/>
        <scheme val="minor"/>
      </rPr>
      <t>EM</t>
    </r>
    <r>
      <rPr>
        <i/>
        <sz val="11"/>
        <color theme="1"/>
        <rFont val="Calibri"/>
        <family val="2"/>
        <scheme val="minor"/>
      </rPr>
      <t xml:space="preserve">; </t>
    </r>
    <r>
      <rPr>
        <i/>
        <vertAlign val="superscript"/>
        <sz val="11"/>
        <color theme="1"/>
        <rFont val="Calibri"/>
        <family val="2"/>
        <scheme val="minor"/>
      </rPr>
      <t>e</t>
    </r>
    <r>
      <rPr>
        <i/>
        <sz val="11"/>
        <color theme="1"/>
        <rFont val="Calibri"/>
        <family val="2"/>
        <scheme val="minor"/>
      </rPr>
      <t xml:space="preserve"> Sample variation is calculated as the difference between the initial leach [or full dissolution] and last leach, multiplied by one million (ppm); </t>
    </r>
    <r>
      <rPr>
        <i/>
        <vertAlign val="superscript"/>
        <sz val="11"/>
        <color theme="1"/>
        <rFont val="Calibri"/>
        <family val="2"/>
        <scheme val="minor"/>
      </rPr>
      <t>f</t>
    </r>
    <r>
      <rPr>
        <i/>
        <sz val="11"/>
        <color theme="1"/>
        <rFont val="Calibri"/>
        <family val="2"/>
        <scheme val="minor"/>
      </rPr>
      <t xml:space="preserve"> Average of inner leaches on samples that passed screeing criteria: ACC1-A pts. 1 and 2, and ACR1-Atop-B; </t>
    </r>
    <r>
      <rPr>
        <i/>
        <vertAlign val="superscript"/>
        <sz val="11"/>
        <color theme="1"/>
        <rFont val="Calibri"/>
        <family val="2"/>
        <scheme val="minor"/>
      </rPr>
      <t>g</t>
    </r>
    <r>
      <rPr>
        <i/>
        <sz val="11"/>
        <color theme="1"/>
        <rFont val="Calibri"/>
        <family val="2"/>
        <scheme val="minor"/>
      </rPr>
      <t xml:space="preserve"> Uncertainty based on combined analytical [2σS</t>
    </r>
    <r>
      <rPr>
        <i/>
        <vertAlign val="subscript"/>
        <sz val="11"/>
        <color theme="1"/>
        <rFont val="Calibri"/>
        <family val="2"/>
        <scheme val="minor"/>
      </rPr>
      <t>EM</t>
    </r>
    <r>
      <rPr>
        <i/>
        <sz val="11"/>
        <color theme="1"/>
        <rFont val="Calibri"/>
        <family val="2"/>
        <scheme val="minor"/>
      </rPr>
      <t xml:space="preserve">] and SIS curve [LOWESS 5] errors. </t>
    </r>
  </si>
  <si>
    <t>Sample</t>
  </si>
  <si>
    <t>ISGN #</t>
  </si>
  <si>
    <t>TIMS</t>
  </si>
  <si>
    <t>Leach</t>
  </si>
  <si>
    <r>
      <rPr>
        <vertAlign val="superscript"/>
        <sz val="11"/>
        <color theme="1"/>
        <rFont val="Arial"/>
        <family val="2"/>
      </rPr>
      <t>87</t>
    </r>
    <r>
      <rPr>
        <sz val="11"/>
        <color theme="1"/>
        <rFont val="Arial"/>
        <family val="2"/>
      </rPr>
      <t>Sr/</t>
    </r>
    <r>
      <rPr>
        <vertAlign val="superscript"/>
        <sz val="11"/>
        <color theme="1"/>
        <rFont val="Arial"/>
        <family val="2"/>
      </rPr>
      <t>86</t>
    </r>
    <r>
      <rPr>
        <sz val="11"/>
        <color theme="1"/>
        <rFont val="Arial"/>
        <family val="2"/>
      </rPr>
      <t>Sr</t>
    </r>
  </si>
  <si>
    <t>2σ external</t>
  </si>
  <si>
    <t>Mean</t>
  </si>
  <si>
    <t>Maximum</t>
  </si>
  <si>
    <t>Minimum</t>
  </si>
  <si>
    <t>Uncorrected</t>
  </si>
  <si>
    <t xml:space="preserve">Sample </t>
  </si>
  <si>
    <t>Name</t>
  </si>
  <si>
    <t>Lab</t>
  </si>
  <si>
    <t>ID</t>
  </si>
  <si>
    <t>(measured)</t>
  </si>
  <si>
    <t>(normalized to</t>
  </si>
  <si>
    <t xml:space="preserve">uncertainty </t>
  </si>
  <si>
    <t>SIS Age</t>
  </si>
  <si>
    <t>Variation</t>
  </si>
  <si>
    <t>NBS 987)</t>
  </si>
  <si>
    <t>(Ma)</t>
  </si>
  <si>
    <r>
      <t xml:space="preserve">(ppm) </t>
    </r>
    <r>
      <rPr>
        <vertAlign val="superscript"/>
        <sz val="11"/>
        <color theme="1"/>
        <rFont val="Arial"/>
        <family val="2"/>
      </rPr>
      <t>e</t>
    </r>
  </si>
  <si>
    <r>
      <t xml:space="preserve">JCt-1 </t>
    </r>
    <r>
      <rPr>
        <vertAlign val="superscript"/>
        <sz val="12"/>
        <color theme="1"/>
        <rFont val="Times New Roman"/>
        <family val="1"/>
      </rPr>
      <t>a</t>
    </r>
  </si>
  <si>
    <t>SESAR ISGN ID</t>
  </si>
  <si>
    <r>
      <t xml:space="preserve">Mg/Ca (mmol/mol) </t>
    </r>
    <r>
      <rPr>
        <vertAlign val="superscript"/>
        <sz val="12"/>
        <rFont val="Times New Roman"/>
        <family val="1"/>
      </rPr>
      <t>b</t>
    </r>
  </si>
  <si>
    <t>Al/Ca (µmol/mol)</t>
  </si>
  <si>
    <r>
      <t xml:space="preserve">Mn/Ca (µmol/mol) </t>
    </r>
    <r>
      <rPr>
        <vertAlign val="superscript"/>
        <sz val="12"/>
        <rFont val="Times New Roman"/>
        <family val="1"/>
      </rPr>
      <t>b</t>
    </r>
  </si>
  <si>
    <r>
      <t xml:space="preserve">Fe/Ca (µmol/mol) </t>
    </r>
    <r>
      <rPr>
        <vertAlign val="superscript"/>
        <sz val="12"/>
        <rFont val="Times New Roman"/>
        <family val="1"/>
      </rPr>
      <t>b</t>
    </r>
  </si>
  <si>
    <t>Sr/Ca (mmol/mol)</t>
  </si>
  <si>
    <t>Ba/Ca (µmol/mol)</t>
  </si>
  <si>
    <t>U/Ca (nmol/mol)</t>
  </si>
  <si>
    <t>number of splits</t>
  </si>
  <si>
    <t>3</t>
  </si>
  <si>
    <r>
      <t>87</t>
    </r>
    <r>
      <rPr>
        <sz val="12"/>
        <color rgb="FF000000"/>
        <rFont val="Times New Roman"/>
        <family val="1"/>
      </rPr>
      <t>Sr/</t>
    </r>
    <r>
      <rPr>
        <vertAlign val="superscript"/>
        <sz val="12"/>
        <color rgb="FF000000"/>
        <rFont val="Times New Roman"/>
        <family val="1"/>
      </rPr>
      <t>86</t>
    </r>
    <r>
      <rPr>
        <sz val="12"/>
        <color rgb="FF000000"/>
        <rFont val="Times New Roman"/>
        <family val="1"/>
      </rPr>
      <t>Sr leach variation (ppm)</t>
    </r>
    <r>
      <rPr>
        <vertAlign val="superscript"/>
        <sz val="12"/>
        <color rgb="FF000000"/>
        <rFont val="Times New Roman"/>
        <family val="1"/>
      </rPr>
      <t xml:space="preserve"> </t>
    </r>
  </si>
  <si>
    <r>
      <t xml:space="preserve">29.75 </t>
    </r>
    <r>
      <rPr>
        <vertAlign val="superscript"/>
        <sz val="12"/>
        <color theme="1"/>
        <rFont val="Times New Roman"/>
        <family val="1"/>
      </rPr>
      <t>c</t>
    </r>
  </si>
  <si>
    <t>n.a.</t>
  </si>
  <si>
    <r>
      <t xml:space="preserve">Elemental  score (1-3) </t>
    </r>
    <r>
      <rPr>
        <vertAlign val="superscript"/>
        <sz val="12"/>
        <color rgb="FF000000"/>
        <rFont val="Times New Roman"/>
        <family val="1"/>
      </rPr>
      <t>d</t>
    </r>
  </si>
  <si>
    <r>
      <t xml:space="preserve">SEM score (1-3) </t>
    </r>
    <r>
      <rPr>
        <vertAlign val="superscript"/>
        <sz val="12"/>
        <color rgb="FF000000"/>
        <rFont val="Times New Roman"/>
        <family val="1"/>
      </rPr>
      <t>e</t>
    </r>
  </si>
  <si>
    <r>
      <t xml:space="preserve">Optical score (1-3) </t>
    </r>
    <r>
      <rPr>
        <vertAlign val="superscript"/>
        <sz val="12"/>
        <color rgb="FF000000"/>
        <rFont val="Times New Roman"/>
        <family val="1"/>
      </rPr>
      <t>e</t>
    </r>
  </si>
  <si>
    <r>
      <t>87</t>
    </r>
    <r>
      <rPr>
        <sz val="12"/>
        <color rgb="FF000000"/>
        <rFont val="Times New Roman"/>
        <family val="1"/>
      </rPr>
      <t>Sr/</t>
    </r>
    <r>
      <rPr>
        <vertAlign val="superscript"/>
        <sz val="12"/>
        <color rgb="FF000000"/>
        <rFont val="Times New Roman"/>
        <family val="1"/>
      </rPr>
      <t>86</t>
    </r>
    <r>
      <rPr>
        <sz val="12"/>
        <color rgb="FF000000"/>
        <rFont val="Times New Roman"/>
        <family val="1"/>
      </rPr>
      <t>Sr variation score  (1-3)</t>
    </r>
    <r>
      <rPr>
        <vertAlign val="superscript"/>
        <sz val="12"/>
        <color rgb="FF000000"/>
        <rFont val="Times New Roman"/>
        <family val="1"/>
      </rPr>
      <t xml:space="preserve"> f</t>
    </r>
  </si>
  <si>
    <r>
      <t xml:space="preserve">Preservation Index Score </t>
    </r>
    <r>
      <rPr>
        <b/>
        <vertAlign val="superscript"/>
        <sz val="12"/>
        <color rgb="FF000000"/>
        <rFont val="Times New Roman"/>
        <family val="1"/>
      </rPr>
      <t>g</t>
    </r>
    <r>
      <rPr>
        <b/>
        <sz val="12"/>
        <color rgb="FF000000"/>
        <rFont val="Times New Roman"/>
        <family val="1"/>
      </rPr>
      <t xml:space="preserve">        (average of all scores: 1-3)</t>
    </r>
  </si>
  <si>
    <r>
      <t xml:space="preserve">Elemental and diagenetic screening results of oyster samples. BDL = below detection limit. n.a. = not measured. </t>
    </r>
    <r>
      <rPr>
        <i/>
        <vertAlign val="superscript"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 xml:space="preserve"> JCt-1 is the Holocene Tridactna standard (Watanabe et al., 2004). </t>
    </r>
    <r>
      <rPr>
        <i/>
        <vertAlign val="superscript"/>
        <sz val="11"/>
        <color theme="1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 xml:space="preserve"> Samples used in elemental score average. </t>
    </r>
    <r>
      <rPr>
        <i/>
        <vertAlign val="superscript"/>
        <sz val="11"/>
        <color theme="1"/>
        <rFont val="Calibri"/>
        <family val="2"/>
        <scheme val="minor"/>
      </rPr>
      <t>c</t>
    </r>
    <r>
      <rPr>
        <i/>
        <sz val="11"/>
        <color theme="1"/>
        <rFont val="Calibri"/>
        <family val="2"/>
        <scheme val="minor"/>
      </rPr>
      <t xml:space="preserve"> Full dissolution used for variation calculation, as L1 was not measured. </t>
    </r>
    <r>
      <rPr>
        <i/>
        <vertAlign val="superscript"/>
        <sz val="11"/>
        <color theme="1"/>
        <rFont val="Calibri"/>
        <family val="2"/>
        <scheme val="minor"/>
      </rPr>
      <t>d</t>
    </r>
    <r>
      <rPr>
        <i/>
        <sz val="11"/>
        <color theme="1"/>
        <rFont val="Calibri"/>
        <family val="2"/>
        <scheme val="minor"/>
      </rPr>
      <t xml:space="preserve"> Scoring criteria outlined in Sandstrom et al., in review.</t>
    </r>
    <r>
      <rPr>
        <i/>
        <vertAlign val="superscript"/>
        <sz val="11"/>
        <color theme="1"/>
        <rFont val="Calibri"/>
        <family val="2"/>
        <scheme val="minor"/>
      </rPr>
      <t xml:space="preserve">  e</t>
    </r>
    <r>
      <rPr>
        <i/>
        <sz val="11"/>
        <color theme="1"/>
        <rFont val="Calibri"/>
        <family val="2"/>
        <scheme val="minor"/>
      </rPr>
      <t xml:space="preserve"> See Supp. methods and Hearty et al. (2020). </t>
    </r>
    <r>
      <rPr>
        <i/>
        <vertAlign val="superscript"/>
        <sz val="11"/>
        <color theme="1"/>
        <rFont val="Calibri"/>
        <family val="2"/>
        <scheme val="minor"/>
      </rPr>
      <t>f</t>
    </r>
    <r>
      <rPr>
        <i/>
        <sz val="11"/>
        <color theme="1"/>
        <rFont val="Calibri"/>
        <family val="2"/>
        <scheme val="minor"/>
      </rPr>
      <t xml:space="preserve"> Leach variation scores: "1"= &lt; 8.6ppm; "2" = 8.6 to 16 ppm; "3"= &gt;16 ppm. </t>
    </r>
    <r>
      <rPr>
        <i/>
        <vertAlign val="superscript"/>
        <sz val="11"/>
        <color theme="1"/>
        <rFont val="Calibri"/>
        <family val="2"/>
        <scheme val="minor"/>
      </rPr>
      <t>g</t>
    </r>
    <r>
      <rPr>
        <i/>
        <sz val="11"/>
        <color theme="1"/>
        <rFont val="Calibri"/>
        <family val="2"/>
        <scheme val="minor"/>
      </rPr>
      <t xml:space="preserve"> Samples with preservation index scores ≥ "2" are considered altered and excluded.</t>
    </r>
  </si>
  <si>
    <t>GMSL calculations from survey data and ages in Argentina and South Africa</t>
  </si>
  <si>
    <t>README</t>
  </si>
  <si>
    <t>The following sheets contain the datasets used in the paper: "An Early Pliocene relative sea level record from Patagonia (Argentina)" by A. Rovere et al. 2020.</t>
  </si>
  <si>
    <t>Version 0.1</t>
  </si>
  <si>
    <t>VERSIONS</t>
  </si>
  <si>
    <t>Initial submission, pre-review. 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</si>
</sst>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F400]h:mm:ss\ AM/PM"/>
    <numFmt numFmtId="166" formatCode="0.0000000"/>
    <numFmt numFmtId="167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A010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2" fontId="0" fillId="0" borderId="0" xfId="0" applyNumberFormat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/>
    <xf numFmtId="165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0" borderId="0" xfId="0" applyNumberFormat="1"/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/>
    <xf numFmtId="167" fontId="3" fillId="4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3" fillId="0" borderId="10" xfId="0" applyFont="1" applyBorder="1" applyAlignment="1">
      <alignment vertical="top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8" fillId="4" borderId="0" xfId="0" applyFont="1" applyFill="1"/>
    <xf numFmtId="166" fontId="3" fillId="4" borderId="0" xfId="0" applyNumberFormat="1" applyFont="1" applyFill="1" applyBorder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167" fontId="8" fillId="4" borderId="0" xfId="0" applyNumberFormat="1" applyFont="1" applyFill="1" applyAlignment="1">
      <alignment horizontal="center"/>
    </xf>
    <xf numFmtId="167" fontId="8" fillId="4" borderId="0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164" fontId="3" fillId="4" borderId="0" xfId="0" applyNumberFormat="1" applyFont="1" applyFill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0" fontId="0" fillId="4" borderId="0" xfId="0" applyFill="1"/>
    <xf numFmtId="164" fontId="0" fillId="4" borderId="0" xfId="0" applyNumberFormat="1" applyFill="1"/>
    <xf numFmtId="0" fontId="8" fillId="4" borderId="0" xfId="0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166" fontId="8" fillId="4" borderId="0" xfId="0" applyNumberFormat="1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4" borderId="0" xfId="0" applyFont="1" applyFill="1"/>
    <xf numFmtId="0" fontId="0" fillId="4" borderId="0" xfId="0" applyFill="1" applyAlignment="1">
      <alignment horizontal="center"/>
    </xf>
    <xf numFmtId="166" fontId="0" fillId="4" borderId="0" xfId="0" applyNumberFormat="1" applyFill="1" applyAlignment="1">
      <alignment horizontal="center"/>
    </xf>
    <xf numFmtId="166" fontId="10" fillId="4" borderId="0" xfId="0" applyNumberFormat="1" applyFont="1" applyFill="1" applyAlignment="1">
      <alignment horizontal="center"/>
    </xf>
    <xf numFmtId="166" fontId="0" fillId="4" borderId="0" xfId="0" applyNumberFormat="1" applyFont="1" applyFill="1" applyAlignment="1">
      <alignment horizontal="center"/>
    </xf>
    <xf numFmtId="2" fontId="10" fillId="4" borderId="0" xfId="0" applyNumberFormat="1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0" fontId="3" fillId="4" borderId="9" xfId="0" applyFont="1" applyFill="1" applyBorder="1"/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10" fillId="4" borderId="9" xfId="0" applyNumberFormat="1" applyFon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2" fontId="10" fillId="4" borderId="9" xfId="0" applyNumberFormat="1" applyFon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0" fontId="0" fillId="4" borderId="9" xfId="0" applyFont="1" applyFill="1" applyBorder="1"/>
    <xf numFmtId="0" fontId="15" fillId="5" borderId="14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left" vertical="center"/>
    </xf>
    <xf numFmtId="164" fontId="18" fillId="4" borderId="0" xfId="0" applyNumberFormat="1" applyFont="1" applyFill="1" applyAlignment="1">
      <alignment horizontal="left" vertical="center"/>
    </xf>
    <xf numFmtId="2" fontId="18" fillId="4" borderId="0" xfId="0" applyNumberFormat="1" applyFont="1" applyFill="1" applyAlignment="1">
      <alignment horizontal="left" vertical="center"/>
    </xf>
    <xf numFmtId="2" fontId="16" fillId="4" borderId="0" xfId="0" applyNumberFormat="1" applyFont="1" applyFill="1" applyAlignment="1">
      <alignment horizontal="left" vertical="center"/>
    </xf>
    <xf numFmtId="164" fontId="16" fillId="4" borderId="0" xfId="0" applyNumberFormat="1" applyFont="1" applyFill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49" fontId="16" fillId="4" borderId="0" xfId="0" applyNumberFormat="1" applyFont="1" applyFill="1" applyAlignment="1">
      <alignment horizontal="left" vertical="center"/>
    </xf>
    <xf numFmtId="0" fontId="20" fillId="5" borderId="0" xfId="0" applyFont="1" applyFill="1" applyBorder="1" applyAlignment="1">
      <alignment horizontal="left" vertical="center" wrapText="1"/>
    </xf>
    <xf numFmtId="2" fontId="16" fillId="4" borderId="0" xfId="0" applyNumberFormat="1" applyFont="1" applyFill="1" applyBorder="1" applyAlignment="1">
      <alignment horizontal="left" vertical="center"/>
    </xf>
    <xf numFmtId="1" fontId="16" fillId="4" borderId="0" xfId="0" applyNumberFormat="1" applyFont="1" applyFill="1" applyAlignment="1">
      <alignment horizontal="left" vertical="center"/>
    </xf>
    <xf numFmtId="0" fontId="21" fillId="5" borderId="14" xfId="0" applyFont="1" applyFill="1" applyBorder="1" applyAlignment="1">
      <alignment horizontal="left" vertical="center" wrapText="1"/>
    </xf>
    <xf numFmtId="2" fontId="23" fillId="4" borderId="1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0" fillId="0" borderId="17" xfId="0" applyFont="1" applyFill="1" applyBorder="1" applyAlignment="1">
      <alignment horizontal="center" vertical="center"/>
    </xf>
    <xf numFmtId="0" fontId="2" fillId="0" borderId="18" xfId="0" applyFont="1" applyFill="1" applyBorder="1"/>
    <xf numFmtId="0" fontId="0" fillId="0" borderId="17" xfId="0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 wrapText="1"/>
    </xf>
    <xf numFmtId="0" fontId="0" fillId="0" borderId="18" xfId="0" applyFill="1" applyBorder="1"/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1B219-A6C9-460E-A04C-E91811D7307A}">
  <dimension ref="B2:P23"/>
  <sheetViews>
    <sheetView tabSelected="1" workbookViewId="0">
      <selection activeCell="C12" sqref="C12"/>
    </sheetView>
  </sheetViews>
  <sheetFormatPr defaultRowHeight="15" x14ac:dyDescent="0.25"/>
  <cols>
    <col min="1" max="1" width="5.28515625" style="2" customWidth="1"/>
    <col min="2" max="2" width="35" style="59" customWidth="1"/>
    <col min="3" max="3" width="119.42578125" style="18" customWidth="1"/>
    <col min="4" max="4" width="13.140625" style="2" customWidth="1"/>
    <col min="5" max="16384" width="9.140625" style="2"/>
  </cols>
  <sheetData>
    <row r="2" spans="2:16" ht="30" x14ac:dyDescent="0.25">
      <c r="B2" s="144" t="s">
        <v>182</v>
      </c>
      <c r="C2" s="145" t="s">
        <v>183</v>
      </c>
    </row>
    <row r="3" spans="2:16" ht="15.75" thickBot="1" x14ac:dyDescent="0.3"/>
    <row r="4" spans="2:16" x14ac:dyDescent="0.25">
      <c r="B4" s="135" t="s">
        <v>17</v>
      </c>
      <c r="C4" s="136" t="s">
        <v>18</v>
      </c>
    </row>
    <row r="5" spans="2:16" x14ac:dyDescent="0.25">
      <c r="B5" s="137" t="s">
        <v>73</v>
      </c>
      <c r="C5" s="138" t="s">
        <v>74</v>
      </c>
    </row>
    <row r="6" spans="2:16" x14ac:dyDescent="0.25">
      <c r="B6" s="139" t="s">
        <v>16</v>
      </c>
      <c r="C6" s="138" t="s">
        <v>19</v>
      </c>
    </row>
    <row r="7" spans="2:16" ht="84" x14ac:dyDescent="0.25">
      <c r="B7" s="139" t="s">
        <v>137</v>
      </c>
      <c r="C7" s="140" t="s">
        <v>180</v>
      </c>
      <c r="D7" s="133"/>
      <c r="E7" s="133"/>
      <c r="F7" s="133"/>
      <c r="G7" s="133"/>
    </row>
    <row r="8" spans="2:16" ht="104.25" customHeight="1" x14ac:dyDescent="0.25">
      <c r="B8" s="139" t="s">
        <v>115</v>
      </c>
      <c r="C8" s="140" t="s">
        <v>138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2:16" ht="15.75" thickBot="1" x14ac:dyDescent="0.3">
      <c r="B9" s="142" t="s">
        <v>136</v>
      </c>
      <c r="C9" s="143" t="s">
        <v>181</v>
      </c>
    </row>
    <row r="10" spans="2:16" ht="15.75" thickBot="1" x14ac:dyDescent="0.3"/>
    <row r="11" spans="2:16" x14ac:dyDescent="0.25">
      <c r="B11" s="135" t="s">
        <v>185</v>
      </c>
      <c r="C11" s="146"/>
    </row>
    <row r="12" spans="2:16" x14ac:dyDescent="0.25">
      <c r="B12" s="139" t="s">
        <v>184</v>
      </c>
      <c r="C12" s="141" t="s">
        <v>186</v>
      </c>
    </row>
    <row r="13" spans="2:16" x14ac:dyDescent="0.25">
      <c r="B13" s="139"/>
      <c r="C13" s="141"/>
    </row>
    <row r="14" spans="2:16" x14ac:dyDescent="0.25">
      <c r="B14" s="139"/>
      <c r="C14" s="141"/>
    </row>
    <row r="15" spans="2:16" x14ac:dyDescent="0.25">
      <c r="B15" s="139"/>
      <c r="C15" s="141"/>
    </row>
    <row r="16" spans="2:16" x14ac:dyDescent="0.25">
      <c r="B16" s="139"/>
      <c r="C16" s="141"/>
    </row>
    <row r="17" spans="2:3" x14ac:dyDescent="0.25">
      <c r="B17" s="139"/>
      <c r="C17" s="141"/>
    </row>
    <row r="18" spans="2:3" x14ac:dyDescent="0.25">
      <c r="B18" s="139"/>
      <c r="C18" s="141"/>
    </row>
    <row r="19" spans="2:3" x14ac:dyDescent="0.25">
      <c r="B19" s="139"/>
      <c r="C19" s="141"/>
    </row>
    <row r="20" spans="2:3" x14ac:dyDescent="0.25">
      <c r="B20" s="139"/>
      <c r="C20" s="141"/>
    </row>
    <row r="21" spans="2:3" x14ac:dyDescent="0.25">
      <c r="B21" s="139"/>
      <c r="C21" s="141"/>
    </row>
    <row r="22" spans="2:3" x14ac:dyDescent="0.25">
      <c r="B22" s="139"/>
      <c r="C22" s="141"/>
    </row>
    <row r="23" spans="2:3" ht="15.75" thickBot="1" x14ac:dyDescent="0.3">
      <c r="B23" s="142"/>
      <c r="C23" s="14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CE86-9499-4814-94BA-B9F0B1D7ED62}">
  <dimension ref="A1:U12"/>
  <sheetViews>
    <sheetView topLeftCell="C1" workbookViewId="0">
      <selection activeCell="K12" sqref="K12"/>
    </sheetView>
  </sheetViews>
  <sheetFormatPr defaultRowHeight="15" x14ac:dyDescent="0.25"/>
  <cols>
    <col min="1" max="1" width="13.85546875" customWidth="1"/>
    <col min="2" max="2" width="23.5703125" bestFit="1" customWidth="1"/>
    <col min="3" max="3" width="40.7109375" style="15" customWidth="1"/>
    <col min="4" max="4" width="10.85546875" bestFit="1" customWidth="1"/>
    <col min="5" max="5" width="11" bestFit="1" customWidth="1"/>
    <col min="6" max="6" width="14.85546875" bestFit="1" customWidth="1"/>
    <col min="7" max="7" width="10" bestFit="1" customWidth="1"/>
    <col min="8" max="8" width="12.7109375" style="16" bestFit="1" customWidth="1"/>
    <col min="9" max="9" width="15.28515625" style="17" customWidth="1"/>
    <col min="10" max="10" width="10.28515625" bestFit="1" customWidth="1"/>
    <col min="13" max="14" width="11.5703125" customWidth="1"/>
    <col min="15" max="15" width="9.85546875" bestFit="1" customWidth="1"/>
    <col min="16" max="16" width="13" customWidth="1"/>
    <col min="17" max="17" width="15.5703125" customWidth="1"/>
    <col min="18" max="18" width="19.85546875" customWidth="1"/>
    <col min="19" max="19" width="12" bestFit="1" customWidth="1"/>
    <col min="20" max="20" width="12" style="55" bestFit="1" customWidth="1"/>
  </cols>
  <sheetData>
    <row r="1" spans="1:21" s="19" customFormat="1" ht="75" x14ac:dyDescent="0.25">
      <c r="A1" s="20" t="s">
        <v>22</v>
      </c>
      <c r="B1" s="21" t="s">
        <v>50</v>
      </c>
      <c r="C1" s="20" t="s">
        <v>23</v>
      </c>
      <c r="D1" s="21" t="s">
        <v>57</v>
      </c>
      <c r="E1" s="21" t="s">
        <v>58</v>
      </c>
      <c r="F1" s="21" t="s">
        <v>61</v>
      </c>
      <c r="G1" s="21" t="s">
        <v>62</v>
      </c>
      <c r="H1" s="22" t="s">
        <v>63</v>
      </c>
      <c r="I1" s="23" t="s">
        <v>64</v>
      </c>
      <c r="J1" s="21" t="s">
        <v>65</v>
      </c>
      <c r="K1" s="21" t="s">
        <v>66</v>
      </c>
      <c r="L1" s="21" t="s">
        <v>67</v>
      </c>
      <c r="M1" s="21" t="s">
        <v>75</v>
      </c>
      <c r="N1" s="21" t="s">
        <v>125</v>
      </c>
      <c r="O1" s="21" t="s">
        <v>76</v>
      </c>
      <c r="P1" s="21" t="s">
        <v>68</v>
      </c>
      <c r="Q1" s="21" t="s">
        <v>69</v>
      </c>
      <c r="R1" s="21" t="s">
        <v>70</v>
      </c>
      <c r="S1" s="21" t="s">
        <v>71</v>
      </c>
      <c r="T1" s="51" t="s">
        <v>72</v>
      </c>
    </row>
    <row r="2" spans="1:21" ht="30" x14ac:dyDescent="0.25">
      <c r="A2" s="4" t="s">
        <v>24</v>
      </c>
      <c r="B2" s="24" t="s">
        <v>29</v>
      </c>
      <c r="C2" s="41" t="s">
        <v>51</v>
      </c>
      <c r="D2" s="25">
        <v>2.2000000000000002</v>
      </c>
      <c r="E2" s="25">
        <v>1.2</v>
      </c>
      <c r="F2" s="24" t="s">
        <v>26</v>
      </c>
      <c r="G2" s="24" t="s">
        <v>27</v>
      </c>
      <c r="H2" s="26">
        <v>41673</v>
      </c>
      <c r="I2" s="27" t="s">
        <v>30</v>
      </c>
      <c r="J2" s="24">
        <v>123</v>
      </c>
      <c r="K2" s="24">
        <v>123</v>
      </c>
      <c r="L2" s="28">
        <v>52.673000000000002</v>
      </c>
      <c r="M2" s="28">
        <v>0.65200000000000002</v>
      </c>
      <c r="N2" s="28">
        <f>M2/2</f>
        <v>0.32600000000000001</v>
      </c>
      <c r="O2" s="28">
        <v>0.64800000000000002</v>
      </c>
      <c r="P2" s="28">
        <v>0.12298199999999999</v>
      </c>
      <c r="Q2" s="24">
        <v>-44.789942050000001</v>
      </c>
      <c r="R2" s="24">
        <v>-65.728181980000002</v>
      </c>
      <c r="S2" s="28">
        <v>12.861023899999999</v>
      </c>
      <c r="T2" s="52">
        <f>L2-S2</f>
        <v>39.811976100000003</v>
      </c>
      <c r="U2" s="1"/>
    </row>
    <row r="3" spans="1:21" ht="45" x14ac:dyDescent="0.25">
      <c r="A3" s="4" t="s">
        <v>24</v>
      </c>
      <c r="B3" s="24" t="s">
        <v>43</v>
      </c>
      <c r="C3" s="41" t="s">
        <v>52</v>
      </c>
      <c r="D3" s="25">
        <v>3.3</v>
      </c>
      <c r="E3" s="25">
        <v>1.7</v>
      </c>
      <c r="F3" s="24" t="s">
        <v>26</v>
      </c>
      <c r="G3" s="24" t="s">
        <v>27</v>
      </c>
      <c r="H3" s="26">
        <v>41673</v>
      </c>
      <c r="I3" s="27" t="s">
        <v>44</v>
      </c>
      <c r="J3" s="24">
        <v>47</v>
      </c>
      <c r="K3" s="24">
        <v>47</v>
      </c>
      <c r="L3" s="28">
        <v>49.954999999999998</v>
      </c>
      <c r="M3" s="28">
        <v>1.1819999999999999</v>
      </c>
      <c r="N3" s="28">
        <f t="shared" ref="N3:N12" si="0">M3/2</f>
        <v>0.59099999999999997</v>
      </c>
      <c r="O3" s="28">
        <v>1.056</v>
      </c>
      <c r="P3" s="28">
        <v>0.34381200000000001</v>
      </c>
      <c r="Q3" s="24">
        <v>-44.790274689999997</v>
      </c>
      <c r="R3" s="24">
        <v>-65.726604949999995</v>
      </c>
      <c r="S3" s="28">
        <v>12.85776615</v>
      </c>
      <c r="T3" s="52">
        <f t="shared" ref="T3:T12" si="1">L3-S3</f>
        <v>37.097233849999995</v>
      </c>
    </row>
    <row r="4" spans="1:21" ht="45" x14ac:dyDescent="0.25">
      <c r="A4" s="4" t="s">
        <v>24</v>
      </c>
      <c r="B4" s="24" t="s">
        <v>41</v>
      </c>
      <c r="C4" s="41" t="s">
        <v>53</v>
      </c>
      <c r="D4" s="25">
        <v>3.3</v>
      </c>
      <c r="E4" s="25">
        <v>1.7</v>
      </c>
      <c r="F4" s="24" t="s">
        <v>26</v>
      </c>
      <c r="G4" s="24" t="s">
        <v>27</v>
      </c>
      <c r="H4" s="26">
        <v>41673</v>
      </c>
      <c r="I4" s="27" t="s">
        <v>42</v>
      </c>
      <c r="J4" s="24">
        <v>28</v>
      </c>
      <c r="K4" s="24">
        <v>28</v>
      </c>
      <c r="L4" s="28">
        <v>49.825000000000003</v>
      </c>
      <c r="M4" s="28">
        <v>1.276</v>
      </c>
      <c r="N4" s="28">
        <f t="shared" si="0"/>
        <v>0.63800000000000001</v>
      </c>
      <c r="O4" s="28">
        <v>1.143</v>
      </c>
      <c r="P4" s="28">
        <v>0.20494399999999999</v>
      </c>
      <c r="Q4" s="24">
        <v>-44.790257179999998</v>
      </c>
      <c r="R4" s="24">
        <v>-65.726661949999993</v>
      </c>
      <c r="S4" s="28">
        <v>12.857890129999999</v>
      </c>
      <c r="T4" s="52">
        <f t="shared" si="1"/>
        <v>36.967109870000002</v>
      </c>
    </row>
    <row r="5" spans="1:21" s="18" customFormat="1" ht="30" x14ac:dyDescent="0.25">
      <c r="A5" s="40" t="s">
        <v>24</v>
      </c>
      <c r="B5" s="30" t="s">
        <v>25</v>
      </c>
      <c r="C5" s="56" t="s">
        <v>59</v>
      </c>
      <c r="D5" s="29">
        <v>3.4000001000000002</v>
      </c>
      <c r="E5" s="29">
        <v>1.7</v>
      </c>
      <c r="F5" s="30" t="s">
        <v>26</v>
      </c>
      <c r="G5" s="30" t="s">
        <v>27</v>
      </c>
      <c r="H5" s="31">
        <v>41674</v>
      </c>
      <c r="I5" s="32" t="s">
        <v>28</v>
      </c>
      <c r="J5" s="30">
        <v>27</v>
      </c>
      <c r="K5" s="30">
        <v>27</v>
      </c>
      <c r="L5" s="33">
        <v>49.67</v>
      </c>
      <c r="M5" s="33">
        <v>0.111</v>
      </c>
      <c r="N5" s="33">
        <f t="shared" si="0"/>
        <v>5.5500000000000001E-2</v>
      </c>
      <c r="O5" s="33">
        <v>8.6999999999999994E-2</v>
      </c>
      <c r="P5" s="33">
        <v>4.9931000000000003E-2</v>
      </c>
      <c r="Q5" s="30">
        <v>-44.790083070000001</v>
      </c>
      <c r="R5" s="30">
        <v>-65.727604709999994</v>
      </c>
      <c r="S5" s="33">
        <v>12.859811779999999</v>
      </c>
      <c r="T5" s="53">
        <f t="shared" si="1"/>
        <v>36.810188220000001</v>
      </c>
    </row>
    <row r="6" spans="1:21" s="18" customFormat="1" ht="30" x14ac:dyDescent="0.25">
      <c r="A6" s="40" t="s">
        <v>45</v>
      </c>
      <c r="B6" s="30" t="s">
        <v>48</v>
      </c>
      <c r="C6" s="56" t="s">
        <v>60</v>
      </c>
      <c r="D6" s="29">
        <v>1.5</v>
      </c>
      <c r="E6" s="29">
        <v>0.8</v>
      </c>
      <c r="F6" s="30" t="s">
        <v>26</v>
      </c>
      <c r="G6" s="30" t="s">
        <v>27</v>
      </c>
      <c r="H6" s="31">
        <v>41673</v>
      </c>
      <c r="I6" s="32" t="s">
        <v>49</v>
      </c>
      <c r="J6" s="30">
        <v>29</v>
      </c>
      <c r="K6" s="30">
        <v>29</v>
      </c>
      <c r="L6" s="33">
        <v>49.642000000000003</v>
      </c>
      <c r="M6" s="33">
        <v>0.23599999999999999</v>
      </c>
      <c r="N6" s="33">
        <f t="shared" si="0"/>
        <v>0.11799999999999999</v>
      </c>
      <c r="O6" s="33">
        <v>0.42799999999999999</v>
      </c>
      <c r="P6" s="33">
        <v>1.3814E-2</v>
      </c>
      <c r="Q6" s="30">
        <v>-44.799298640000004</v>
      </c>
      <c r="R6" s="30">
        <v>-65.728221430000005</v>
      </c>
      <c r="S6" s="33">
        <v>12.85066509</v>
      </c>
      <c r="T6" s="53">
        <f t="shared" si="1"/>
        <v>36.791334910000003</v>
      </c>
    </row>
    <row r="7" spans="1:21" s="18" customFormat="1" ht="30" x14ac:dyDescent="0.25">
      <c r="A7" s="40" t="s">
        <v>45</v>
      </c>
      <c r="B7" s="30" t="s">
        <v>46</v>
      </c>
      <c r="C7" s="56" t="s">
        <v>59</v>
      </c>
      <c r="D7" s="29">
        <v>1.5</v>
      </c>
      <c r="E7" s="29">
        <v>0.8</v>
      </c>
      <c r="F7" s="30" t="s">
        <v>26</v>
      </c>
      <c r="G7" s="30" t="s">
        <v>27</v>
      </c>
      <c r="H7" s="31">
        <v>41673</v>
      </c>
      <c r="I7" s="32" t="s">
        <v>47</v>
      </c>
      <c r="J7" s="30">
        <v>249</v>
      </c>
      <c r="K7" s="30">
        <v>249</v>
      </c>
      <c r="L7" s="33">
        <v>49.396000000000001</v>
      </c>
      <c r="M7" s="33">
        <v>0.33500000000000002</v>
      </c>
      <c r="N7" s="33">
        <f t="shared" si="0"/>
        <v>0.16750000000000001</v>
      </c>
      <c r="O7" s="33">
        <v>0.59199999999999997</v>
      </c>
      <c r="P7" s="33">
        <v>7.2325E-2</v>
      </c>
      <c r="Q7" s="30">
        <v>-44.799297009999997</v>
      </c>
      <c r="R7" s="30">
        <v>-65.72822103</v>
      </c>
      <c r="S7" s="33">
        <v>12.850666049999999</v>
      </c>
      <c r="T7" s="53">
        <f t="shared" si="1"/>
        <v>36.54533395</v>
      </c>
    </row>
    <row r="8" spans="1:21" ht="30" x14ac:dyDescent="0.25">
      <c r="A8" s="4" t="s">
        <v>24</v>
      </c>
      <c r="B8" s="24" t="s">
        <v>39</v>
      </c>
      <c r="C8" s="41" t="s">
        <v>54</v>
      </c>
      <c r="D8" s="25">
        <v>2.2000000000000002</v>
      </c>
      <c r="E8" s="25">
        <v>1.2</v>
      </c>
      <c r="F8" s="24" t="s">
        <v>26</v>
      </c>
      <c r="G8" s="24" t="s">
        <v>27</v>
      </c>
      <c r="H8" s="26">
        <v>41673</v>
      </c>
      <c r="I8" s="27" t="s">
        <v>40</v>
      </c>
      <c r="J8" s="24">
        <v>47</v>
      </c>
      <c r="K8" s="24">
        <v>47</v>
      </c>
      <c r="L8" s="28">
        <v>49.398000000000003</v>
      </c>
      <c r="M8" s="28">
        <v>1.498</v>
      </c>
      <c r="N8" s="28">
        <f t="shared" si="0"/>
        <v>0.749</v>
      </c>
      <c r="O8" s="28">
        <v>1.331</v>
      </c>
      <c r="P8" s="28">
        <v>9.3701999999999994E-2</v>
      </c>
      <c r="Q8" s="24">
        <v>-44.790173860000003</v>
      </c>
      <c r="R8" s="24">
        <v>-65.726944990000007</v>
      </c>
      <c r="S8" s="28">
        <v>12.85850143</v>
      </c>
      <c r="T8" s="52">
        <f t="shared" si="1"/>
        <v>36.539498570000006</v>
      </c>
    </row>
    <row r="9" spans="1:21" ht="30" x14ac:dyDescent="0.25">
      <c r="A9" s="4" t="s">
        <v>24</v>
      </c>
      <c r="B9" s="24" t="s">
        <v>35</v>
      </c>
      <c r="C9" s="41" t="s">
        <v>55</v>
      </c>
      <c r="D9" s="25">
        <v>2.8</v>
      </c>
      <c r="E9" s="25">
        <v>1.5</v>
      </c>
      <c r="F9" s="24" t="s">
        <v>26</v>
      </c>
      <c r="G9" s="24" t="s">
        <v>27</v>
      </c>
      <c r="H9" s="26">
        <v>41673</v>
      </c>
      <c r="I9" s="27" t="s">
        <v>36</v>
      </c>
      <c r="J9" s="24">
        <v>31</v>
      </c>
      <c r="K9" s="24">
        <v>31</v>
      </c>
      <c r="L9" s="28">
        <v>49.326000000000001</v>
      </c>
      <c r="M9" s="28">
        <v>0.59699999999999998</v>
      </c>
      <c r="N9" s="28">
        <f t="shared" si="0"/>
        <v>0.29849999999999999</v>
      </c>
      <c r="O9" s="28">
        <v>0.47599999999999998</v>
      </c>
      <c r="P9" s="28">
        <v>0.45981899999999998</v>
      </c>
      <c r="Q9" s="24">
        <v>-44.790106389999998</v>
      </c>
      <c r="R9" s="24">
        <v>-65.727298469999994</v>
      </c>
      <c r="S9" s="28">
        <v>12.859224319999999</v>
      </c>
      <c r="T9" s="52">
        <f t="shared" si="1"/>
        <v>36.466775679999998</v>
      </c>
    </row>
    <row r="10" spans="1:21" ht="30" x14ac:dyDescent="0.25">
      <c r="A10" s="4" t="s">
        <v>24</v>
      </c>
      <c r="B10" s="24" t="s">
        <v>31</v>
      </c>
      <c r="C10" s="41" t="s">
        <v>56</v>
      </c>
      <c r="D10" s="25">
        <v>2.2000000000000002</v>
      </c>
      <c r="E10" s="25">
        <v>1.2</v>
      </c>
      <c r="F10" s="24" t="s">
        <v>26</v>
      </c>
      <c r="G10" s="24" t="s">
        <v>27</v>
      </c>
      <c r="H10" s="26">
        <v>41673</v>
      </c>
      <c r="I10" s="27" t="s">
        <v>32</v>
      </c>
      <c r="J10" s="24">
        <v>90</v>
      </c>
      <c r="K10" s="24">
        <v>90</v>
      </c>
      <c r="L10" s="28">
        <v>48.524000000000001</v>
      </c>
      <c r="M10" s="28">
        <v>0.58899999999999997</v>
      </c>
      <c r="N10" s="28">
        <f t="shared" si="0"/>
        <v>0.29449999999999998</v>
      </c>
      <c r="O10" s="28">
        <v>0.54800000000000004</v>
      </c>
      <c r="P10" s="28">
        <v>0.61878200000000005</v>
      </c>
      <c r="Q10" s="24">
        <v>-44.790017390000003</v>
      </c>
      <c r="R10" s="24">
        <v>-65.727900320000003</v>
      </c>
      <c r="S10" s="28">
        <v>12.86042595</v>
      </c>
      <c r="T10" s="52">
        <f t="shared" si="1"/>
        <v>35.663574050000001</v>
      </c>
    </row>
    <row r="11" spans="1:21" ht="30" x14ac:dyDescent="0.25">
      <c r="A11" s="4" t="s">
        <v>24</v>
      </c>
      <c r="B11" s="24" t="s">
        <v>37</v>
      </c>
      <c r="C11" s="41" t="s">
        <v>54</v>
      </c>
      <c r="D11" s="25">
        <v>2.2000000000000002</v>
      </c>
      <c r="E11" s="25">
        <v>1.2</v>
      </c>
      <c r="F11" s="24" t="s">
        <v>26</v>
      </c>
      <c r="G11" s="24" t="s">
        <v>27</v>
      </c>
      <c r="H11" s="26">
        <v>41673</v>
      </c>
      <c r="I11" s="27" t="s">
        <v>38</v>
      </c>
      <c r="J11" s="24">
        <v>77</v>
      </c>
      <c r="K11" s="24">
        <v>77</v>
      </c>
      <c r="L11" s="28">
        <v>48.185000000000002</v>
      </c>
      <c r="M11" s="28">
        <v>0.59599999999999997</v>
      </c>
      <c r="N11" s="28">
        <f t="shared" si="0"/>
        <v>0.29799999999999999</v>
      </c>
      <c r="O11" s="28">
        <v>0.47599999999999998</v>
      </c>
      <c r="P11" s="28">
        <v>1.0804499999999999</v>
      </c>
      <c r="Q11" s="24">
        <v>-44.790113570000003</v>
      </c>
      <c r="R11" s="24">
        <v>-65.727279920000001</v>
      </c>
      <c r="S11" s="28">
        <v>12.85918236</v>
      </c>
      <c r="T11" s="52">
        <f t="shared" si="1"/>
        <v>35.325817640000004</v>
      </c>
    </row>
    <row r="12" spans="1:21" ht="30.75" thickBot="1" x14ac:dyDescent="0.3">
      <c r="A12" s="34" t="s">
        <v>24</v>
      </c>
      <c r="B12" s="35" t="s">
        <v>33</v>
      </c>
      <c r="C12" s="57" t="s">
        <v>59</v>
      </c>
      <c r="D12" s="36">
        <v>2.2000000000000002</v>
      </c>
      <c r="E12" s="36">
        <v>1.2</v>
      </c>
      <c r="F12" s="35" t="s">
        <v>26</v>
      </c>
      <c r="G12" s="35" t="s">
        <v>27</v>
      </c>
      <c r="H12" s="37">
        <v>41673</v>
      </c>
      <c r="I12" s="38" t="s">
        <v>34</v>
      </c>
      <c r="J12" s="35">
        <v>134</v>
      </c>
      <c r="K12" s="35">
        <v>134</v>
      </c>
      <c r="L12" s="39">
        <v>47.676000000000002</v>
      </c>
      <c r="M12" s="39">
        <v>0.56100000000000005</v>
      </c>
      <c r="N12" s="39">
        <f t="shared" si="0"/>
        <v>0.28050000000000003</v>
      </c>
      <c r="O12" s="39">
        <v>0.497</v>
      </c>
      <c r="P12" s="39">
        <v>0.26957500000000001</v>
      </c>
      <c r="Q12" s="35">
        <v>-44.790069119999998</v>
      </c>
      <c r="R12" s="35">
        <v>-65.727619309999994</v>
      </c>
      <c r="S12" s="39">
        <v>12.85985374</v>
      </c>
      <c r="T12" s="54">
        <f t="shared" si="1"/>
        <v>34.816146260000004</v>
      </c>
    </row>
  </sheetData>
  <sortState ref="A2:T12">
    <sortCondition descending="1" ref="T2:T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3DD8-9925-4583-9A3A-824F7A74B5FF}">
  <dimension ref="A1:I23"/>
  <sheetViews>
    <sheetView workbookViewId="0">
      <selection activeCell="F17" sqref="F17"/>
    </sheetView>
  </sheetViews>
  <sheetFormatPr defaultRowHeight="15" x14ac:dyDescent="0.25"/>
  <cols>
    <col min="1" max="1" width="12.85546875" customWidth="1"/>
    <col min="2" max="2" width="11" bestFit="1" customWidth="1"/>
    <col min="3" max="4" width="13.140625" style="1" customWidth="1"/>
    <col min="5" max="5" width="11.7109375" bestFit="1" customWidth="1"/>
    <col min="11" max="11" width="8.7109375" customWidth="1"/>
  </cols>
  <sheetData>
    <row r="1" spans="1:9" ht="30" x14ac:dyDescent="0.25">
      <c r="A1" s="5" t="s">
        <v>14</v>
      </c>
      <c r="B1" s="6" t="s">
        <v>0</v>
      </c>
      <c r="C1" s="7" t="s">
        <v>20</v>
      </c>
      <c r="D1" s="7" t="s">
        <v>21</v>
      </c>
      <c r="E1" s="8" t="s">
        <v>15</v>
      </c>
    </row>
    <row r="2" spans="1:9" x14ac:dyDescent="0.25">
      <c r="A2" s="61" t="s">
        <v>3</v>
      </c>
      <c r="B2" s="9" t="s">
        <v>1</v>
      </c>
      <c r="C2" s="10">
        <v>4.6428229125980351</v>
      </c>
      <c r="D2" s="10">
        <v>10</v>
      </c>
      <c r="E2" s="11">
        <f>C2/D2</f>
        <v>0.46428229125980353</v>
      </c>
    </row>
    <row r="3" spans="1:9" x14ac:dyDescent="0.25">
      <c r="A3" s="61"/>
      <c r="B3" s="9" t="s">
        <v>2</v>
      </c>
      <c r="C3" s="10">
        <v>66.212983283386166</v>
      </c>
      <c r="D3" s="10">
        <v>10</v>
      </c>
      <c r="E3" s="11">
        <f t="shared" ref="E3:E12" si="0">C3/D3</f>
        <v>6.6212983283386162</v>
      </c>
    </row>
    <row r="4" spans="1:9" x14ac:dyDescent="0.25">
      <c r="A4" s="61"/>
      <c r="B4" s="9" t="s">
        <v>4</v>
      </c>
      <c r="C4" s="10">
        <v>44.993766847534744</v>
      </c>
      <c r="D4" s="10">
        <v>10</v>
      </c>
      <c r="E4" s="11">
        <f t="shared" si="0"/>
        <v>4.4993766847534742</v>
      </c>
    </row>
    <row r="5" spans="1:9" x14ac:dyDescent="0.25">
      <c r="A5" s="61"/>
      <c r="B5" s="9" t="s">
        <v>5</v>
      </c>
      <c r="C5" s="10">
        <v>58.020214236144909</v>
      </c>
      <c r="D5" s="10">
        <v>10</v>
      </c>
      <c r="E5" s="11">
        <f t="shared" si="0"/>
        <v>5.8020214236144909</v>
      </c>
    </row>
    <row r="6" spans="1:9" x14ac:dyDescent="0.25">
      <c r="A6" s="61"/>
      <c r="B6" s="9" t="s">
        <v>6</v>
      </c>
      <c r="C6" s="10">
        <v>45.44511870456698</v>
      </c>
      <c r="D6" s="10">
        <v>10</v>
      </c>
      <c r="E6" s="11">
        <f t="shared" si="0"/>
        <v>4.5445118704566978</v>
      </c>
    </row>
    <row r="7" spans="1:9" x14ac:dyDescent="0.25">
      <c r="A7" s="61"/>
      <c r="B7" s="9" t="s">
        <v>7</v>
      </c>
      <c r="C7" s="10">
        <v>21.76136649009711</v>
      </c>
      <c r="D7" s="10">
        <v>10</v>
      </c>
      <c r="E7" s="11">
        <f t="shared" si="0"/>
        <v>2.1761366490097109</v>
      </c>
    </row>
    <row r="8" spans="1:9" ht="15" customHeight="1" x14ac:dyDescent="0.25">
      <c r="A8" s="61"/>
      <c r="B8" s="9" t="s">
        <v>8</v>
      </c>
      <c r="C8" s="10">
        <v>25.465361594231052</v>
      </c>
      <c r="D8" s="10">
        <v>10</v>
      </c>
      <c r="E8" s="11">
        <f t="shared" si="0"/>
        <v>2.5465361594231051</v>
      </c>
    </row>
    <row r="9" spans="1:9" x14ac:dyDescent="0.25">
      <c r="A9" s="61" t="s">
        <v>9</v>
      </c>
      <c r="B9" s="9" t="s">
        <v>10</v>
      </c>
      <c r="C9" s="10">
        <v>35.683763046181234</v>
      </c>
      <c r="D9" s="10">
        <f>5</f>
        <v>5</v>
      </c>
      <c r="E9" s="11">
        <f t="shared" si="0"/>
        <v>7.1367526092362468</v>
      </c>
    </row>
    <row r="10" spans="1:9" x14ac:dyDescent="0.25">
      <c r="A10" s="61"/>
      <c r="B10" s="9" t="s">
        <v>11</v>
      </c>
      <c r="C10" s="10">
        <v>37.588734307718305</v>
      </c>
      <c r="D10" s="10">
        <v>5</v>
      </c>
      <c r="E10" s="11">
        <f t="shared" si="0"/>
        <v>7.5177468615436611</v>
      </c>
      <c r="G10" s="2"/>
      <c r="H10" s="2"/>
      <c r="I10" s="2"/>
    </row>
    <row r="11" spans="1:9" x14ac:dyDescent="0.25">
      <c r="A11" s="61"/>
      <c r="B11" s="9" t="s">
        <v>12</v>
      </c>
      <c r="C11" s="10">
        <v>22.910005848312096</v>
      </c>
      <c r="D11" s="10">
        <v>5</v>
      </c>
      <c r="E11" s="11">
        <f t="shared" si="0"/>
        <v>4.5820011696624192</v>
      </c>
    </row>
    <row r="12" spans="1:9" ht="15.75" thickBot="1" x14ac:dyDescent="0.3">
      <c r="A12" s="62"/>
      <c r="B12" s="12" t="s">
        <v>13</v>
      </c>
      <c r="C12" s="13">
        <v>18.634918753814986</v>
      </c>
      <c r="D12" s="13">
        <v>5</v>
      </c>
      <c r="E12" s="14">
        <f t="shared" si="0"/>
        <v>3.7269837507629973</v>
      </c>
    </row>
    <row r="13" spans="1:9" x14ac:dyDescent="0.25">
      <c r="B13" s="2"/>
      <c r="C13" s="3"/>
      <c r="D13" s="3"/>
      <c r="E13" s="2"/>
    </row>
    <row r="14" spans="1:9" x14ac:dyDescent="0.25">
      <c r="A14" s="2"/>
      <c r="B14" s="2"/>
      <c r="C14" s="3"/>
      <c r="D14" s="3"/>
      <c r="E14" s="2"/>
    </row>
    <row r="15" spans="1:9" x14ac:dyDescent="0.25">
      <c r="A15" s="2"/>
      <c r="B15" s="2"/>
      <c r="C15" s="3"/>
      <c r="D15" s="3"/>
      <c r="E15" s="2"/>
    </row>
    <row r="16" spans="1:9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</sheetData>
  <mergeCells count="2">
    <mergeCell ref="A2:A8"/>
    <mergeCell ref="A9:A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50775-EDCC-43BE-8CA8-C258FD548E9F}">
  <dimension ref="A1:E18"/>
  <sheetViews>
    <sheetView workbookViewId="0">
      <selection activeCell="G18" sqref="G18"/>
    </sheetView>
  </sheetViews>
  <sheetFormatPr defaultRowHeight="15" x14ac:dyDescent="0.25"/>
  <cols>
    <col min="1" max="1" width="35.42578125" style="58" customWidth="1"/>
    <col min="2" max="2" width="16.7109375" style="58" bestFit="1" customWidth="1"/>
    <col min="3" max="4" width="16.28515625" style="58" bestFit="1" customWidth="1"/>
    <col min="5" max="5" width="18.28515625" style="58" bestFit="1" customWidth="1"/>
    <col min="6" max="16384" width="9.140625" style="58"/>
  </cols>
  <sheetData>
    <row r="1" spans="1:5" ht="18.75" x14ac:dyDescent="0.25">
      <c r="A1" s="114" t="s">
        <v>126</v>
      </c>
      <c r="B1" s="115" t="s">
        <v>127</v>
      </c>
      <c r="C1" s="115" t="s">
        <v>129</v>
      </c>
      <c r="D1" s="115" t="s">
        <v>133</v>
      </c>
      <c r="E1" s="115" t="s">
        <v>161</v>
      </c>
    </row>
    <row r="2" spans="1:5" ht="15.75" x14ac:dyDescent="0.25">
      <c r="A2" s="116" t="s">
        <v>162</v>
      </c>
      <c r="B2" s="117"/>
      <c r="C2" s="117"/>
      <c r="D2" s="117"/>
      <c r="E2" s="117"/>
    </row>
    <row r="3" spans="1:5" ht="15.75" x14ac:dyDescent="0.25">
      <c r="A3" s="118" t="s">
        <v>18</v>
      </c>
      <c r="B3" s="119" t="s">
        <v>128</v>
      </c>
      <c r="C3" s="119" t="s">
        <v>130</v>
      </c>
      <c r="D3" s="119" t="s">
        <v>130</v>
      </c>
      <c r="E3" s="119" t="s">
        <v>134</v>
      </c>
    </row>
    <row r="4" spans="1:5" ht="15.75" x14ac:dyDescent="0.25">
      <c r="A4" s="120" t="s">
        <v>135</v>
      </c>
      <c r="B4" s="121">
        <v>8.1321660000000016</v>
      </c>
      <c r="C4" s="121">
        <v>9.5016664450300219</v>
      </c>
      <c r="D4" s="121">
        <v>11.721283135615346</v>
      </c>
      <c r="E4" s="121">
        <v>19.864549932186559</v>
      </c>
    </row>
    <row r="5" spans="1:5" ht="18.75" x14ac:dyDescent="0.25">
      <c r="A5" s="120" t="s">
        <v>163</v>
      </c>
      <c r="B5" s="121">
        <v>2.9172066000000001</v>
      </c>
      <c r="C5" s="121">
        <v>3.3150162029570085</v>
      </c>
      <c r="D5" s="121">
        <v>4.925048013213174</v>
      </c>
      <c r="E5" s="121">
        <v>1.2368219731172603</v>
      </c>
    </row>
    <row r="6" spans="1:5" ht="15.75" x14ac:dyDescent="0.25">
      <c r="A6" s="120" t="s">
        <v>164</v>
      </c>
      <c r="B6" s="121">
        <v>4.5857196</v>
      </c>
      <c r="C6" s="121" t="s">
        <v>131</v>
      </c>
      <c r="D6" s="121">
        <v>20.410209442254491</v>
      </c>
      <c r="E6" s="121">
        <v>17.17754960243785</v>
      </c>
    </row>
    <row r="7" spans="1:5" ht="18.75" x14ac:dyDescent="0.25">
      <c r="A7" s="120" t="s">
        <v>165</v>
      </c>
      <c r="B7" s="122">
        <v>78.838951800000004</v>
      </c>
      <c r="C7" s="122">
        <v>16.179905560878812</v>
      </c>
      <c r="D7" s="122">
        <v>1484.6540785125508</v>
      </c>
      <c r="E7" s="122">
        <v>2.5654886320780261</v>
      </c>
    </row>
    <row r="8" spans="1:5" ht="18.75" x14ac:dyDescent="0.25">
      <c r="A8" s="120" t="s">
        <v>166</v>
      </c>
      <c r="B8" s="122">
        <v>1.7008068000000001</v>
      </c>
      <c r="C8" s="122" t="s">
        <v>131</v>
      </c>
      <c r="D8" s="122">
        <v>144.54513022852177</v>
      </c>
      <c r="E8" s="123" t="s">
        <v>131</v>
      </c>
    </row>
    <row r="9" spans="1:5" ht="15.75" x14ac:dyDescent="0.25">
      <c r="A9" s="120" t="s">
        <v>167</v>
      </c>
      <c r="B9" s="124">
        <v>0.57933119999999994</v>
      </c>
      <c r="C9" s="124">
        <v>0.85386083991956141</v>
      </c>
      <c r="D9" s="124">
        <v>1.4959744852958354</v>
      </c>
      <c r="E9" s="124">
        <v>1.8411104546906154</v>
      </c>
    </row>
    <row r="10" spans="1:5" ht="15.75" x14ac:dyDescent="0.25">
      <c r="A10" s="120" t="s">
        <v>168</v>
      </c>
      <c r="B10" s="125">
        <v>2.1822780000000002</v>
      </c>
      <c r="C10" s="125">
        <v>2.1961250675782331</v>
      </c>
      <c r="D10" s="125">
        <v>5.9390060551500783</v>
      </c>
      <c r="E10" s="125">
        <v>1.5781507940929353</v>
      </c>
    </row>
    <row r="11" spans="1:5" ht="15.75" x14ac:dyDescent="0.25">
      <c r="A11" s="120" t="s">
        <v>169</v>
      </c>
      <c r="B11" s="125">
        <v>89.169053399999996</v>
      </c>
      <c r="C11" s="125">
        <v>107.5320129676912</v>
      </c>
      <c r="D11" s="125">
        <v>155.1716329982012</v>
      </c>
      <c r="E11" s="125">
        <v>33.345216659449683</v>
      </c>
    </row>
    <row r="12" spans="1:5" ht="15.75" x14ac:dyDescent="0.25">
      <c r="A12" s="126" t="s">
        <v>170</v>
      </c>
      <c r="B12" s="127">
        <v>1</v>
      </c>
      <c r="C12" s="127">
        <v>2</v>
      </c>
      <c r="D12" s="127">
        <v>1</v>
      </c>
      <c r="E12" s="127" t="s">
        <v>171</v>
      </c>
    </row>
    <row r="13" spans="1:5" ht="34.5" x14ac:dyDescent="0.25">
      <c r="A13" s="128" t="s">
        <v>172</v>
      </c>
      <c r="B13" s="124">
        <v>11.88</v>
      </c>
      <c r="C13" s="124">
        <v>10.73</v>
      </c>
      <c r="D13" s="124" t="s">
        <v>173</v>
      </c>
      <c r="E13" s="124" t="s">
        <v>174</v>
      </c>
    </row>
    <row r="14" spans="1:5" ht="18.75" x14ac:dyDescent="0.25">
      <c r="A14" s="126" t="s">
        <v>175</v>
      </c>
      <c r="B14" s="129">
        <v>1.6666666666666667</v>
      </c>
      <c r="C14" s="129">
        <v>1.6666666666666667</v>
      </c>
      <c r="D14" s="129">
        <v>2.3333333333333335</v>
      </c>
      <c r="E14" s="129">
        <v>1</v>
      </c>
    </row>
    <row r="15" spans="1:5" ht="18.75" x14ac:dyDescent="0.25">
      <c r="A15" s="126" t="s">
        <v>176</v>
      </c>
      <c r="B15" s="117">
        <v>2</v>
      </c>
      <c r="C15" s="117" t="s">
        <v>132</v>
      </c>
      <c r="D15" s="117">
        <v>2</v>
      </c>
      <c r="E15" s="117" t="s">
        <v>174</v>
      </c>
    </row>
    <row r="16" spans="1:5" ht="18.75" x14ac:dyDescent="0.25">
      <c r="A16" s="126" t="s">
        <v>177</v>
      </c>
      <c r="B16" s="117">
        <v>2</v>
      </c>
      <c r="C16" s="117">
        <v>1</v>
      </c>
      <c r="D16" s="117">
        <v>2</v>
      </c>
      <c r="E16" s="117">
        <v>1</v>
      </c>
    </row>
    <row r="17" spans="1:5" ht="37.5" x14ac:dyDescent="0.25">
      <c r="A17" s="128" t="s">
        <v>178</v>
      </c>
      <c r="B17" s="117">
        <v>2</v>
      </c>
      <c r="C17" s="117">
        <v>2</v>
      </c>
      <c r="D17" s="130">
        <v>3</v>
      </c>
      <c r="E17" s="130" t="s">
        <v>174</v>
      </c>
    </row>
    <row r="18" spans="1:5" ht="50.25" x14ac:dyDescent="0.25">
      <c r="A18" s="131" t="s">
        <v>179</v>
      </c>
      <c r="B18" s="132">
        <f>AVERAGE(B14:B16,B17)</f>
        <v>1.9166666666666667</v>
      </c>
      <c r="C18" s="132">
        <f>AVERAGE(C14:C16,C17)</f>
        <v>1.5555555555555556</v>
      </c>
      <c r="D18" s="132">
        <f>AVERAGE(D14:D16,D17)</f>
        <v>2.3333333333333335</v>
      </c>
      <c r="E18" s="132">
        <f>AVERAGE(E14:E16,E17)</f>
        <v>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36DE6-FA37-47AC-A8DF-58F3CB295FD4}">
  <dimension ref="A1:M28"/>
  <sheetViews>
    <sheetView workbookViewId="0">
      <selection activeCell="O13" sqref="O13"/>
    </sheetView>
  </sheetViews>
  <sheetFormatPr defaultRowHeight="15" x14ac:dyDescent="0.25"/>
  <cols>
    <col min="1" max="1" width="34.85546875" style="2" bestFit="1" customWidth="1"/>
    <col min="2" max="4" width="9.140625" style="2"/>
    <col min="5" max="5" width="18.42578125" style="2" customWidth="1"/>
    <col min="6" max="6" width="20.85546875" style="2" customWidth="1"/>
    <col min="7" max="7" width="11.85546875" style="2" customWidth="1"/>
    <col min="8" max="11" width="9.140625" style="2"/>
    <col min="12" max="12" width="9" style="2" bestFit="1" customWidth="1"/>
    <col min="13" max="16384" width="9.140625" style="2"/>
  </cols>
  <sheetData>
    <row r="1" spans="1:13" s="60" customFormat="1" ht="16.5" x14ac:dyDescent="0.2">
      <c r="A1" s="63" t="s">
        <v>139</v>
      </c>
      <c r="B1" s="64" t="s">
        <v>140</v>
      </c>
      <c r="C1" s="65" t="s">
        <v>141</v>
      </c>
      <c r="D1" s="66" t="s">
        <v>142</v>
      </c>
      <c r="E1" s="64" t="s">
        <v>86</v>
      </c>
      <c r="F1" s="67" t="s">
        <v>143</v>
      </c>
      <c r="G1" s="67"/>
      <c r="H1" s="64" t="s">
        <v>144</v>
      </c>
      <c r="I1" s="64" t="s">
        <v>145</v>
      </c>
      <c r="J1" s="64" t="s">
        <v>146</v>
      </c>
      <c r="K1" s="64" t="s">
        <v>147</v>
      </c>
      <c r="L1" s="64" t="s">
        <v>148</v>
      </c>
      <c r="M1" s="66" t="s">
        <v>149</v>
      </c>
    </row>
    <row r="2" spans="1:13" x14ac:dyDescent="0.25">
      <c r="A2" s="68" t="s">
        <v>150</v>
      </c>
      <c r="B2" s="69"/>
      <c r="C2" s="64" t="s">
        <v>151</v>
      </c>
      <c r="D2" s="66" t="s">
        <v>152</v>
      </c>
      <c r="E2" s="64"/>
      <c r="F2" s="64" t="s">
        <v>153</v>
      </c>
      <c r="G2" s="64" t="s">
        <v>154</v>
      </c>
      <c r="H2" s="66" t="s">
        <v>155</v>
      </c>
      <c r="I2" s="64" t="s">
        <v>156</v>
      </c>
      <c r="J2" s="64" t="s">
        <v>156</v>
      </c>
      <c r="K2" s="64" t="s">
        <v>156</v>
      </c>
      <c r="L2" s="70" t="s">
        <v>156</v>
      </c>
      <c r="M2" s="71" t="s">
        <v>157</v>
      </c>
    </row>
    <row r="3" spans="1:13" ht="16.5" x14ac:dyDescent="0.25">
      <c r="A3" s="72"/>
      <c r="B3" s="73"/>
      <c r="C3" s="73"/>
      <c r="D3" s="73"/>
      <c r="E3" s="73"/>
      <c r="F3" s="73"/>
      <c r="G3" s="74" t="s">
        <v>158</v>
      </c>
      <c r="H3" s="73"/>
      <c r="I3" s="74" t="s">
        <v>159</v>
      </c>
      <c r="J3" s="74" t="s">
        <v>159</v>
      </c>
      <c r="K3" s="74" t="s">
        <v>159</v>
      </c>
      <c r="L3" s="74" t="s">
        <v>159</v>
      </c>
      <c r="M3" s="74" t="s">
        <v>160</v>
      </c>
    </row>
    <row r="4" spans="1:13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8.75" x14ac:dyDescent="0.25">
      <c r="A5" s="75" t="s">
        <v>87</v>
      </c>
      <c r="B5" s="7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x14ac:dyDescent="0.25">
      <c r="A7" s="76" t="s">
        <v>45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7"/>
    </row>
    <row r="8" spans="1:13" x14ac:dyDescent="0.25">
      <c r="A8" s="68" t="s">
        <v>88</v>
      </c>
      <c r="B8" s="69"/>
      <c r="C8" s="64" t="s">
        <v>89</v>
      </c>
      <c r="D8" s="64" t="s">
        <v>90</v>
      </c>
      <c r="E8" s="64">
        <v>1</v>
      </c>
      <c r="F8" s="78">
        <v>0.70904649885639848</v>
      </c>
      <c r="G8" s="79">
        <v>0.70905332908977725</v>
      </c>
      <c r="H8" s="78">
        <v>7.4522707241348365E-6</v>
      </c>
      <c r="I8" s="80">
        <v>3.96</v>
      </c>
      <c r="J8" s="70">
        <v>4.6050000000000004</v>
      </c>
      <c r="K8" s="70">
        <v>3.14</v>
      </c>
      <c r="L8" s="81">
        <v>4.5750000000000002</v>
      </c>
      <c r="M8" s="82"/>
    </row>
    <row r="9" spans="1:13" x14ac:dyDescent="0.25">
      <c r="A9" s="68" t="s">
        <v>91</v>
      </c>
      <c r="B9" s="69"/>
      <c r="C9" s="64" t="s">
        <v>89</v>
      </c>
      <c r="D9" s="64" t="s">
        <v>92</v>
      </c>
      <c r="E9" s="64">
        <v>1</v>
      </c>
      <c r="F9" s="78">
        <v>0.70904616509689111</v>
      </c>
      <c r="G9" s="79">
        <v>0.70904964369903944</v>
      </c>
      <c r="H9" s="78">
        <v>7.9187016095604693E-6</v>
      </c>
      <c r="I9" s="80">
        <v>4.375</v>
      </c>
      <c r="J9" s="70">
        <v>4.7949999999999999</v>
      </c>
      <c r="K9" s="70">
        <v>3.5049999999999999</v>
      </c>
      <c r="L9" s="81">
        <v>4.59</v>
      </c>
      <c r="M9" s="83">
        <f>(MAX(G9:G10)-MIN(G9:G10))*1000000</f>
        <v>3.431981194124134</v>
      </c>
    </row>
    <row r="10" spans="1:13" ht="17.25" x14ac:dyDescent="0.25">
      <c r="A10" s="68" t="s">
        <v>93</v>
      </c>
      <c r="B10" s="69"/>
      <c r="C10" s="64" t="s">
        <v>89</v>
      </c>
      <c r="D10" s="64" t="s">
        <v>94</v>
      </c>
      <c r="E10" s="64">
        <v>2</v>
      </c>
      <c r="F10" s="78">
        <v>0.70904273311569699</v>
      </c>
      <c r="G10" s="79">
        <v>0.70904621171784532</v>
      </c>
      <c r="H10" s="78">
        <v>7.9187016095604693E-6</v>
      </c>
      <c r="I10" s="84">
        <v>4.59</v>
      </c>
      <c r="J10" s="85">
        <v>4.9249999999999998</v>
      </c>
      <c r="K10" s="85">
        <v>3.88</v>
      </c>
      <c r="L10" s="81">
        <v>4.7549999999999999</v>
      </c>
      <c r="M10" s="86"/>
    </row>
    <row r="11" spans="1:13" ht="17.25" x14ac:dyDescent="0.25">
      <c r="A11" s="68" t="s">
        <v>95</v>
      </c>
      <c r="B11" s="69"/>
      <c r="C11" s="64" t="s">
        <v>96</v>
      </c>
      <c r="D11" s="64" t="s">
        <v>90</v>
      </c>
      <c r="E11" s="64">
        <v>1</v>
      </c>
      <c r="F11" s="78">
        <v>0.70905091430012501</v>
      </c>
      <c r="G11" s="79">
        <v>0.70906146036531548</v>
      </c>
      <c r="H11" s="78">
        <v>6.1169123691802902E-6</v>
      </c>
      <c r="I11" s="80">
        <v>3.0750000000000002</v>
      </c>
      <c r="J11" s="70">
        <v>3.7450000000000001</v>
      </c>
      <c r="K11" s="70">
        <v>2.6349999999999998</v>
      </c>
      <c r="L11" s="81">
        <v>4.2699999999999996</v>
      </c>
      <c r="M11" s="87"/>
    </row>
    <row r="12" spans="1:13" ht="17.25" x14ac:dyDescent="0.25">
      <c r="A12" s="68" t="s">
        <v>97</v>
      </c>
      <c r="B12" s="69"/>
      <c r="C12" s="64" t="s">
        <v>96</v>
      </c>
      <c r="D12" s="64" t="s">
        <v>92</v>
      </c>
      <c r="E12" s="64">
        <v>1</v>
      </c>
      <c r="F12" s="78">
        <v>0.70904992180104276</v>
      </c>
      <c r="G12" s="78">
        <v>0.70906046786623322</v>
      </c>
      <c r="H12" s="78">
        <v>6.1169123691802902E-6</v>
      </c>
      <c r="I12" s="70">
        <v>3.1749999999999998</v>
      </c>
      <c r="J12" s="70">
        <v>3.855</v>
      </c>
      <c r="K12" s="70">
        <v>2.6949999999999998</v>
      </c>
      <c r="L12" s="81">
        <v>4.3550000000000004</v>
      </c>
      <c r="M12" s="88"/>
    </row>
    <row r="13" spans="1:13" x14ac:dyDescent="0.25">
      <c r="A13" s="68" t="s">
        <v>98</v>
      </c>
      <c r="B13" s="68"/>
      <c r="C13" s="64" t="s">
        <v>96</v>
      </c>
      <c r="D13" s="64" t="s">
        <v>92</v>
      </c>
      <c r="E13" s="64">
        <v>1</v>
      </c>
      <c r="F13" s="78">
        <v>0.70903093845903098</v>
      </c>
      <c r="G13" s="78">
        <v>0.70904148452422144</v>
      </c>
      <c r="H13" s="78">
        <v>6.1169123691802902E-6</v>
      </c>
      <c r="I13" s="70">
        <v>4.8049999999999997</v>
      </c>
      <c r="J13" s="70">
        <v>5.03</v>
      </c>
      <c r="K13" s="70">
        <v>4.5049999999999999</v>
      </c>
      <c r="L13" s="81">
        <v>5.17</v>
      </c>
      <c r="M13" s="83">
        <f>(MAX(G13:G14)-MIN(G13:G14))*1000000</f>
        <v>11.881275187808349</v>
      </c>
    </row>
    <row r="14" spans="1:13" ht="17.25" x14ac:dyDescent="0.25">
      <c r="A14" s="68" t="s">
        <v>99</v>
      </c>
      <c r="B14" s="69"/>
      <c r="C14" s="64" t="s">
        <v>89</v>
      </c>
      <c r="D14" s="64" t="s">
        <v>94</v>
      </c>
      <c r="E14" s="64">
        <v>2</v>
      </c>
      <c r="F14" s="78">
        <v>0.7090261246468853</v>
      </c>
      <c r="G14" s="79">
        <v>0.70902960324903364</v>
      </c>
      <c r="H14" s="78">
        <v>7.9187016095604693E-6</v>
      </c>
      <c r="I14" s="84">
        <v>5.21</v>
      </c>
      <c r="J14" s="85">
        <v>5.4349999999999996</v>
      </c>
      <c r="K14" s="85">
        <v>4.9550000000000001</v>
      </c>
      <c r="L14" s="81">
        <v>5.3150000000000004</v>
      </c>
      <c r="M14" s="86"/>
    </row>
    <row r="15" spans="1:13" ht="17.25" x14ac:dyDescent="0.25">
      <c r="A15" s="68" t="s">
        <v>100</v>
      </c>
      <c r="B15" s="68"/>
      <c r="C15" s="64" t="s">
        <v>96</v>
      </c>
      <c r="D15" s="64" t="s">
        <v>90</v>
      </c>
      <c r="E15" s="64">
        <v>5</v>
      </c>
      <c r="F15" s="78">
        <v>0.70903446161376515</v>
      </c>
      <c r="G15" s="78">
        <v>0.70903441820454538</v>
      </c>
      <c r="H15" s="78" t="s">
        <v>101</v>
      </c>
      <c r="I15" s="80">
        <v>4.6500000000000004</v>
      </c>
      <c r="J15" s="80">
        <v>4.415</v>
      </c>
      <c r="K15" s="80">
        <v>4.83</v>
      </c>
      <c r="L15" s="89">
        <v>5.0549999999999997</v>
      </c>
      <c r="M15" s="90"/>
    </row>
    <row r="16" spans="1:13" x14ac:dyDescent="0.25">
      <c r="A16" s="69"/>
      <c r="B16" s="69"/>
      <c r="C16" s="68"/>
      <c r="D16" s="66"/>
      <c r="E16" s="66"/>
      <c r="F16" s="66"/>
      <c r="G16" s="66"/>
      <c r="H16"/>
      <c r="I16" s="91"/>
      <c r="J16" s="91"/>
      <c r="K16" s="91"/>
      <c r="L16" s="92"/>
      <c r="M16"/>
    </row>
    <row r="17" spans="1:13" x14ac:dyDescent="0.25">
      <c r="A17" s="76" t="s">
        <v>24</v>
      </c>
      <c r="B17" s="69"/>
      <c r="C17" s="68"/>
      <c r="D17" s="66"/>
      <c r="E17" s="66"/>
      <c r="F17" s="66"/>
      <c r="G17" s="66"/>
      <c r="H17" s="79"/>
      <c r="I17" s="93"/>
      <c r="J17" s="66"/>
      <c r="K17" s="66"/>
      <c r="L17" s="89"/>
      <c r="M17" s="94"/>
    </row>
    <row r="18" spans="1:13" x14ac:dyDescent="0.25">
      <c r="A18" s="68" t="s">
        <v>102</v>
      </c>
      <c r="B18" s="69"/>
      <c r="C18" s="64" t="s">
        <v>89</v>
      </c>
      <c r="D18" s="64" t="s">
        <v>90</v>
      </c>
      <c r="E18" s="64">
        <v>1</v>
      </c>
      <c r="F18" s="78">
        <v>0.70901795234602905</v>
      </c>
      <c r="G18" s="79">
        <v>0.70902478257940782</v>
      </c>
      <c r="H18" s="78">
        <v>7.4522707241348365E-6</v>
      </c>
      <c r="I18" s="80">
        <v>5.3550000000000004</v>
      </c>
      <c r="J18" s="70">
        <v>5.5350000000000001</v>
      </c>
      <c r="K18" s="70">
        <v>5.13</v>
      </c>
      <c r="L18" s="81">
        <v>5.52</v>
      </c>
      <c r="M18" s="82"/>
    </row>
    <row r="19" spans="1:13" x14ac:dyDescent="0.25">
      <c r="A19" s="68" t="s">
        <v>103</v>
      </c>
      <c r="B19" s="69"/>
      <c r="C19" s="64" t="s">
        <v>89</v>
      </c>
      <c r="D19" s="64" t="s">
        <v>104</v>
      </c>
      <c r="E19" s="64">
        <v>1</v>
      </c>
      <c r="F19" s="78">
        <v>0.70904092108051398</v>
      </c>
      <c r="G19" s="79">
        <v>0.70904523829487964</v>
      </c>
      <c r="H19" s="78">
        <v>1.1386261360000151E-5</v>
      </c>
      <c r="I19" s="80">
        <v>4.6399999999999997</v>
      </c>
      <c r="J19" s="70">
        <v>5.0750000000000002</v>
      </c>
      <c r="K19" s="70">
        <v>3.605</v>
      </c>
      <c r="L19" s="81">
        <v>4.83</v>
      </c>
      <c r="M19" s="83">
        <f>(MAX(G19:G20)-MIN(G19:G20))*1000000</f>
        <v>10.733727076051025</v>
      </c>
    </row>
    <row r="20" spans="1:13" ht="17.25" x14ac:dyDescent="0.25">
      <c r="A20" s="68" t="s">
        <v>105</v>
      </c>
      <c r="B20" s="69"/>
      <c r="C20" s="64" t="s">
        <v>89</v>
      </c>
      <c r="D20" s="64" t="s">
        <v>106</v>
      </c>
      <c r="E20" s="64">
        <v>2</v>
      </c>
      <c r="F20" s="78">
        <v>0.70902786231666826</v>
      </c>
      <c r="G20" s="79">
        <v>0.70903450456780359</v>
      </c>
      <c r="H20" s="78">
        <v>7.1526245367762642E-6</v>
      </c>
      <c r="I20" s="84">
        <v>5.0549999999999997</v>
      </c>
      <c r="J20" s="85">
        <v>5.28</v>
      </c>
      <c r="K20" s="85">
        <v>4.8</v>
      </c>
      <c r="L20" s="81">
        <v>5.2649999999999997</v>
      </c>
      <c r="M20" s="86"/>
    </row>
    <row r="21" spans="1:13" x14ac:dyDescent="0.25">
      <c r="A21" s="68" t="s">
        <v>107</v>
      </c>
      <c r="B21" s="69"/>
      <c r="C21" s="64" t="s">
        <v>89</v>
      </c>
      <c r="D21" s="64" t="s">
        <v>90</v>
      </c>
      <c r="E21" s="64">
        <v>1</v>
      </c>
      <c r="F21" s="78">
        <v>0.70893709515342695</v>
      </c>
      <c r="G21" s="79">
        <v>0.70894392538680528</v>
      </c>
      <c r="H21" s="78">
        <v>7.4522707241348365E-6</v>
      </c>
      <c r="I21" s="80">
        <v>7.2750000000000004</v>
      </c>
      <c r="J21" s="70">
        <v>7.65</v>
      </c>
      <c r="K21" s="70">
        <v>6.98</v>
      </c>
      <c r="L21" s="81">
        <v>7.6150000000000002</v>
      </c>
      <c r="M21" s="83">
        <f>(MAX(G21:G22)-MIN(G21:G22))*1000000</f>
        <v>29.747343656572056</v>
      </c>
    </row>
    <row r="22" spans="1:13" ht="17.25" x14ac:dyDescent="0.25">
      <c r="A22" s="68" t="s">
        <v>108</v>
      </c>
      <c r="B22" s="68"/>
      <c r="C22" s="64" t="s">
        <v>89</v>
      </c>
      <c r="D22" s="64" t="s">
        <v>94</v>
      </c>
      <c r="E22" s="64">
        <v>1</v>
      </c>
      <c r="F22" s="78">
        <v>0.70896684249708308</v>
      </c>
      <c r="G22" s="78">
        <v>0.70897367273046186</v>
      </c>
      <c r="H22" s="78">
        <v>7.4522707241348365E-6</v>
      </c>
      <c r="I22" s="70">
        <v>6.35</v>
      </c>
      <c r="J22" s="70">
        <v>6.53</v>
      </c>
      <c r="K22" s="70">
        <v>6.19</v>
      </c>
      <c r="L22" s="81">
        <v>6.5149999999999997</v>
      </c>
      <c r="M22" s="86"/>
    </row>
    <row r="23" spans="1:13" x14ac:dyDescent="0.25">
      <c r="A23" s="69"/>
      <c r="B23" s="69"/>
      <c r="C23" s="69"/>
      <c r="D23" s="66"/>
      <c r="E23" s="69"/>
      <c r="F23" s="69"/>
      <c r="G23" s="69"/>
      <c r="H23" s="69"/>
      <c r="I23" s="69"/>
      <c r="J23" s="69"/>
      <c r="K23" s="69"/>
      <c r="L23" s="69"/>
      <c r="M23" s="69"/>
    </row>
    <row r="24" spans="1:13" ht="15.75" x14ac:dyDescent="0.25">
      <c r="A24" s="75" t="s">
        <v>109</v>
      </c>
      <c r="B24" s="75"/>
      <c r="C24" s="69"/>
      <c r="D24" s="66"/>
      <c r="E24" s="69"/>
      <c r="F24" s="69"/>
      <c r="G24" s="69"/>
      <c r="H24" s="69"/>
      <c r="I24" s="69"/>
      <c r="J24" s="69"/>
      <c r="K24" s="69"/>
      <c r="L24" s="69"/>
      <c r="M24" s="69"/>
    </row>
    <row r="25" spans="1:13" x14ac:dyDescent="0.25">
      <c r="A25" s="69"/>
      <c r="B25" s="69"/>
      <c r="C25" s="69"/>
      <c r="D25" s="66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7.25" x14ac:dyDescent="0.25">
      <c r="A26" s="69" t="s">
        <v>110</v>
      </c>
      <c r="B26" s="69"/>
      <c r="C26" s="66" t="s">
        <v>89</v>
      </c>
      <c r="D26" s="66" t="s">
        <v>111</v>
      </c>
      <c r="E26" s="66">
        <v>6</v>
      </c>
      <c r="F26" s="79">
        <v>0.70903224002641696</v>
      </c>
      <c r="G26" s="95">
        <v>0.70903677317822755</v>
      </c>
      <c r="H26" s="95" t="s">
        <v>112</v>
      </c>
      <c r="I26" s="96">
        <v>4.9800000000000004</v>
      </c>
      <c r="J26" s="80" t="s">
        <v>113</v>
      </c>
      <c r="K26" s="80" t="s">
        <v>114</v>
      </c>
      <c r="L26" s="66">
        <v>5.13</v>
      </c>
      <c r="M26" s="97">
        <v>18.88027073693177</v>
      </c>
    </row>
    <row r="27" spans="1:13" ht="15.75" x14ac:dyDescent="0.25">
      <c r="A27" s="98"/>
      <c r="B27" s="91"/>
      <c r="C27" s="91"/>
      <c r="D27" s="99"/>
      <c r="E27" s="99"/>
      <c r="F27" s="100"/>
      <c r="G27" s="101"/>
      <c r="H27" s="102"/>
      <c r="I27" s="103"/>
      <c r="J27" s="104"/>
      <c r="K27" s="104"/>
      <c r="L27" s="104"/>
      <c r="M27" s="98"/>
    </row>
    <row r="28" spans="1:13" ht="15.75" x14ac:dyDescent="0.25">
      <c r="A28" s="105"/>
      <c r="B28" s="105"/>
      <c r="C28" s="106"/>
      <c r="D28" s="107"/>
      <c r="E28" s="107"/>
      <c r="F28" s="108"/>
      <c r="G28" s="109"/>
      <c r="H28" s="110"/>
      <c r="I28" s="111"/>
      <c r="J28" s="112"/>
      <c r="K28" s="112"/>
      <c r="L28" s="107"/>
      <c r="M28" s="113"/>
    </row>
  </sheetData>
  <mergeCells count="8">
    <mergeCell ref="M19:M20"/>
    <mergeCell ref="M21:M22"/>
    <mergeCell ref="A24:B24"/>
    <mergeCell ref="F1:G1"/>
    <mergeCell ref="A5:B5"/>
    <mergeCell ref="M9:M10"/>
    <mergeCell ref="M11:M12"/>
    <mergeCell ref="M13:M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5D29C-A11F-4953-BA47-B8A2ACBA39CB}">
  <dimension ref="A1:Q5"/>
  <sheetViews>
    <sheetView workbookViewId="0">
      <selection activeCell="A2" sqref="A2"/>
    </sheetView>
  </sheetViews>
  <sheetFormatPr defaultRowHeight="15" x14ac:dyDescent="0.25"/>
  <cols>
    <col min="1" max="1" width="16.7109375" style="44" customWidth="1"/>
    <col min="2" max="2" width="14.5703125" style="44" customWidth="1"/>
    <col min="3" max="7" width="20" style="44" customWidth="1"/>
    <col min="8" max="8" width="17.140625" style="44" customWidth="1"/>
    <col min="9" max="9" width="20.7109375" style="44" customWidth="1"/>
    <col min="10" max="10" width="14" style="44" customWidth="1"/>
    <col min="11" max="11" width="12.7109375" style="44" customWidth="1"/>
    <col min="12" max="12" width="16.28515625" style="44" customWidth="1"/>
    <col min="13" max="13" width="16.7109375" style="44" customWidth="1"/>
    <col min="14" max="14" width="10.5703125" style="44" customWidth="1"/>
    <col min="15" max="15" width="11.140625" style="44" customWidth="1"/>
    <col min="16" max="16" width="9.140625" style="44"/>
    <col min="17" max="17" width="14.7109375" style="44" bestFit="1" customWidth="1"/>
    <col min="18" max="16384" width="9.140625" style="44"/>
  </cols>
  <sheetData>
    <row r="1" spans="1:17" s="42" customFormat="1" ht="60" x14ac:dyDescent="0.25">
      <c r="A1" s="42" t="s">
        <v>22</v>
      </c>
      <c r="B1" s="42" t="s">
        <v>77</v>
      </c>
      <c r="C1" s="42" t="s">
        <v>79</v>
      </c>
      <c r="D1" s="42" t="s">
        <v>117</v>
      </c>
      <c r="E1" s="42" t="s">
        <v>118</v>
      </c>
      <c r="F1" s="42" t="s">
        <v>121</v>
      </c>
      <c r="G1" s="42" t="s">
        <v>122</v>
      </c>
      <c r="H1" s="42" t="s">
        <v>78</v>
      </c>
      <c r="I1" s="42" t="s">
        <v>80</v>
      </c>
      <c r="J1" s="42" t="s">
        <v>116</v>
      </c>
      <c r="K1" s="42" t="s">
        <v>81</v>
      </c>
      <c r="L1" s="42" t="s">
        <v>82</v>
      </c>
      <c r="M1" s="42" t="s">
        <v>83</v>
      </c>
      <c r="N1" s="42" t="s">
        <v>119</v>
      </c>
      <c r="O1" s="42" t="s">
        <v>120</v>
      </c>
      <c r="P1" s="42" t="s">
        <v>84</v>
      </c>
      <c r="Q1" s="42" t="s">
        <v>85</v>
      </c>
    </row>
    <row r="2" spans="1:17" s="49" customFormat="1" ht="45" x14ac:dyDescent="0.25">
      <c r="A2" s="42" t="s">
        <v>124</v>
      </c>
      <c r="B2" s="47">
        <v>36.200000000000003</v>
      </c>
      <c r="C2" s="47">
        <v>0.5</v>
      </c>
      <c r="D2" s="47">
        <v>0</v>
      </c>
      <c r="E2" s="47">
        <v>5</v>
      </c>
      <c r="F2" s="47">
        <f>B2-D2</f>
        <v>36.200000000000003</v>
      </c>
      <c r="G2" s="47">
        <f>SQRT(SUMSQ(E2/2,C2))</f>
        <v>2.5495097567963922</v>
      </c>
      <c r="H2" s="47">
        <v>-14.6</v>
      </c>
      <c r="I2" s="47">
        <v>3.2</v>
      </c>
      <c r="J2" s="48">
        <v>4.96</v>
      </c>
      <c r="K2" s="50">
        <v>0.13500000000000001</v>
      </c>
      <c r="L2" s="47">
        <f>AVERAGE('Dynamic Topography'!E2:E12)</f>
        <v>4.5106952543692023</v>
      </c>
      <c r="M2" s="47">
        <f>STDEV('Dynamic Topography'!E2:E12)</f>
        <v>2.1991545611577217</v>
      </c>
      <c r="N2" s="47">
        <f>L2*J2</f>
        <v>22.373048461671242</v>
      </c>
      <c r="O2" s="47">
        <f>ABS(N2)*SQRT(SUMSQ((K2/J2),(M2/L2)))</f>
        <v>10.924790979971096</v>
      </c>
      <c r="P2" s="47">
        <f>F2-H2-N2</f>
        <v>28.426951538328762</v>
      </c>
      <c r="Q2" s="47">
        <f>SQRT(SUMSQ(G2,I2,O2))</f>
        <v>11.665807214079008</v>
      </c>
    </row>
    <row r="3" spans="1:17" ht="60" x14ac:dyDescent="0.25">
      <c r="A3" s="42" t="s">
        <v>123</v>
      </c>
      <c r="B3" s="43">
        <v>33.9</v>
      </c>
      <c r="C3" s="43">
        <v>0.25079872407968906</v>
      </c>
      <c r="D3" s="43">
        <v>-1.2</v>
      </c>
      <c r="E3" s="43">
        <v>3.6599999999999997</v>
      </c>
      <c r="F3" s="47">
        <f>B3-D3</f>
        <v>35.1</v>
      </c>
      <c r="G3" s="47">
        <f>SQRT(SUMSQ(E3/2,C3))+1.8*20%</f>
        <v>2.2071058442872187</v>
      </c>
      <c r="H3" s="43">
        <v>-9.6</v>
      </c>
      <c r="I3" s="43">
        <v>1.6</v>
      </c>
      <c r="J3" s="46">
        <v>4.57</v>
      </c>
      <c r="K3" s="46">
        <f>(4.87-4.28)/2/2</f>
        <v>0.14749999999999996</v>
      </c>
      <c r="L3" s="44">
        <v>3.4</v>
      </c>
      <c r="M3" s="44">
        <v>6.3</v>
      </c>
      <c r="N3" s="47">
        <f>L3*J3</f>
        <v>15.538</v>
      </c>
      <c r="O3" s="47">
        <f>ABS(N3)*SQRT(SUMSQ((K3/J3),(M3/L3)))</f>
        <v>28.795367392169183</v>
      </c>
      <c r="P3" s="47">
        <f>F3-H3-N3</f>
        <v>29.162000000000003</v>
      </c>
      <c r="Q3" s="47">
        <f>SQRT(SUMSQ(G3,I3,O3))</f>
        <v>28.924116226047204</v>
      </c>
    </row>
    <row r="4" spans="1:17" x14ac:dyDescent="0.25">
      <c r="B4" s="43"/>
      <c r="C4" s="43"/>
      <c r="D4" s="43"/>
      <c r="E4" s="43"/>
      <c r="F4" s="43"/>
      <c r="G4" s="43"/>
      <c r="I4" s="43"/>
      <c r="J4" s="43"/>
    </row>
    <row r="5" spans="1:17" x14ac:dyDescent="0.25">
      <c r="F5" s="43"/>
      <c r="H5" s="45"/>
      <c r="I5" s="4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GPS data</vt:lpstr>
      <vt:lpstr>Dynamic Topography</vt:lpstr>
      <vt:lpstr>Shell Preservation</vt:lpstr>
      <vt:lpstr>Ages</vt:lpstr>
      <vt:lpstr>Global Mean Sea Level</vt:lpstr>
    </vt:vector>
  </TitlesOfParts>
  <Company>MARUM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Rovere</dc:creator>
  <cp:lastModifiedBy>Alessio Rovere</cp:lastModifiedBy>
  <dcterms:created xsi:type="dcterms:W3CDTF">2020-03-24T11:24:18Z</dcterms:created>
  <dcterms:modified xsi:type="dcterms:W3CDTF">2020-07-01T11:48:56Z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153547ba-9020-4883-bac1-39b3c52f95ed</vt:lpwstr>
  </property>
</Properties>
</file>